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45" windowWidth="9675" windowHeight="6495" firstSheet="1" activeTab="19"/>
  </bookViews>
  <sheets>
    <sheet name="lookup" sheetId="1" state="hidden" r:id="rId1"/>
    <sheet name="Introduction" sheetId="2" r:id="rId2"/>
    <sheet name="analysis" sheetId="3" state="hidden" r:id="rId3"/>
    <sheet name="profdata " sheetId="4" state="hidden" r:id="rId4"/>
    <sheet name="pyrdata" sheetId="5" state="hidden" r:id="rId5"/>
    <sheet name="text" sheetId="6" state="hidden" r:id="rId6"/>
    <sheet name="EGdata" sheetId="7" state="hidden" r:id="rId7"/>
    <sheet name="osukdata" sheetId="8" state="hidden" r:id="rId8"/>
    <sheet name=" lang qs204 source" sheetId="9" state="hidden" r:id="rId9"/>
    <sheet name="langextractransposerank" sheetId="10" state="hidden" r:id="rId10"/>
    <sheet name="cobrank" sheetId="11" state="hidden" r:id="rId11"/>
    <sheet name="cobdata" sheetId="12" state="hidden" r:id="rId12"/>
    <sheet name="cobsource" sheetId="13" state="hidden" r:id="rId13"/>
    <sheet name="langdata " sheetId="14" state="hidden" r:id="rId14"/>
    <sheet name="langrank" sheetId="15" state="hidden" r:id="rId15"/>
    <sheet name="Profile" sheetId="16" r:id="rId16"/>
    <sheet name="Age Structure" sheetId="17" r:id="rId17"/>
    <sheet name="Ethnic group" sheetId="18" r:id="rId18"/>
    <sheet name="Country of Birth" sheetId="19" r:id="rId19"/>
    <sheet name="Religion and Language" sheetId="20" r:id="rId20"/>
  </sheets>
  <definedNames>
    <definedName name="_xlnm.Print_Area" localSheetId="16">'Age Structure'!$A$1:$H$55</definedName>
    <definedName name="_xlnm.Print_Area" localSheetId="18">'Country of Birth'!$A$1:$H$47</definedName>
    <definedName name="_xlnm.Print_Area" localSheetId="6">'EGdata'!$A$17:$E$81</definedName>
    <definedName name="_xlnm.Print_Area" localSheetId="17">'Ethnic group'!$A$1:$H$57</definedName>
    <definedName name="_xlnm.Print_Area" localSheetId="1">'Introduction'!$A$1:$A$50</definedName>
    <definedName name="_xlnm.Print_Area" localSheetId="15">'Profile'!$A$1:$I$68</definedName>
  </definedNames>
  <calcPr fullCalcOnLoad="1"/>
</workbook>
</file>

<file path=xl/comments9.xml><?xml version="1.0" encoding="utf-8"?>
<comments xmlns="http://schemas.openxmlformats.org/spreadsheetml/2006/main">
  <authors>
    <author>BCC</author>
  </authors>
  <commentList>
    <comment ref="C1" authorId="0">
      <text>
        <r>
          <rPr>
            <b/>
            <sz val="8"/>
            <rFont val="Tahoma"/>
            <family val="2"/>
          </rPr>
          <t xml:space="preserve">BCC: people age 3 years and over
</t>
        </r>
        <r>
          <rPr>
            <sz val="8"/>
            <rFont val="Tahoma"/>
            <family val="2"/>
          </rPr>
          <t xml:space="preserve">
</t>
        </r>
      </text>
    </comment>
  </commentList>
</comments>
</file>

<file path=xl/sharedStrings.xml><?xml version="1.0" encoding="utf-8"?>
<sst xmlns="http://schemas.openxmlformats.org/spreadsheetml/2006/main" count="19734" uniqueCount="1075">
  <si>
    <t>The population of Quinton ward was estimated at 24,174 on Census day.  There were 11,545 males and 12,629 females.  The Ward measures 535 hectares, with 45 people per hectare.  22.0% of the population were children, this compares with 22.8% for Birmingham.  The proportion of people aged 65 or more was estimated at 15.6%, the Birmingham average was 12.9%.</t>
  </si>
  <si>
    <t>Above is an age pyramid of Quinton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Quinton ward  there were 374 births in 2011, this compares with 252 in 2001, a change of 48.4% during the last decade.</t>
  </si>
  <si>
    <r>
      <t>30.1% (7,269) of Quinton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Quinton ward, White British was ranked 2</t>
    </r>
    <r>
      <rPr>
        <vertAlign val="superscript"/>
        <sz val="12"/>
        <rFont val="Times New Roman"/>
        <family val="1"/>
      </rPr>
      <t>nd</t>
    </r>
    <r>
      <rPr>
        <sz val="12"/>
        <rFont val="Times New Roman"/>
        <family val="1"/>
      </rPr>
      <t xml:space="preserve"> behind White Irish.</t>
    </r>
  </si>
  <si>
    <t>The 2011 Census shows that the majority (84%) of Quinton ward’s residents were born in the UK, this compares with 77.8% for Birmingham.  Not surprisingly, there were very few White British residents born abroad. High proportions of White ‘Other’, White ‘Irish’, Black African and Chinese residents were born overseas.</t>
  </si>
  <si>
    <t>In Quinton ward, India, Ireland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</si>
  <si>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395 people who said they did not speak English well or at all, this represents 1.7% of the population aged 3 years or older.  This compares with the Birmingham average of 4.6%     Where English was not the main language, the most commonly spoken languages were Panjabi, Persianfarsi and Urdu.</t>
  </si>
  <si>
    <t>The population of Selly Oak ward was estimated at 25,885 on Census day.  There were 12,517 males and 13,368 females.  The Ward measures 446 hectares, with 58 people per hectare.  9.7% of the population were children, this compares with 22.8% for Birmingham.  The proportion of people aged 65 or more was estimated at 8.5%, the Birmingham average was 12.9%.</t>
  </si>
  <si>
    <t>The 2011 Census shows that the majority (78%) of Selly Oak ward’s residents were born in the UK, this compares with 77.8% for Birmingham.  Not surprisingly, there were very few White British residents born abroad. High proportions of White ‘Other’, White ‘Irish’, Black African and Chinese residents were born overseas.</t>
  </si>
  <si>
    <t>In Selly Oak ward, China,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</si>
  <si>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Selly Oak ward’s residents said that they were Christian, followed by people who said they had no faith. In Birmingham the majority of people said they were Christian, followed by Muslim.</t>
  </si>
  <si>
    <t>There were 326 people who said they did not speak English well or at all, this represents 1.3% of the population aged 3 years or older.  This compares with the Birmingham average of 4.6%     Where English was not the main language, the most commonly spoken languages were Chinese, Urdu and Panjabi.</t>
  </si>
  <si>
    <t>The population of Shard End ward was estimated at 26,794 on Census day.  There were 12,630 males and 14,164 females.  The Ward measures 652 hectares, with 41 people per hectare.  23.8% of the population were children, this compares with 22.8% for Birmingham.  The proportion of people aged 65 or more was estimated at 14.8%, the Birmingham average was 12.9%.</t>
  </si>
  <si>
    <t>The population of Weoley ward was estimated at 25,925 on Census day.  There were 12,429 males and 13,496 females.  The Ward measures 597 hectares, with 43 people per hectare.  23.0% of the population were children, this compares with 22.8% for Birmingham.  The proportion of people aged 65 or more was estimated at 15.1%, the Birmingham average was 12.9%.</t>
  </si>
  <si>
    <t>Above is an age pyramid of Weoley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Weoley ward  there were 355 births in 2011, this compares with 240 in 2001, a change of 47.9% during the last decade.</t>
  </si>
  <si>
    <t>There were 10,434 people who said they did not speak English well or at all, this represents 9.1% of the population in Hodge Hill aged 3 years and older.  This compares with 4.6% in Birmingham.  2.7% (808) of children living in Hall Green could not speak English well or at all, this compares with 10.6% (7,602) for the working population and 15.9% (2,024) for over 65's.  Where English was not the main language, the most commonly spoken languages were Urdu, Pakistani and Panjabi.</t>
  </si>
  <si>
    <t>prop child</t>
  </si>
  <si>
    <t>prop wa</t>
  </si>
  <si>
    <t>prop pa</t>
  </si>
  <si>
    <t>0-34</t>
  </si>
  <si>
    <t>35+</t>
  </si>
  <si>
    <t>percentage</t>
  </si>
  <si>
    <r>
      <t>55.5% (15,544) of Hodge Hill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Bangladeshis.  For all Wards the greatest proportion of pensioners was found among the White Irish ethnic group. This was followed by White British in all but 10 wards.  In Hodge Hill ward, White British was ranked 2</t>
    </r>
    <r>
      <rPr>
        <vertAlign val="superscript"/>
        <sz val="12"/>
        <rFont val="Times New Roman"/>
        <family val="1"/>
      </rPr>
      <t>nd</t>
    </r>
    <r>
      <rPr>
        <sz val="12"/>
        <rFont val="Times New Roman"/>
        <family val="1"/>
      </rPr>
      <t xml:space="preserve"> behind White Irish.</t>
    </r>
  </si>
  <si>
    <t>The 2011 Census shows that the majority (77%) of Hodge Hill ward’s residents were born in the UK, this compares with 77.8% for Birmingham.  Not surprisingly, there were very few White British residents born abroad. High proportions of White ‘Other’, White ‘Irish’, Black African and Chinese residents were born overseas.</t>
  </si>
  <si>
    <t>In Hodge Hill ward, Pakistan, Ireland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</si>
  <si>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Hodge Hill ward’s residents said that they were Muslim, followed by Christian. In Birmingham the majority of people said they were Christian, followed by Muslim.</t>
  </si>
  <si>
    <t>There were 1,498 people who said they did not speak English well or at all, this represents 5.7% of the population aged 3 years or older.  This compares with the Birmingham average of 4.6%     Where English was not the main language, the most commonly spoken languages were Urdu, Pakistani and Panjabi.</t>
  </si>
  <si>
    <t>The population of Kings Norton ward was estimated at 24,380 on Census day.  There were 11,653 males and 12,727 females.  The Ward measures 635 hectares, with 38 people per hectare.  22.6% of the population were children, this compares with 22.8% for Birmingham.  The proportion of people aged 65 or more was estimated at 15.4%, the Birmingham average was 12.9%.</t>
  </si>
  <si>
    <t>Above is an age pyramid of Kings Norton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Kings Norton ward  there were 370 births in 2011, this compares with 285 in 2001, a change of 29.8% during the last decade.</t>
  </si>
  <si>
    <r>
      <t>14.6% (3,550) of Kings Norton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Bangladeshis.  For all Wards the greatest proportion of pensioners was found among the White Irish ethnic group. This was followed by White British in all but 10 wards.  In Kings Norton ward, White British was ranked 2</t>
    </r>
    <r>
      <rPr>
        <vertAlign val="superscript"/>
        <sz val="12"/>
        <rFont val="Times New Roman"/>
        <family val="1"/>
      </rPr>
      <t>nd</t>
    </r>
    <r>
      <rPr>
        <sz val="12"/>
        <rFont val="Times New Roman"/>
        <family val="1"/>
      </rPr>
      <t xml:space="preserve"> behind White Irish.</t>
    </r>
  </si>
  <si>
    <t>The 2011 Census shows that the majority (92%) of Kings Norton ward’s residents were born in the UK, this compares with 77.8% for Birmingham.  Not surprisingly, there were very few White British residents born abroad. High proportions of White ‘Other’, White ‘Irish’, Black African and Chinese residents were born overseas.</t>
  </si>
  <si>
    <t>In Kings Norton ward, Ireland, Jamaica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</si>
  <si>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Kings Norton ward’s residents said that they were Christian, followed by people who said they had no faith. In Birmingham the majority of people said they were Christian, followed by Muslim.</t>
  </si>
  <si>
    <t>There were 135 people who said they did not speak English well or at all, this represents 0.6% of the population aged 3 years or older.  This compares with the Birmingham average of 4.6%     Where English was not the main language, the most commonly spoken languages were Polish, Arabic and Somali.</t>
  </si>
  <si>
    <t>The 2011 Census shows that the majority (79%) of Perry Barr ward’s residents were born in the UK, this compares with 77.8% for Birmingham.  Not surprisingly, there were very few White British residents born abroad. High proportions of White ‘Other’, White ‘Irish’, Black African and Chinese residents were born overseas.</t>
  </si>
  <si>
    <r>
      <t>10.8% (2,740) of Longbridge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Longbridge ward, Bangladeshi was ranked 2</t>
    </r>
    <r>
      <rPr>
        <vertAlign val="superscript"/>
        <sz val="12"/>
        <rFont val="Times New Roman"/>
        <family val="1"/>
      </rPr>
      <t>nd</t>
    </r>
    <r>
      <rPr>
        <sz val="12"/>
        <rFont val="Times New Roman"/>
        <family val="1"/>
      </rPr>
      <t xml:space="preserve"> behind White Irish.</t>
    </r>
  </si>
  <si>
    <r>
      <t>38.6% (9,911) of Moseley and Kings Heath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Moseley and Kings Heath ward high proportions of children were also found among Bangladeshis and Pakistanis.  For all Wards the greatest proportion of pensioners was found among the White Irish ethnic group. This was followed by White British in all but 10 wards.  In Moseley and Kings Heath ward, Black Caribbean was ranked 2</t>
    </r>
    <r>
      <rPr>
        <vertAlign val="superscript"/>
        <sz val="12"/>
        <rFont val="Times New Roman"/>
        <family val="1"/>
      </rPr>
      <t>nd</t>
    </r>
    <r>
      <rPr>
        <sz val="12"/>
        <rFont val="Times New Roman"/>
        <family val="1"/>
      </rPr>
      <t xml:space="preserve"> behind White Irish.</t>
    </r>
  </si>
  <si>
    <r>
      <t>72.9% (24,768) of Nechells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Nechells ward, high proportions of children were also found among Black Africans and Pakistanis.  For all Wards the greatest proportion of pensioners was found among the White Irish ethnic group. This was followed by White British in all but 10 wards.  In Nechells ward, Black Caribbean was ranked 2</t>
    </r>
    <r>
      <rPr>
        <vertAlign val="superscript"/>
        <sz val="12"/>
        <rFont val="Times New Roman"/>
        <family val="1"/>
      </rPr>
      <t>nd</t>
    </r>
    <r>
      <rPr>
        <sz val="12"/>
        <rFont val="Times New Roman"/>
        <family val="1"/>
      </rPr>
      <t xml:space="preserve"> behind White Irish.</t>
    </r>
  </si>
  <si>
    <r>
      <t>46.6% (11,018) of Perry Barr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Perry Barr ward, high proportions of children were also found among Bangladeshis and Pakistanis.  For all Wards the greatest proportion of pensioners was found among the White Irish ethnic group. This was followed by White British in all but 10 wards.  In Perry Barr ward, White British was ranked 2</t>
    </r>
    <r>
      <rPr>
        <vertAlign val="superscript"/>
        <sz val="12"/>
        <rFont val="Times New Roman"/>
        <family val="1"/>
      </rPr>
      <t>nd</t>
    </r>
    <r>
      <rPr>
        <sz val="12"/>
        <rFont val="Times New Roman"/>
        <family val="1"/>
      </rPr>
      <t xml:space="preserve"> behind White Irish.</t>
    </r>
  </si>
  <si>
    <t>The majority of Perry Barr ward’s residents said that they were Christian, followed by Muslim. This was also true for Birmingham.</t>
  </si>
  <si>
    <t>The majority of Quinton ward’s residents said that they were Christian, followed by Muslim. This was also true for Birmingham.</t>
  </si>
  <si>
    <t>Above is an age pyramid of Selly Oak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Selly Oak ward  there were 215 births in 2011, this compares with 153 in 2001, a change of 40.5% during the last decade.  The bulge around the late teens and early 20's is largely due to students coming to the city's universities.  Selly Oak was ranked 1st for number of fulltime students aged 18 years and above, Ladywood and Edgbaston were rank 2nd and 3rd respectively.</t>
  </si>
  <si>
    <r>
      <t>28.8% (7,445) of Selly Oak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Pakistani ethnic group.  This was in contrast to all other wards where the proportion of Mixed or Multiple ethnic group children was greater.  In Selly Oak ward, high proportions of children were also found among Mixed or Multiple ethnic group and Bangladeshis.  For all Wards the greatest proportion of pensioners was found among the White Irish ethnic group. This was followed by White British in all but 10 wards.  In Selly Oak ward, White British was ranked 2</t>
    </r>
    <r>
      <rPr>
        <vertAlign val="superscript"/>
        <sz val="12"/>
        <rFont val="Times New Roman"/>
        <family val="1"/>
      </rPr>
      <t>nd</t>
    </r>
    <r>
      <rPr>
        <sz val="12"/>
        <rFont val="Times New Roman"/>
        <family val="1"/>
      </rPr>
      <t xml:space="preserve"> behind White Irish.</t>
    </r>
  </si>
  <si>
    <t>This workbook contains a population and migration extract from the 2011 Population Census for Birmingham Wards and Constituencies.  Topics include Age structure, Ethnic groups, Country of Birth, Relgion and Language.  There are 40 wards and 10 Constituencies in Birmingham.  You will be able to see how the population of Birmingham Wards and Constituencies compare with Birmingham Local Authority area and England.</t>
  </si>
  <si>
    <t>In Sutton Trinity ward, India, Ireland and Germany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</si>
  <si>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Trinity ward’s residents said that they were Christian, followed by people who said they had no faith. In Birmingham the majority of people said they were Christian, followed by Muslim.</t>
  </si>
  <si>
    <t>There were 91 people who said they did not speak English well or at all, this represents 0.4% of the population aged 3 years or older.  This compares with the Birmingham average of 4.6%     Where English was not the main language, the most commonly spoken languages were Panjabi, Polish and Urdu.</t>
  </si>
  <si>
    <t>The population of Sutton Vesey ward was estimated at 23,360 on Census day.  There were 11,377 males and 11,983 females.  The Ward measures 641 hectares, with 36 people per hectare.  17.5% of the population were children, this compares with 22.8% for Birmingham.  The proportion of people aged 65 or more was estimated at 19.6%, the Birmingham average was 12.9%.</t>
  </si>
  <si>
    <t>The 2011 Census shows that the majority (92%) of Sutton Vesey ward’s residents were born in the UK, this compares with 77.8% for Birmingham.  Not surprisingly, there were very few White British residents born abroad. High proportions of White ‘Other’, White ‘Irish’, Black African and Chinese residents were born overseas.</t>
  </si>
  <si>
    <t>In Sutton Vesey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</si>
  <si>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Vesey ward’s residents said that they were Christian, followed by people who said they had no faith. In Birmingham the majority of people said they were Christian, followed by Muslim.</t>
  </si>
  <si>
    <t>There were 150 people who said they did not speak English well or at all, this represents 0.7% of the population aged 3 years or older.  This compares with the Birmingham average of 4.6%     Where English was not the main language, the most commonly spoken languages were Panjabi, Polish and Chinese.</t>
  </si>
  <si>
    <t>The population of Tyburn ward was estimated at 25,297 on Census day.  There were 12,029 males and 13,268 females.  The Ward measures 870 hectares, with 29 people per hectare.  23.4% of the population were children, this compares with 22.8% for Birmingham.  The proportion of people aged 65 or more was estimated at 14.8%, the Birmingham average was 12.9%.</t>
  </si>
  <si>
    <t>Above is an age pyramid of Tyburn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Tyburn ward  there were 372 births in 2011, this compares with 252 in 2001, a change of 47.6% during the last decade.</t>
  </si>
  <si>
    <t>The 2011 Census shows that the majority (88%) of Tyburn ward’s residents were born in the UK, this compares with 77.8% for Birmingham.  Not surprisingly, there were very few White British residents born abroad. High proportions of White ‘Other’, White ‘Irish’, Black African and Chinese residents were born overseas.</t>
  </si>
  <si>
    <t>In Tyburn ward, Ireland,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</si>
  <si>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Tyburn ward’s residents said that they were Christian, followed by people who said they had no faith. In Birmingham the majority of people said they were Christian, followed by Muslim.</t>
  </si>
  <si>
    <t>There were 369 people who said they did not speak English well or at all, this represents 1.5% of the population aged 3 years or older.  This compares with the Birmingham average of 4.6%     Where English was not the main language, the most commonly spoken languages were Polish, Urdu and Chinese.</t>
  </si>
  <si>
    <t>The population of Washwood Heath ward was estimated at 32,921 on Census day.  There were 16,573 males and 16,348 females.  The Ward measures 408 hectares, with 81 people per hectare.  33.9% of the population were children, this compares with 22.8% for Birmingham.  The proportion of people aged 65 or more was estimated at 7.4%, the Birmingham average was 12.9%.</t>
  </si>
  <si>
    <r>
      <t>87.7% (28,888) of Washwood Heath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Washwood Heath ward, White British was ranked 2</t>
    </r>
    <r>
      <rPr>
        <vertAlign val="superscript"/>
        <sz val="12"/>
        <rFont val="Times New Roman"/>
        <family val="1"/>
      </rPr>
      <t>nd</t>
    </r>
    <r>
      <rPr>
        <sz val="12"/>
        <rFont val="Times New Roman"/>
        <family val="1"/>
      </rPr>
      <t xml:space="preserve"> behind White Irish.</t>
    </r>
  </si>
  <si>
    <t>The 2011 Census shows that the majority (61%) of Washwood Heath ward’s residents were born in the UK, this compares with 77.8% for Birmingham.  Not surprisingly, there were very few White British residents born abroad. High proportions of White ‘Other’, White ‘Irish’, Black African and Chinese residents were born overseas.</t>
  </si>
  <si>
    <r>
      <t>77.1% (21,405) of Handsworth Wood ward’s usual residents said they were from an ethnic group other than White British.  This compares with 46.9% for Birmingham and 20.2% for England.  The largest ethnic group was Indian, followed by White British.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Pakistanis.  For all Wards the greatest proportion of pensioners was found among the White Irish ethnic group. This was followed by White British in all but 10 wards.  In Handsworth Wood ward, White British was ranked 2</t>
    </r>
    <r>
      <rPr>
        <vertAlign val="superscript"/>
        <sz val="12"/>
        <rFont val="Times New Roman"/>
        <family val="1"/>
      </rPr>
      <t>nd</t>
    </r>
    <r>
      <rPr>
        <sz val="12"/>
        <rFont val="Times New Roman"/>
        <family val="1"/>
      </rPr>
      <t xml:space="preserve"> behind White Irish.</t>
    </r>
  </si>
  <si>
    <t>The 2011 Census shows that the majority (61%) of Handsworth Wood ward’s residents were born in the UK, this compares with 77.8% for Birmingham.  Not surprisingly, there were very few White British residents born abroad. High proportions of White ‘Other’, White ‘Irish’, Black African and Chinese residents were born overseas.</t>
  </si>
  <si>
    <t>In Handsworth Wood ward, India, Jamaica and Poland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</si>
  <si>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Handsworth Wood ward’s residents said that they were Christian, followed by Sikh. In Birmingham the majority of people said they were Christian, followed by Muslim.</t>
  </si>
  <si>
    <t>There were 2,509 people who said they did not speak English well or at all, this represents 9.4% of the population aged 3 years or older.  This compares with the Birmingham average of 4.6%     Where English was not the main language, the most commonly spoken languages were Panjabi, Polish and Urdu.</t>
  </si>
  <si>
    <t>The population of Harborne ward was estimated at 23,001 on Census day.  There were 11,304 males and 11,697 females.  The Ward measures 536 hectares, with 43 people per hectare.  16.6% of the population were children, this compares with 22.8% for Birmingham.  The proportion of people aged 65 or more was estimated at 14.1%, the Birmingham average was 12.9%.</t>
  </si>
  <si>
    <t>Above is an age pyramid of Harborne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Harborne ward  there were 271 births in 2011, this compares with 246 in 2001, a change of 10.2% during the last decade.</t>
  </si>
  <si>
    <t>The 2011 Census shows that the majority (76%) of Harborne ward’s residents were born in the UK, this compares with 77.8% for Birmingham.  Not surprisingly, there were very few White British residents born abroad. High proportions of White ‘Other’, White ‘Irish’, Black African and Chinese residents were born overseas.</t>
  </si>
  <si>
    <t>In Harborne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</si>
  <si>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Harborne ward’s residents said that they were Christian, followed by people who said they had no faith. In Birmingham the majority of people said they were Christian, followed by Muslim.</t>
  </si>
  <si>
    <t>There were 601 people who said they did not speak English well or at all, this represents 2.7% of the population aged 3 years or older.  This compares with the Birmingham average of 4.6%     Where English was not the main language, the most commonly spoken languages were Panjabi, Chinese and Polish.</t>
  </si>
  <si>
    <t>The population of Hodge Hill ward was estimated at 28,026 on Census day.  There were 13,569 males and 14,457 females.  The Ward measures 582 hectares, with 48 people per hectare.  28.6% of the population were children, this compares with 22.8% for Birmingham.  The proportion of people aged 65 or more was estimated at 12.5%, the Birmingham average was 12.9%.</t>
  </si>
  <si>
    <t>Above is an age pyramid of Hodge Hill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Hodge Hill ward  there were 523 births in 2011, this compares with 364 in 2001, a change of 43.7% during the last decade.</t>
  </si>
  <si>
    <t>The 2011 Census shows that the majority (85%) of Stechford and Yardley North ward’s residents were born in the UK, this compares with 77.8% for Birmingham.  Not surprisingly, there were very few White British residents born abroad. High proportions of White ‘Other’, White ‘Irish’, Black African and Chinese residents were born overseas.</t>
  </si>
  <si>
    <t>In Stechford and Yardley North ward, Pakistan, Ireland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</si>
  <si>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Stechford and Yardley North ward’s residents said that they were Christian, followed by people who said they had no faith. In Birmingham the majority of people said they were Christian, followed by Muslim.</t>
  </si>
  <si>
    <t>There were 548 people who said they did not speak English well or at all, this represents 2.2% of the population aged 3 years or older.  This compares with the Birmingham average of 4.6%     Where English was not the main language, the most commonly spoken languages were Urdu, Panjabi and Pakistani.</t>
  </si>
  <si>
    <t>The population of Stockland Green ward was estimated at 24,319 on Census day.  There were 12,046 males and 12,273 females.  The Ward measures 466 hectares, with 52 people per hectare.  20.3% of the population were children, this compares with 22.8% for Birmingham.  The proportion of people aged 65 or more was estimated at 12.3%, the Birmingham average was 12.9%.</t>
  </si>
  <si>
    <t>Above is an age pyramid of Stockland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Stockland Green ward  there were 446 births in 2011, this compares with 263 in 2001, a change of 69.6% during the last decade.</t>
  </si>
  <si>
    <t>The 2011 Census shows that the majority (78%) of Stockland Green ward’s residents were born in the UK, this compares with 77.8% for Birmingham.  Not surprisingly, there were very few White British residents born abroad. High proportions of White ‘Other’, White ‘Irish’, Black African and Chinese residents were born overseas.</t>
  </si>
  <si>
    <t>In Stockland Green ward, Poland,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</si>
  <si>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Stockland Green ward’s residents said that they were Christian, followed by people who said they had no faith. In Birmingham the majority of people said they were Christian, followed by Muslim.</t>
  </si>
  <si>
    <t>There were 781 people who said they did not speak English well or at all, this represents 3.4% of the population aged 3 years or older.  This compares with the Birmingham average of 4.6%     Where English was not the main language, the most commonly spoken languages were Polish, Urdu and Panjabi.</t>
  </si>
  <si>
    <t>The population of Sutton Four Oaks ward was estimated at 24,025 on Census day.  There were 11,585 males and 12,440 females.  The Ward measures 1,439 hectares, with 17 people per hectare.  18.8% of the population were children, this compares with 22.8% for Birmingham.  The proportion of people aged 65 or more was estimated at 22.5%, the Birmingham average was 12.9%.</t>
  </si>
  <si>
    <t>Above is an age pyramid of Sutton Four Oaks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Sutton Four Oaks ward  there were 205 births in 2011, this compares with 187 in 2001, a change of 9.6% during the last decade.</t>
  </si>
  <si>
    <t>The 2011 Census shows that the majority (93%) of Sutton Four Oaks ward’s residents were born in the UK, this compares with 77.8% for Birmingham.  Not surprisingly, there were very few White British residents born abroad. High proportions of White ‘Other’, White ‘Irish’, Black African and Chinese residents were born overseas.</t>
  </si>
  <si>
    <t>Use the drop down box to select area</t>
  </si>
  <si>
    <t>Use the tabs at the bottom of the page to Navigate the workbook.  Use the drop down box on the Profile page to select the area of interest.</t>
  </si>
  <si>
    <t>The 2011 Census shows that the majority (88%) of Billesley ward’s residents were born in the UK, this compares with 77.8% for Birmingham.  Not surprisingly, there were very few White British residents born abroad. High proportions of White ‘Other’, White ‘Irish’, Black African and Chinese residents were born overseas.</t>
  </si>
  <si>
    <t>In Billesley ward, Pakistan, Ireland and India were the most frequently recorded countries of birth, outside of the UK.  In Birmingham, Pakistan was the most frequently recorded.  Recent migration trends see Eastern European, African and Middle Eastern countries included in the top twenty rankings (table 3).</t>
  </si>
  <si>
    <t xml:space="preserve">The majority of Billesley ward’s residents said that they were Christian, followed by people who said they had no faith. In Birmingham the majority of people said they were Christian, followed by Muslim. </t>
  </si>
  <si>
    <t>There were 367 people who said they did not speak English well or at all, this represents 1.4% of the population aged 3 years or older.  This compares with the Birmingham average of 4.6%     Where English was not the main language, the most commonly spoken languages were Urdu, Panjabi and Gujrati.</t>
  </si>
  <si>
    <t>The population of Bordesley Green ward  was estimated at 33,937 on Census day.  There were 16,701 males and 17,236 females.  The Ward measures 422 hectares, with 80 people per hectare. 33.8% of the population were children, this compares with 22.8% for Birmingham.  The proportion of people aged 65 or more was estimated at 8.5%, the Birmingham average was 12.9%.</t>
  </si>
  <si>
    <t>Above is an age pyramid of Bordesley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Bordesley Green ward  there were 823 births in 2011, this compares with 742 in 2001, a change of  10.9% during the last decade.</t>
  </si>
  <si>
    <t>The 2011 Census shows that the majority (60%) of Bordesley Green ward’s residents were born in the UK, this compares with 77.8% for Birmingham.  Not surprisingly, there were very few White British residents born abroad. High proportions of White ‘Other’, White ‘Irish’, Black African and Chinese residents were born overseas.</t>
  </si>
  <si>
    <t>In Bordesley Green ward, Pakistan, Bangladesh and Somalia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</si>
  <si>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Bordesley Green ward’s residents said that they were Muslim, followed by Christian. In Birmingham the majority of people said they were Christian, followed by Muslim.</t>
  </si>
  <si>
    <t>There were 4,169 people who said they did not speak English well or at all, this represents 13.1% of the population aged 3 years or older.  This compares with the Birmingham average of 4.6%     Where English was not the main language, the most commonly spoken languages were Urdu, Bengali and Pakistani.</t>
  </si>
  <si>
    <t>The population of Bournville ward  was estimated at 25,938 on Census day.  There were 12,318 males and 13,620 females.  The Ward measures 650 hectares, with 40 people per hectare. 19.2% of the population were children, this compares with 22.8% for Birmingham.  The proportion of people aged 65 or more was estimated at 15.7%, the Birmingham average was 12.9%.</t>
  </si>
  <si>
    <t>Above is an age pyramid of Bournville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Bournville ward  there were 329 births in 2011, this compares with 269 in 2001, a change of  22.3% during the last decade.</t>
  </si>
  <si>
    <t>In Perry Barr ward, India,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</si>
  <si>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816 people who said they did not speak English well or at all, this represents 3.6% of the population aged 3 years or older.  This compares with the Birmingham average of 4.6%     Where English was not the main language, the most commonly spoken languages were Panjabi, Bengali and Urdu.</t>
  </si>
  <si>
    <t>The 2011 Census shows that the majority (90%) of Bartley Green ward’s residents were born in the UK, this compares with 77.8% for Birmingham.  Not surprisingly, there were very few White British residents born abroad. High proportions of White ‘Other’, White ‘Irish’, Black African and Chinese residents were born overseas.</t>
  </si>
  <si>
    <t>In Bartley Green ward, Ireland, Philippines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</si>
  <si>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Bartley Green ward’s residents said that they were Christian, followed by people who said they had no faith. In Birmingham the majority of people said they were Christian, followed by Muslim.</t>
  </si>
  <si>
    <t>There were 198 people who said they did not speak English well or at all, this represents 0.8% of the population aged 3 years or older.  This compares with the Birmingham average of 4.6%     Where English was not the main language, the most commonly spoken languages were Tagalogfili, Polish and Persianfarsi.</t>
  </si>
  <si>
    <t>The population of Billesley ward  was estimated at 26,536 on Census day.  There were 12,818 males and 13,718 females.  The Ward measures 570 hectares, with 47 people per hectare.  21.8% of the population were children, this compares with 22.8% for Birmingham.  The proportion of people aged 65 or more was estimated at 15.4%, the Birmingham average was 12.9%.</t>
  </si>
  <si>
    <t>Above is an age pyramid of Billesley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Billesley ward  there were 401 births in 2011, this compares with 289 in 2001, a change of  38.8% during the last decade.</t>
  </si>
  <si>
    <t>There were 609 people who said they did not speak English well or at all, this represents 0.6% of the population in Northfield aged 3 years and older.  This was well below the Birmingham average of 4.6%.  Where English was not the main language, the most commonly spoken languages were Chinese, Tagalogfili and Arabic.</t>
  </si>
  <si>
    <t>The population of Acocks Green ward  was estimated at 28,378 on Census day.  There were 13,847 males and 14,531 females.  The Ward measures 458 hectares, with 62 people per hectare. 23.9% of the population were children, this compares with 22.8% for Birmingham.  The proportion of people aged 65 or more was estimated at 13.0%, the Birmingham average was 12.9%.</t>
  </si>
  <si>
    <t>Above is an age pyramid of Acocks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Acocks Green ward there were 520 births in 2011, this compares with 373 in 2001, a change of 39.4% during the last decade.</t>
  </si>
  <si>
    <t>The 2011 Census shows that the majority (80%) of Acocks Green ward’s residents were born in the UK, this compares with 77.8% for Birmingham.  Not surprisingly, there were very few White British residents born abroad. High proportions of White ‘Other’, White ‘Irish’, Black African and Chinese residents were born overseas.</t>
  </si>
  <si>
    <t>2011 Census</t>
  </si>
  <si>
    <t>ward</t>
  </si>
  <si>
    <t>constituency</t>
  </si>
  <si>
    <t>code</t>
  </si>
  <si>
    <t>All Ages</t>
  </si>
  <si>
    <t>0-4</t>
  </si>
  <si>
    <t>5-9</t>
  </si>
  <si>
    <t>10-14</t>
  </si>
  <si>
    <t>15-19</t>
  </si>
  <si>
    <t>20-24</t>
  </si>
  <si>
    <t>25-29</t>
  </si>
  <si>
    <t>30-34</t>
  </si>
  <si>
    <t>35-39</t>
  </si>
  <si>
    <t>40-44</t>
  </si>
  <si>
    <t>45-49</t>
  </si>
  <si>
    <t>50-54</t>
  </si>
  <si>
    <t>55-59</t>
  </si>
  <si>
    <t>60-64</t>
  </si>
  <si>
    <t>65-69</t>
  </si>
  <si>
    <t>70-74</t>
  </si>
  <si>
    <t>75-79</t>
  </si>
  <si>
    <t>80-84</t>
  </si>
  <si>
    <t>85-89</t>
  </si>
  <si>
    <t>90+</t>
  </si>
  <si>
    <t>males</t>
  </si>
  <si>
    <t>Females</t>
  </si>
  <si>
    <t>Yardley</t>
  </si>
  <si>
    <t>E05001178</t>
  </si>
  <si>
    <t>Ladywood</t>
  </si>
  <si>
    <t>E05001179</t>
  </si>
  <si>
    <t>Edgbaston</t>
  </si>
  <si>
    <t>E05001180</t>
  </si>
  <si>
    <t>Selly Oak</t>
  </si>
  <si>
    <t>E05001181</t>
  </si>
  <si>
    <t>Hodge Hill</t>
  </si>
  <si>
    <t>E05001182</t>
  </si>
  <si>
    <t>E05001183</t>
  </si>
  <si>
    <t>E05001184</t>
  </si>
  <si>
    <t>E05001185</t>
  </si>
  <si>
    <t>Erdington</t>
  </si>
  <si>
    <t>E05001186</t>
  </si>
  <si>
    <t>Hall Green</t>
  </si>
  <si>
    <t>E05001187</t>
  </si>
  <si>
    <t>Perry Barr</t>
  </si>
  <si>
    <t>E05001188</t>
  </si>
  <si>
    <t>E05001189</t>
  </si>
  <si>
    <t>E05001190</t>
  </si>
  <si>
    <t>Northfield</t>
  </si>
  <si>
    <t>E05001191</t>
  </si>
  <si>
    <t>E05001192</t>
  </si>
  <si>
    <t>E05001193</t>
  </si>
  <si>
    <t>E05001194</t>
  </si>
  <si>
    <t>E05001195</t>
  </si>
  <si>
    <t>E05001196</t>
  </si>
  <si>
    <t>E05001197</t>
  </si>
  <si>
    <t>E05001198</t>
  </si>
  <si>
    <t>E05001199</t>
  </si>
  <si>
    <t>E05001200</t>
  </si>
  <si>
    <t>E05001201</t>
  </si>
  <si>
    <t>E05001202</t>
  </si>
  <si>
    <t>E05001203</t>
  </si>
  <si>
    <t>E05001204</t>
  </si>
  <si>
    <t>E05001205</t>
  </si>
  <si>
    <t>E05001206</t>
  </si>
  <si>
    <t>E05001207</t>
  </si>
  <si>
    <t>E05001208</t>
  </si>
  <si>
    <t>E05001209</t>
  </si>
  <si>
    <t>E05001210</t>
  </si>
  <si>
    <t>Sutton Coldfield</t>
  </si>
  <si>
    <t>E05001211</t>
  </si>
  <si>
    <t>Sutton New Hall</t>
  </si>
  <si>
    <t>E05001212</t>
  </si>
  <si>
    <t>E05001213</t>
  </si>
  <si>
    <t>E05001214</t>
  </si>
  <si>
    <t>E05001215</t>
  </si>
  <si>
    <t>E05001216</t>
  </si>
  <si>
    <t>E05001217</t>
  </si>
  <si>
    <t>ZONEID</t>
  </si>
  <si>
    <t>ZONELABEL</t>
  </si>
  <si>
    <t>HECTARE</t>
  </si>
  <si>
    <t>RESIDE</t>
  </si>
  <si>
    <t>MALE</t>
  </si>
  <si>
    <t>FEMALE</t>
  </si>
  <si>
    <t>RESHH</t>
  </si>
  <si>
    <t>RESCOMM</t>
  </si>
  <si>
    <t>FTSTUD</t>
  </si>
  <si>
    <t>PRESCHOOL</t>
  </si>
  <si>
    <t>5TO15</t>
  </si>
  <si>
    <t>16TO17</t>
  </si>
  <si>
    <t>18TO19</t>
  </si>
  <si>
    <t>20TO24</t>
  </si>
  <si>
    <t>25TO44</t>
  </si>
  <si>
    <t>45TO64</t>
  </si>
  <si>
    <t>65TO74</t>
  </si>
  <si>
    <t>75TO84</t>
  </si>
  <si>
    <t>85TO89</t>
  </si>
  <si>
    <t>90PLUS</t>
  </si>
  <si>
    <t>LLTI</t>
  </si>
  <si>
    <t>HEALTHPOOR</t>
  </si>
  <si>
    <t>PROVCARE</t>
  </si>
  <si>
    <t>WHITEBRIT</t>
  </si>
  <si>
    <t>WHITEIRISH</t>
  </si>
  <si>
    <t>WHITEOTHER</t>
  </si>
  <si>
    <t>MULTI</t>
  </si>
  <si>
    <t>INDIAN</t>
  </si>
  <si>
    <t>PAKISTAN</t>
  </si>
  <si>
    <t>BANGLAD</t>
  </si>
  <si>
    <t>CHINESE</t>
  </si>
  <si>
    <t>AFRICAN</t>
  </si>
  <si>
    <t>CARIBB</t>
  </si>
  <si>
    <t>OTHERETH</t>
  </si>
  <si>
    <t>CHRISTIAN</t>
  </si>
  <si>
    <t>MUSLIM</t>
  </si>
  <si>
    <t>SIKH</t>
  </si>
  <si>
    <t>HINDU</t>
  </si>
  <si>
    <t>OTHERFAITH</t>
  </si>
  <si>
    <t>NOFAITH</t>
  </si>
  <si>
    <t>NOANS</t>
  </si>
  <si>
    <t>3PLUS</t>
  </si>
  <si>
    <t>POORENG</t>
  </si>
  <si>
    <t>EUACCESS</t>
  </si>
  <si>
    <t>OTHEREU</t>
  </si>
  <si>
    <t>OSEU</t>
  </si>
  <si>
    <t>OS0TO15</t>
  </si>
  <si>
    <t>OS16TO44</t>
  </si>
  <si>
    <t>OS45PLUS</t>
  </si>
  <si>
    <t>LESS2</t>
  </si>
  <si>
    <t>2TO10</t>
  </si>
  <si>
    <t>10PLUS</t>
  </si>
  <si>
    <t>E08000025</t>
  </si>
  <si>
    <t>Birmingham</t>
  </si>
  <si>
    <t>E11000005</t>
  </si>
  <si>
    <t>West Midlands</t>
  </si>
  <si>
    <t>E12000005</t>
  </si>
  <si>
    <t>E92000001</t>
  </si>
  <si>
    <t>England</t>
  </si>
  <si>
    <t>G:/SASPAC/INTERFAC - demography detailed profile.</t>
  </si>
  <si>
    <t>KS and QS</t>
  </si>
  <si>
    <t>extract data for WPC &amp; Wards and add below England</t>
  </si>
  <si>
    <t>0to15</t>
  </si>
  <si>
    <t>16to64</t>
  </si>
  <si>
    <t>65plus</t>
  </si>
  <si>
    <t>0to15wb</t>
  </si>
  <si>
    <t>0to15wi</t>
  </si>
  <si>
    <t>0to15woth</t>
  </si>
  <si>
    <t>0to15mixed</t>
  </si>
  <si>
    <t>0to15ind</t>
  </si>
  <si>
    <t>0to15pak</t>
  </si>
  <si>
    <t>0to15bang</t>
  </si>
  <si>
    <t>0to15chin</t>
  </si>
  <si>
    <t>0to15afr</t>
  </si>
  <si>
    <t>0to15car</t>
  </si>
  <si>
    <t>0to15oth</t>
  </si>
  <si>
    <t>wawb</t>
  </si>
  <si>
    <t>wawi</t>
  </si>
  <si>
    <t>wawoth</t>
  </si>
  <si>
    <t>wamix</t>
  </si>
  <si>
    <t>waind</t>
  </si>
  <si>
    <t>wapak</t>
  </si>
  <si>
    <t>wabang</t>
  </si>
  <si>
    <t>wachin</t>
  </si>
  <si>
    <r>
      <t>20.0% (5,181) of Weoley ward’s usual residents said they were from an ethnic group other than White British.  This compares with 46.9% for Birmingham and 20.2% for England.  The largest ethnic group was White British,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Weoley ward, White British was ranked 2</t>
    </r>
    <r>
      <rPr>
        <vertAlign val="superscript"/>
        <sz val="12"/>
        <rFont val="Times New Roman"/>
        <family val="1"/>
      </rPr>
      <t>nd</t>
    </r>
    <r>
      <rPr>
        <sz val="12"/>
        <rFont val="Times New Roman"/>
        <family val="1"/>
      </rPr>
      <t xml:space="preserve"> behind White Irish.</t>
    </r>
  </si>
  <si>
    <t>The 2011 Census shows that the majority (87%) of Weoley ward’s residents were born in the UK, this compares with 77.8% for Birmingham.  Not surprisingly, there were very few White British residents born abroad. High proportions of White ‘Other’, White ‘Irish’, Black African and Chinese residents were born overseas.</t>
  </si>
  <si>
    <t>In Weoley ward, Ireland, Philippines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</si>
  <si>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Weoley ward’s residents said that they were Christian, followed by people who said they had no faith. In Birmingham the majority of people said they were Christian, followed by Muslim.</t>
  </si>
  <si>
    <t>There were 253 people who said they did not speak English well or at all, this represents 1.0% of the population aged 3 years or older.  This compares with the Birmingham average of 4.6%     Where English was not the main language, the most commonly spoken languages were Tagalogfili, Chinese and Arabic.</t>
  </si>
  <si>
    <t>Select Area</t>
  </si>
  <si>
    <t>Navigating around the Workbook</t>
  </si>
  <si>
    <t>Introduction</t>
  </si>
  <si>
    <t>For information about the statsitics including a glossary please visit the National Statsitics website:</t>
  </si>
  <si>
    <t>http://www.ons.gov.uk/ons/guide-method/census/2011/index.html</t>
  </si>
  <si>
    <t xml:space="preserve">Planning &amp; Growth Strategy, </t>
  </si>
  <si>
    <t>Planning &amp; Regeneration,</t>
  </si>
  <si>
    <t>www.birmingham.gov.uk/census</t>
  </si>
  <si>
    <t>population.census@birmingham.gov.uk</t>
  </si>
  <si>
    <t>0121 303 4208</t>
  </si>
  <si>
    <t>The population of Oscott ward was estimated at 24,615 on Census day.  There were 11,788 males and 12,827 females.  The Ward measures 608 hectares, with 40 people per hectare.  20.8% of the population were children, this compares with 22.8% for Birmingham.  The proportion of people aged 65 or more was estimated at 16.7%, the Birmingham average was 12.9%.</t>
  </si>
  <si>
    <t>Above is an age pyramid of Oscott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Oscott ward  there were 365 births in 2011, this compares with 289 in 2001, a change of 26.3% during the last decade.</t>
  </si>
  <si>
    <r>
      <t>18.1% (4,455) of Oscott ward’s usual residents said they were from an ethnic group other than White British.  This compares with 46.9% for Birmingham and 20.2% for England.  The largest ethnic group was White British, followed by Black Caribbean.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Oscott ward, White British was ranked 2</t>
    </r>
    <r>
      <rPr>
        <vertAlign val="superscript"/>
        <sz val="12"/>
        <rFont val="Times New Roman"/>
        <family val="1"/>
      </rPr>
      <t>nd</t>
    </r>
    <r>
      <rPr>
        <sz val="12"/>
        <rFont val="Times New Roman"/>
        <family val="1"/>
      </rPr>
      <t xml:space="preserve"> behind White Irish.</t>
    </r>
  </si>
  <si>
    <t>The 2011 Census shows that the majority (91%) of Oscott ward’s residents were born in the UK, this compares with 77.8% for Birmingham.  Not surprisingly, there were very few White British residents born abroad. High proportions of White ‘Other’, White ‘Irish’, Black African and Chinese residents were born overseas.</t>
  </si>
  <si>
    <t>In Oscott ward, Ireland, India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</si>
  <si>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Oscott ward’s residents said that they were Christian, followed by people who said they had no faith. In Birmingham the majority of people said they were Christian, followed by Muslim.</t>
  </si>
  <si>
    <t>There were 226 people who said they did not speak English well or at all, this represents 1.0% of the population aged 3 years or older.  This compares with the Birmingham average of 4.6%     Where English was not the main language, the most commonly spoken languages were Polish, Panjabi and Gujrati.</t>
  </si>
  <si>
    <t>The population of Perry Barr ward was estimated at 23,652 on Census day.  There were 11,431 males and 12,221 females.  The Ward measures 797 hectares, with 30 people per hectare.  22.1% of the population were children, this compares with 22.8% for Birmingham.  The proportion of people aged 65 or more was estimated at 13.7%, the Birmingham average was 12.9%.</t>
  </si>
  <si>
    <t>Above is an age pyramid of Perry Barr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Perry Barr ward  there were 343 births in 2011, this compares with 303 in 2001, a change of 13.2% during the last decade.</t>
  </si>
  <si>
    <t>The 2011 Census shows that the majority (91%) of Sheldon ward’s residents were born in the UK, this compares with 77.8% for Birmingham.  Not surprisingly, there were very few White British residents born abroad. High proportions of White ‘Other’, White ‘Irish’, Black African and Chinese residents were born overseas.</t>
  </si>
  <si>
    <t>In Sheldon ward, Ireland, Pakistan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</si>
  <si>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Sheldon ward’s residents said that they were Christian, followed by people who said they had no faith. In Birmingham the majority of people said they were Christian, followed by Muslim.</t>
  </si>
  <si>
    <t>There were 240 people who said they did not speak English well or at all, this represents 1.1% of the population aged 3 years or older.  This compares with the Birmingham average of 4.6%     Where English was not the main language, the most commonly spoken languages were Urdu, Bengali and Polish.</t>
  </si>
  <si>
    <t>The population of Soho ward was estimated at 30,317 on Census day.  There were 15,361 males and 14,956 females.  The Ward measures 483 hectares, with 63 people per hectare.  26.5% of the population were children, this compares with 22.8% for Birmingham.  The proportion of people aged 65 or more was estimated at 8.5%, the Birmingham average was 12.9%.</t>
  </si>
  <si>
    <t>Above is an age pyramid of Soho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Soho ward  there were 627 births in 2011, this compares with 584 in 2001, a change of 7.4% during the last decade.</t>
  </si>
  <si>
    <t>The 2011 Census shows that the majority (59%) of Soho ward’s residents were born in the UK, this compares with 77.8% for Birmingham.  Not surprisingly, there were very few White British residents born abroad. High proportions of White ‘Other’, White ‘Irish’, Black African and Chinese residents were born overseas.</t>
  </si>
  <si>
    <t>In Soho ward, India,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</si>
  <si>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3,071 people who said they did not speak English well or at all, this represents 10.7% of the population aged 3 years or older.  This compares with the Birmingham average of 4.6%     Where English was not the main language, the most commonly spoken languages were Panjabi, Urdu and Polish.</t>
  </si>
  <si>
    <t>The population of South Yardley ward was estimated at 30,786 on Census day.  There were 15,246 males and 15,540 females.  The Ward measures 716 hectares, with 43 people per hectare.  26.7% of the population were children, this compares with 22.8% for Birmingham.  The proportion of people aged 65 or more was estimated at 11.0%, the Birmingham average was 12.9%.</t>
  </si>
  <si>
    <t>Above is an age pyramid of South Yardley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South Yardley ward  there were 606 births in 2011, this compares with 437 in 2001, a change of 38.7% during the last decade.</t>
  </si>
  <si>
    <r>
      <t>47.9% (14,735) of South Yardley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South Yardley ward, Black Caribbean was ranked 2</t>
    </r>
    <r>
      <rPr>
        <vertAlign val="superscript"/>
        <sz val="12"/>
        <rFont val="Times New Roman"/>
        <family val="1"/>
      </rPr>
      <t>nd</t>
    </r>
    <r>
      <rPr>
        <sz val="12"/>
        <rFont val="Times New Roman"/>
        <family val="1"/>
      </rPr>
      <t xml:space="preserve"> behind White Irish.</t>
    </r>
  </si>
  <si>
    <t>The 2011 Census shows that the majority (76%) of South Yardley ward’s residents were born in the UK, this compares with 77.8% for Birmingham.  Not surprisingly, there were very few White British residents born abroad. High proportions of White ‘Other’, White ‘Irish’, Black African and Chinese residents were born overseas.</t>
  </si>
  <si>
    <t>In South Yardley ward, Pakistan, Bangladesh and India were the most frequently recorded countries of birth, outside of the UK.  In Birmingham, Pakistan was the most frequently recorded.  Recent migration trends see Eastern European, African and Middle Eastern countries included in the top twenty rankings (table 3).</t>
  </si>
  <si>
    <t>There were 1,728 people who said they did not speak English well or at all, this represents 6.0% of the population aged 3 years or older.  This compares with the Birmingham average of 4.6%     Where English was not the main language, the most commonly spoken languages were Urdu, Bengali and Panjabi.</t>
  </si>
  <si>
    <t>The population of Sparkbrook ward was estimated at 32,415 on Census day.  There were 16,470 males and 15,945 females.  The Ward measures 406 hectares, with 80 people per hectare.  30.8% of the population were children, this compares with 22.8% for Birmingham.  The proportion of people aged 65 or more was estimated at 8.2%, the Birmingham average was 12.9%.</t>
  </si>
  <si>
    <r>
      <t>87.6% (28,402) of Sparkbrook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Black Africans.  For all Wards the greatest proportion of pensioners was found among the White Irish ethnic group. This was followed by White British in all but 10 wards.  In Sparkbrook ward, Black Caribbean was ranked 2</t>
    </r>
    <r>
      <rPr>
        <vertAlign val="superscript"/>
        <sz val="12"/>
        <rFont val="Times New Roman"/>
        <family val="1"/>
      </rPr>
      <t>nd</t>
    </r>
    <r>
      <rPr>
        <sz val="12"/>
        <rFont val="Times New Roman"/>
        <family val="1"/>
      </rPr>
      <t xml:space="preserve"> behind White Irish.</t>
    </r>
  </si>
  <si>
    <t>The 2011 Census shows that the majority (58%) of Sparkbrook ward’s residents were born in the UK, this compares with 77.8% for Birmingham.  Not surprisingly, there were very few White British residents born abroad. High proportions of White ‘Other’, White ‘Irish’, Black African and Chinese residents were born overseas.</t>
  </si>
  <si>
    <t>In Sparkbrook ward, Pakistan, Bangladesh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</si>
  <si>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Sparkbrook ward’s residents said that they were Muslim, followed by Christian. In Birmingham the majority of people said they were Christian, followed by Muslim.</t>
  </si>
  <si>
    <r>
      <t>18.1% (4,837) of Shard End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Shard End, high proportions of children were also found among Pakistanis and Black Africans.  For all Wards the greatest proportion of pensioners was found among the White Irish ethnic group. This was followed by White British in all but 10 wards.  In Shard End ward, White British was ranked 2</t>
    </r>
    <r>
      <rPr>
        <vertAlign val="superscript"/>
        <sz val="12"/>
        <rFont val="Times New Roman"/>
        <family val="1"/>
      </rPr>
      <t>nd</t>
    </r>
    <r>
      <rPr>
        <sz val="12"/>
        <rFont val="Times New Roman"/>
        <family val="1"/>
      </rPr>
      <t xml:space="preserve"> behind White Irish.</t>
    </r>
  </si>
  <si>
    <t>The majority of Shard End ward’s residents said that they were Christian, followed by people who said they had no faith. This was also true for Birmingham.</t>
  </si>
  <si>
    <r>
      <t>79.4% (24,084) of Soho ward’s usual residents said they were from an ethnic group other than White British.  This compares with 46.9% for Birmingham and 20.2% for England.  The largest ethnic group was Pakistani, followed by Indian.  When compared with other ethnic groups, the greatest proportion of children was found in the Mixed or Multiple ethnic group.  This was true for all Wards except Selly Oak, where the proportion of Pakistani children was greater.  In Soho ward, high proportions of children were also found among Bangladeshis and Pakistanis.  For all Wards the greatest proportion of pensioners was found among the White Irish ethnic group. This was followed by White British in all but 10 wards.  In Soho ward, White British was ranked 2</t>
    </r>
    <r>
      <rPr>
        <vertAlign val="superscript"/>
        <sz val="12"/>
        <rFont val="Times New Roman"/>
        <family val="1"/>
      </rPr>
      <t>nd</t>
    </r>
    <r>
      <rPr>
        <sz val="12"/>
        <rFont val="Times New Roman"/>
        <family val="1"/>
      </rPr>
      <t xml:space="preserve"> behind White Irish.</t>
    </r>
  </si>
  <si>
    <t>The majority of Soho ward’s residents said that they were Christian, followed by Muslim. This was also true for Birmingham.</t>
  </si>
  <si>
    <t>The majority of South Yardley ward’s residents said that they were Christian, followed by Muslim. This was also true for Birmingham.</t>
  </si>
  <si>
    <t xml:space="preserve">Above is an age pyramid of Sparkbrook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</si>
  <si>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78.8% (24,727) of Springfield ward’s usual residents said they were from an ethnic group other than White British.  This compares with 46.9% for Birmingham and 20.2% for England.  The largest ethnic group was Pakistani, followed by White British.  When compared with other ethnic groups, the greatest proportion of children was found in the Mixed or Multiple ethnic group.  This was true for all Wards except Selly Oak, where the proportion of Pakistani children was greater.  In Springfield ward, high proportions of children were also found among Black Africans and Pakistanis.  For all Wards the greatest proportion of pensioners was found among the White Irish ethnic group. This was followed by White British in all but 10 wards.  In Springfield ward, Black Caribbean was ranked 2</t>
    </r>
    <r>
      <rPr>
        <vertAlign val="superscript"/>
        <sz val="12"/>
        <rFont val="Times New Roman"/>
        <family val="1"/>
      </rPr>
      <t>nd</t>
    </r>
    <r>
      <rPr>
        <sz val="12"/>
        <rFont val="Times New Roman"/>
        <family val="1"/>
      </rPr>
      <t xml:space="preserve"> behind White Irish.</t>
    </r>
  </si>
  <si>
    <r>
      <t>32.0% (8,231) of Stechford and Yardley North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Stetchford and Yardley North, high proportions of children were also found among Bangladeshis and Black Africans.  For all Wards the greatest proportion of pensioners was found among the White Irish ethnic group. This was followed by White British in all but 10 wards.  In Stechford and Yardley North ward, White British was ranked 2</t>
    </r>
    <r>
      <rPr>
        <vertAlign val="superscript"/>
        <sz val="12"/>
        <rFont val="Times New Roman"/>
        <family val="1"/>
      </rPr>
      <t>nd</t>
    </r>
    <r>
      <rPr>
        <sz val="12"/>
        <rFont val="Times New Roman"/>
        <family val="1"/>
      </rPr>
      <t xml:space="preserve"> behind White Irish.</t>
    </r>
  </si>
  <si>
    <r>
      <t>40.1% (9,760) of Stockland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Stockland Green ward high proportions of children were also found among Bangladeshis and Pakistanis.  For all Wards the greatest proportion of pensioners was found among the White Irish ethnic group. This was followed by White British in all but 10 wards.  In Stockland Green ward, White British was ranked 2</t>
    </r>
    <r>
      <rPr>
        <vertAlign val="superscript"/>
        <sz val="12"/>
        <rFont val="Times New Roman"/>
        <family val="1"/>
      </rPr>
      <t>nd</t>
    </r>
    <r>
      <rPr>
        <sz val="12"/>
        <rFont val="Times New Roman"/>
        <family val="1"/>
      </rPr>
      <t xml:space="preserve"> behind White Irish.</t>
    </r>
  </si>
  <si>
    <t>The population of Springfield ward was estimated at 31,391 on Census day.  There were 15,801 males and 15,590 females.  The Ward measures 453 hectares, with 69 people per hectare.  28.8% of the population were children, this compares with 22.8% for Birmingham.  The proportion of people aged 65 or more was estimated at 9.5%, the Birmingham average was 12.9%.</t>
  </si>
  <si>
    <t>Above is an age pyramid of Springfield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Springfield ward  there were 620 births in 2011, this compares with 610 in 2001, a change of 1.6% during the last decade.</t>
  </si>
  <si>
    <t>The 2011 Census shows that the majority (62%) of Springfield ward’s residents were born in the UK, this compares with 77.8% for Birmingham.  Not surprisingly, there were very few White British residents born abroad. High proportions of White ‘Other’, White ‘Irish’, Black African and Chinese residents were born overseas.</t>
  </si>
  <si>
    <t>In Springfield ward, Pakistan, India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</si>
  <si>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Springfield ward’s residents said that they were Muslim, followed by Christian. In Birmingham the majority of people said they were Christian, followed by Muslim.</t>
  </si>
  <si>
    <t>There were 3,439 people who said they did not speak English well or at all, this represents 11.6% of the population aged 3 years or older.  This compares with the Birmingham average of 4.6%     Where English was not the main language, the most commonly spoken languages were Urdu, Panjabi and Pakistani.</t>
  </si>
  <si>
    <t>The population of Stechford and Yardley North ward was estimated at 25,757 on Census day.  There were 12,547 males and 13,210 females.  The Ward measures 470 hectares, with 55 people per hectare.  24.1% of the population were children, this compares with 22.8% for Birmingham.  The proportion of people aged 65 or more was estimated at 14.6%, the Birmingham average was 12.9%.</t>
  </si>
  <si>
    <t>Above is an age pyramid of Stechford and Yardley North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Stechford and Yardley North ward  there were 429 births in 2011, this compares with 312 in 2001, a change of 37.5% during the last decade.</t>
  </si>
  <si>
    <t>Bartley Green ward</t>
  </si>
  <si>
    <t>Billesley ward</t>
  </si>
  <si>
    <t>Bordesley Green ward</t>
  </si>
  <si>
    <t>Bournville ward</t>
  </si>
  <si>
    <t>Brandwood ward</t>
  </si>
  <si>
    <t>Edgbaston ward</t>
  </si>
  <si>
    <t>Erdington ward</t>
  </si>
  <si>
    <t>Hall Green ward</t>
  </si>
  <si>
    <t>Handsworth Wood ward</t>
  </si>
  <si>
    <t>Harborne ward</t>
  </si>
  <si>
    <t>Hodge Hill ward</t>
  </si>
  <si>
    <t>Kings Norton ward</t>
  </si>
  <si>
    <t>Kingstanding ward</t>
  </si>
  <si>
    <t>Ladywood ward</t>
  </si>
  <si>
    <t>Longbridge ward</t>
  </si>
  <si>
    <t>Lozells and East Handsworth ward</t>
  </si>
  <si>
    <t>Moseley and Kings Heath ward</t>
  </si>
  <si>
    <t>Nechells ward</t>
  </si>
  <si>
    <t>Northfield ward</t>
  </si>
  <si>
    <t>Oscott ward</t>
  </si>
  <si>
    <t>Perry Barr ward</t>
  </si>
  <si>
    <t>Quinton ward</t>
  </si>
  <si>
    <t>Selly Oak ward</t>
  </si>
  <si>
    <t>Shard End ward</t>
  </si>
  <si>
    <t>Sheldon ward</t>
  </si>
  <si>
    <t>Soho ward</t>
  </si>
  <si>
    <t>South Yardley ward</t>
  </si>
  <si>
    <t>Sparkbrook ward</t>
  </si>
  <si>
    <t>Springfield ward</t>
  </si>
  <si>
    <t>Stechford and Yardley North ward</t>
  </si>
  <si>
    <t>Stockland Green ward</t>
  </si>
  <si>
    <t>Sutton Four Oaks ward</t>
  </si>
  <si>
    <t>Sutton New Hall ward</t>
  </si>
  <si>
    <t>Sutton Trinity ward</t>
  </si>
  <si>
    <t>Sutton Vesey ward</t>
  </si>
  <si>
    <t>Tyburn ward</t>
  </si>
  <si>
    <t>Washwood Heath ward</t>
  </si>
  <si>
    <t>Weoley ward</t>
  </si>
  <si>
    <t xml:space="preserve"> Edgbaston constituency</t>
  </si>
  <si>
    <t xml:space="preserve"> Erdington constituency</t>
  </si>
  <si>
    <t xml:space="preserve"> Hall Green constituency</t>
  </si>
  <si>
    <t xml:space="preserve"> Hodge Hill constituency</t>
  </si>
  <si>
    <t xml:space="preserve"> Ladywood constituency</t>
  </si>
  <si>
    <t xml:space="preserve"> Northfield constituency</t>
  </si>
  <si>
    <t xml:space="preserve"> Perry Barr constituency</t>
  </si>
  <si>
    <t xml:space="preserve"> Selly Oak constituency</t>
  </si>
  <si>
    <t xml:space="preserve"> Yardley constituency</t>
  </si>
  <si>
    <t>Sutton Coldfield constituency</t>
  </si>
  <si>
    <t>Edgbaston constituency</t>
  </si>
  <si>
    <t>Erdington constituency</t>
  </si>
  <si>
    <t>Hall Green constituency</t>
  </si>
  <si>
    <t>Hodge Hill constituency</t>
  </si>
  <si>
    <t>Ladywood constituency</t>
  </si>
  <si>
    <t>Northfield constituency</t>
  </si>
  <si>
    <t>Perry Barr constituency</t>
  </si>
  <si>
    <t>Selly Oak constituency</t>
  </si>
  <si>
    <t>Yardley constituency</t>
  </si>
  <si>
    <t>PORTUGUESE</t>
  </si>
  <si>
    <t>ROMANIAN</t>
  </si>
  <si>
    <t>LITHUANIAN</t>
  </si>
  <si>
    <t>HUNGARIAN</t>
  </si>
  <si>
    <t>BULGARIAN</t>
  </si>
  <si>
    <t>SWEDISH</t>
  </si>
  <si>
    <t>FINNISH</t>
  </si>
  <si>
    <t>ESTONIAN</t>
  </si>
  <si>
    <t>SLOVENIAN</t>
  </si>
  <si>
    <t>ALBANIAN</t>
  </si>
  <si>
    <t>SERBCROBOS</t>
  </si>
  <si>
    <t>UKRAINIAN</t>
  </si>
  <si>
    <t>YIDDISH</t>
  </si>
  <si>
    <t>TURKISH</t>
  </si>
  <si>
    <t>PERSIANFARSI</t>
  </si>
  <si>
    <t>PAKISTANI</t>
  </si>
  <si>
    <t>MALAYALAM</t>
  </si>
  <si>
    <t>NEPALESE</t>
  </si>
  <si>
    <t>JAPANESE</t>
  </si>
  <si>
    <t>VIETNAMESE</t>
  </si>
  <si>
    <t>TAGALOGFILI</t>
  </si>
  <si>
    <t>TIGRINYA</t>
  </si>
  <si>
    <t>AFRIKAANS</t>
  </si>
  <si>
    <t>country code</t>
  </si>
  <si>
    <t>UK</t>
  </si>
  <si>
    <t>IRELAND</t>
  </si>
  <si>
    <t>FRANCE</t>
  </si>
  <si>
    <t>GERMANY</t>
  </si>
  <si>
    <t>ITALY</t>
  </si>
  <si>
    <t>PORTUGAL</t>
  </si>
  <si>
    <t>SPAIN</t>
  </si>
  <si>
    <t>POLAND</t>
  </si>
  <si>
    <t>ROMANIA</t>
  </si>
  <si>
    <t>TURKEY</t>
  </si>
  <si>
    <t>NAFRICA</t>
  </si>
  <si>
    <t>GHANA</t>
  </si>
  <si>
    <t>NIGERIA</t>
  </si>
  <si>
    <t>KENYA</t>
  </si>
  <si>
    <t>SOMALIA</t>
  </si>
  <si>
    <t>IRAN</t>
  </si>
  <si>
    <t>CHINA</t>
  </si>
  <si>
    <t>INDIA</t>
  </si>
  <si>
    <t>US</t>
  </si>
  <si>
    <t>JAMAICA</t>
  </si>
  <si>
    <t>OTHCOB</t>
  </si>
  <si>
    <t>ALLRESIDENTS</t>
  </si>
  <si>
    <t>LITHUANIA</t>
  </si>
  <si>
    <t>SOUTHAFRICA</t>
  </si>
  <si>
    <t>ZIMBABWE</t>
  </si>
  <si>
    <t>HONGKONG</t>
  </si>
  <si>
    <t>BANGLADESH</t>
  </si>
  <si>
    <t>SRILANKA</t>
  </si>
  <si>
    <t>PHILIPPINES</t>
  </si>
  <si>
    <t>CENTRALASIA</t>
  </si>
  <si>
    <t>CENTAMERICA</t>
  </si>
  <si>
    <t>SAMERICA</t>
  </si>
  <si>
    <t>ANTARTICA</t>
  </si>
  <si>
    <t>AUSTRALIA</t>
  </si>
  <si>
    <t>West Midlands Region</t>
  </si>
  <si>
    <t>Edgbaston Contsituency</t>
  </si>
  <si>
    <t>Erdington Contsituency</t>
  </si>
  <si>
    <t>Hall Green Contsituency</t>
  </si>
  <si>
    <t>Hodge Hill Contsituency</t>
  </si>
  <si>
    <t>Ladywood Contsituency</t>
  </si>
  <si>
    <t>Northfield Contsituency</t>
  </si>
  <si>
    <t>Perry Barr Contsituency</t>
  </si>
  <si>
    <t>Selly Oak Contsituency</t>
  </si>
  <si>
    <t>Sutton Coldfield Contsituency</t>
  </si>
  <si>
    <t>Yardley Contsituency</t>
  </si>
  <si>
    <t>Table 3: Twenty most reported countries of birth outside the UK, 2011</t>
  </si>
  <si>
    <t>Rank</t>
  </si>
  <si>
    <t>people per hectare</t>
  </si>
  <si>
    <t>Birmingham, Edgbaston</t>
  </si>
  <si>
    <t>Birmingham, Erdington</t>
  </si>
  <si>
    <t>Birmingham, Hall Green</t>
  </si>
  <si>
    <t>Birmingham, Hodge Hill</t>
  </si>
  <si>
    <t>Birmingham, Ladywood</t>
  </si>
  <si>
    <t>Birmingham, Northfield</t>
  </si>
  <si>
    <t>Birmingham, Perry Barr</t>
  </si>
  <si>
    <t>Birmingham, Selly Oak</t>
  </si>
  <si>
    <t>Birmingham, Yardley</t>
  </si>
  <si>
    <t>E36006764</t>
  </si>
  <si>
    <t>E36006765</t>
  </si>
  <si>
    <t>E36006766</t>
  </si>
  <si>
    <t>E36006767</t>
  </si>
  <si>
    <t>E36006768</t>
  </si>
  <si>
    <t>E36006769</t>
  </si>
  <si>
    <t>E36006770</t>
  </si>
  <si>
    <t>E36006771</t>
  </si>
  <si>
    <t>E36006772</t>
  </si>
  <si>
    <t>E36006773</t>
  </si>
  <si>
    <t>E36006774</t>
  </si>
  <si>
    <t>E36006775</t>
  </si>
  <si>
    <t>E36006776</t>
  </si>
  <si>
    <t>E36006777</t>
  </si>
  <si>
    <t>E36006778</t>
  </si>
  <si>
    <t>E36006779</t>
  </si>
  <si>
    <t>E36006780</t>
  </si>
  <si>
    <t>E36006781</t>
  </si>
  <si>
    <t>E36006782</t>
  </si>
  <si>
    <t>E36006783</t>
  </si>
  <si>
    <t>E36006784</t>
  </si>
  <si>
    <t>E36006785</t>
  </si>
  <si>
    <t>E36006786</t>
  </si>
  <si>
    <t>E36006787</t>
  </si>
  <si>
    <t>E36006788</t>
  </si>
  <si>
    <t>E36006789</t>
  </si>
  <si>
    <t>E36006790</t>
  </si>
  <si>
    <t>E36006791</t>
  </si>
  <si>
    <t>E36006792</t>
  </si>
  <si>
    <t>E36006793</t>
  </si>
  <si>
    <t>E36006794</t>
  </si>
  <si>
    <t>E36006795</t>
  </si>
  <si>
    <t>E36006796</t>
  </si>
  <si>
    <t>E36006797</t>
  </si>
  <si>
    <t>E36006798</t>
  </si>
  <si>
    <t>E36006799</t>
  </si>
  <si>
    <t>E36006800</t>
  </si>
  <si>
    <t>E36006801</t>
  </si>
  <si>
    <t>E36006802</t>
  </si>
  <si>
    <t>E36006803</t>
  </si>
  <si>
    <t>merged ward code &amp; wpc</t>
  </si>
  <si>
    <t>ward code &amp; wpc</t>
  </si>
  <si>
    <t>merged wards &amp; WPC</t>
  </si>
  <si>
    <t>Table 2: Population born outside the UK by ethnic group, 2011</t>
  </si>
  <si>
    <t>Child on arrival in UK (0-15 years) #</t>
  </si>
  <si>
    <t>Aged 16 - 44 on arrival in UK #</t>
  </si>
  <si>
    <t>Aged 45 years or more on arrival in UK #</t>
  </si>
  <si>
    <t># denominator = born outside the UK</t>
  </si>
  <si>
    <t>Country of Birth</t>
  </si>
  <si>
    <t>NORTH AFRICA</t>
  </si>
  <si>
    <t>Ethnic Groups</t>
  </si>
  <si>
    <t>Religion and Language</t>
  </si>
  <si>
    <t>Table 4: Top ten languages other than English, 2011</t>
  </si>
  <si>
    <t>non-white british</t>
  </si>
  <si>
    <t>white british</t>
  </si>
  <si>
    <t>percent non white</t>
  </si>
  <si>
    <t>pyramid</t>
  </si>
  <si>
    <t>pop intro</t>
  </si>
  <si>
    <t>EG structure</t>
  </si>
  <si>
    <t>cob</t>
  </si>
  <si>
    <t>osuk</t>
  </si>
  <si>
    <t>Total population</t>
  </si>
  <si>
    <t>SOUTH AFRICA</t>
  </si>
  <si>
    <t>SOUTH AMERICA</t>
  </si>
  <si>
    <t>HONG KONG</t>
  </si>
  <si>
    <t>SRI LANKA</t>
  </si>
  <si>
    <t xml:space="preserve">non-White </t>
  </si>
  <si>
    <t>Above is an age pyramid of Erdington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Erdington ward  there were 329 births in 2011, this compares with 256 in 2001, a change of 28.5% during the last decade.</t>
  </si>
  <si>
    <t>The 2011 Census shows that the majority (85%) of Erdington ward’s residents were born in the UK, this compares with 77.8% for Birmingham.  Not surprisingly, there were very few White British residents born abroad. High proportions of White ‘Other’, White ‘Irish’, Black African and Chinese residents were born overseas.</t>
  </si>
  <si>
    <t>In Erdington ward, Ireland, Poland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</si>
  <si>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Erdington ward’s residents said that they were Christian, followed by people who said they had no faith. In Birmingham the majority of people said they were Christian, followed by Muslim.</t>
  </si>
  <si>
    <t>There were 329 people who said they did not speak English well or at all, this represents 1.5% of the population aged 3 years or older.  This compares with the Birmingham average of 4.6%     Where English was not the main language, the most commonly spoken languages were Polish, Urdu and Panjabi.</t>
  </si>
  <si>
    <t>The population of Hall Green ward was estimated at 26,429 on Census day.  There were 13,003 males and 13,426 females.  The Ward measures 510 hectares, with 52 people per hectare.  22.2% of the population were children, this compares with 22.8% for Birmingham.  The proportion of people aged 65 or more was estimated at 15.3%, the Birmingham average was 12.9%.</t>
  </si>
  <si>
    <t>waafr</t>
  </si>
  <si>
    <t>wacar</t>
  </si>
  <si>
    <t>waoth</t>
  </si>
  <si>
    <t>pawb</t>
  </si>
  <si>
    <t>pawi</t>
  </si>
  <si>
    <t>pawo</t>
  </si>
  <si>
    <t>pamix</t>
  </si>
  <si>
    <t>paind</t>
  </si>
  <si>
    <t>papak</t>
  </si>
  <si>
    <t>pabang</t>
  </si>
  <si>
    <t>pachin</t>
  </si>
  <si>
    <t>paafr</t>
  </si>
  <si>
    <t>pacar</t>
  </si>
  <si>
    <t>paoth</t>
  </si>
  <si>
    <t>birmingham</t>
  </si>
  <si>
    <t>wmr</t>
  </si>
  <si>
    <t>england</t>
  </si>
  <si>
    <t>chart uses this data</t>
  </si>
  <si>
    <t>All people</t>
  </si>
  <si>
    <t>White British</t>
  </si>
  <si>
    <t>White Irish</t>
  </si>
  <si>
    <t>White 'Other'</t>
  </si>
  <si>
    <t>Mixed</t>
  </si>
  <si>
    <t>Indian</t>
  </si>
  <si>
    <t>Pakistani</t>
  </si>
  <si>
    <t>Chinese</t>
  </si>
  <si>
    <t>Other ethnic group</t>
  </si>
  <si>
    <t>0-15</t>
  </si>
  <si>
    <t>16-64</t>
  </si>
  <si>
    <t>65+</t>
  </si>
  <si>
    <t> Cannot speak</t>
  </si>
  <si>
    <t>total</t>
  </si>
  <si>
    <t> English</t>
  </si>
  <si>
    <t> well</t>
  </si>
  <si>
    <t>population</t>
  </si>
  <si>
    <t>proportion of total population that cannot speak English wll or at all</t>
  </si>
  <si>
    <t>number</t>
  </si>
  <si>
    <t>percent</t>
  </si>
  <si>
    <t xml:space="preserve">number </t>
  </si>
  <si>
    <t>proportion</t>
  </si>
  <si>
    <t>cannot speak English well or at all</t>
  </si>
  <si>
    <t> Age 3 to 4</t>
  </si>
  <si>
    <t> Age 5 to 7</t>
  </si>
  <si>
    <t> Age 8 to 9</t>
  </si>
  <si>
    <t> Age 10 to 14</t>
  </si>
  <si>
    <t> Age 15</t>
  </si>
  <si>
    <t>children</t>
  </si>
  <si>
    <t> Age 16 to 17</t>
  </si>
  <si>
    <t> Age 18 to 19</t>
  </si>
  <si>
    <t> Age 20 to 24</t>
  </si>
  <si>
    <t> Age 25 to 29</t>
  </si>
  <si>
    <t> Age 30 to 34</t>
  </si>
  <si>
    <t> Age 35 to 39</t>
  </si>
  <si>
    <t> Age 40 to 44</t>
  </si>
  <si>
    <t> Age 45 to 49</t>
  </si>
  <si>
    <t> Age 50 to 54</t>
  </si>
  <si>
    <t> Age 55 to 59</t>
  </si>
  <si>
    <t> Age 60 to 64</t>
  </si>
  <si>
    <t>working age</t>
  </si>
  <si>
    <t> Age 65 to 69</t>
  </si>
  <si>
    <t> Age 70 to 74</t>
  </si>
  <si>
    <t> Age 75 to 79</t>
  </si>
  <si>
    <t> Age 80 to 84</t>
  </si>
  <si>
    <t> Age 85 and over</t>
  </si>
  <si>
    <t>pensionsers</t>
  </si>
  <si>
    <t>Population and Migration Profile</t>
  </si>
  <si>
    <t xml:space="preserve"> </t>
  </si>
  <si>
    <t>Hectares</t>
  </si>
  <si>
    <t>Density</t>
  </si>
  <si>
    <t>Male</t>
  </si>
  <si>
    <t>Female</t>
  </si>
  <si>
    <t>Resident in households</t>
  </si>
  <si>
    <t>Resident in communal establishments</t>
  </si>
  <si>
    <t>Full-time students living at term time address</t>
  </si>
  <si>
    <t>Age groups</t>
  </si>
  <si>
    <t>0-4 Years</t>
  </si>
  <si>
    <t>5-15 Years</t>
  </si>
  <si>
    <t>16-17 Years</t>
  </si>
  <si>
    <t>18-19 Years</t>
  </si>
  <si>
    <t>20-24 Years</t>
  </si>
  <si>
    <t>25-44 Years</t>
  </si>
  <si>
    <t xml:space="preserve">45-64 Years </t>
  </si>
  <si>
    <t>65-74 Years</t>
  </si>
  <si>
    <t>75-84 Years</t>
  </si>
  <si>
    <t>Health and care</t>
  </si>
  <si>
    <t>Limiting Long Term Illness</t>
  </si>
  <si>
    <t>General Health "not good"</t>
  </si>
  <si>
    <t xml:space="preserve"> Providing Unpaid Care </t>
  </si>
  <si>
    <t>Ethnic group</t>
  </si>
  <si>
    <t>White Other</t>
  </si>
  <si>
    <t>Mixed/Multiple ethnic groups</t>
  </si>
  <si>
    <t>Asian - Indian</t>
  </si>
  <si>
    <t>Asian - Pakistani</t>
  </si>
  <si>
    <t>Asian - Bangladeshi</t>
  </si>
  <si>
    <t>Asian Chinese</t>
  </si>
  <si>
    <t>Black African</t>
  </si>
  <si>
    <t>Black Caribbean</t>
  </si>
  <si>
    <t>religion</t>
  </si>
  <si>
    <t>Christian</t>
  </si>
  <si>
    <t>Muslim</t>
  </si>
  <si>
    <t>Sikh</t>
  </si>
  <si>
    <t>Hindu</t>
  </si>
  <si>
    <t xml:space="preserve">Other </t>
  </si>
  <si>
    <t>No Religion</t>
  </si>
  <si>
    <t>Question not answered</t>
  </si>
  <si>
    <t>denominator 3+</t>
  </si>
  <si>
    <t>Born outside the UK</t>
  </si>
  <si>
    <t>Cannot speak English well or at all (aged 3 and over)</t>
  </si>
  <si>
    <t>Born in EU Accession Country</t>
  </si>
  <si>
    <t>Born in other EU country outside UK</t>
  </si>
  <si>
    <t>Born outside EU</t>
  </si>
  <si>
    <t>Resident less than 2 years</t>
  </si>
  <si>
    <t>Resident between 2 and 10 years</t>
  </si>
  <si>
    <t>Resident more than 10 years</t>
  </si>
  <si>
    <t>Same address</t>
  </si>
  <si>
    <t>There were 4,441 people who said they did not speak English well or at all, this represents 14.6% of the population aged 3 years or older.  This compares with the Birmingham average of 4.6%     Where English was not the main language, the most commonly spoken languages were Urdu, Arabic and Bengali.</t>
  </si>
  <si>
    <t>Above is an age pyramid of Hall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Hall Green ward  there were 319 births in 2011, this compares with 286 in 2001, a change of 11.5% during the last decade.</t>
  </si>
  <si>
    <t>The 2011 Census shows that the majority (79%) of Hall Green ward’s residents were born in the UK, this compares with 77.8% for Birmingham.  Not surprisingly, there were very few White British residents born abroad. High proportions of White ‘Other’, White ‘Irish’, Black African and Chinese residents were born overseas.</t>
  </si>
  <si>
    <t>In Hall Green ward, Pakistan,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</si>
  <si>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There were 837 people who said they did not speak English well or at all, this represents 3.3% of the population aged 3 years or older.  This compares with the Birmingham average of 4.6%     Where English was not the main language, the most commonly spoken languages were Panjabi, Urdu and Gujrati.</t>
  </si>
  <si>
    <t>The population of Kingstanding ward was estimated at 25,334 on Census day.  There were 12,051 males and 13,283 females.  The Ward measures 430 hectares, with 59 people per hectare.  25.1% of the population were children, this compares with 22.8% for Birmingham.  The proportion of people aged 65 or more was estimated at 13.3%, the Birmingham average was 12.9%.</t>
  </si>
  <si>
    <t>Above is an age pyramid of Kingstanding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Kingstanding ward  there were 440 births in 2011, this compares with 332 in 2001, a change of 32.5% during the last decade.</t>
  </si>
  <si>
    <t>The 2011 Census shows that the majority (89%) of Kingstanding ward’s residents were born in the UK, this compares with 77.8% for Birmingham.  Not surprisingly, there were very few White British residents born abroad. High proportions of White ‘Other’, White ‘Irish’, Black African and Chinese residents were born overseas.</t>
  </si>
  <si>
    <t>In Sutton Four Oaks ward, India, Ireland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</si>
  <si>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Four Oaks ward’s residents said that they were Christian, followed by people who said they had no faith. In Birmingham the majority of people said they were Christian, followed by Muslim.</t>
  </si>
  <si>
    <t>There were 105 people who said they did not speak English well or at all, this represents 0.5% of the population aged 3 years or older.  This compares with the Birmingham average of 4.6%     Where English was not the main language, the most commonly spoken languages were Panjabi, Polish and Urdu.</t>
  </si>
  <si>
    <t>The population of Sutton New Hall ward was estimated at 22,455 on Census day.  There were 10,886 males and 11,569 females.  The Ward measures 2,214 hectares, with 10 people per hectare.  17.3% of the population were children, this compares with 22.8% for Birmingham.  The proportion of people aged 65 or more was estimated at 19.4%, the Birmingham average was 12.9%.</t>
  </si>
  <si>
    <r>
      <t>10.8% (2,431) of Sutton New Hall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Sutton New Hall ward, White British was ranked 2</t>
    </r>
    <r>
      <rPr>
        <vertAlign val="superscript"/>
        <sz val="12"/>
        <rFont val="Times New Roman"/>
        <family val="1"/>
      </rPr>
      <t>nd</t>
    </r>
    <r>
      <rPr>
        <sz val="12"/>
        <rFont val="Times New Roman"/>
        <family val="1"/>
      </rPr>
      <t xml:space="preserve"> behind White Irish.</t>
    </r>
  </si>
  <si>
    <t>The 2011 Census shows that the majority (93%) of Sutton New Hall ward’s residents were born in the UK, this compares with 77.8% for Birmingham.  Not surprisingly, there were very few White British residents born abroad. High proportions of White ‘Other’, White ‘Irish’, Black African and Chinese residents were born overseas.</t>
  </si>
  <si>
    <t>In Sutton New Hall ward, Ireland, India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</si>
  <si>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New Hall ward’s residents said that they were Christian, followed by people who said they had no faith. In Birmingham the majority of people said they were Christian, followed by Muslim.</t>
  </si>
  <si>
    <t>There were 100 people who said they did not speak English well or at all, this represents 0.5% of the population aged 3 years or older.  This compares with the Birmingham average of 4.6%     Where English was not the main language, the most commonly spoken languages were Panjabi, Chinese and Urdu.</t>
  </si>
  <si>
    <t>The population of Sutton Trinity ward was estimated at 25,267 on Census day.  There were 12,227 males and 13,040 females.  The Ward measures 1,480 hectares, with 17 people per hectare.  19.3% of the population were children, this compares with 22.8% for Birmingham.  The proportion of people aged 65 or more was estimated at 18.7%, the Birmingham average was 12.9%.</t>
  </si>
  <si>
    <r>
      <t>10.4% (2,627) of Sutton Trinity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Sutton Trinity ward, White British was ranked 2</t>
    </r>
    <r>
      <rPr>
        <vertAlign val="superscript"/>
        <sz val="12"/>
        <rFont val="Times New Roman"/>
        <family val="1"/>
      </rPr>
      <t>nd</t>
    </r>
    <r>
      <rPr>
        <sz val="12"/>
        <rFont val="Times New Roman"/>
        <family val="1"/>
      </rPr>
      <t xml:space="preserve"> behind White Irish.</t>
    </r>
  </si>
  <si>
    <t>The 2011 Census shows that the majority (93%) of Sutton Trinity ward’s residents were born in the UK, this compares with 77.8% for Birmingham.  Not surprisingly, there were very few White British residents born abroad. High proportions of White ‘Other’, White ‘Irish’, Black African and Chinese residents were born overseas.</t>
  </si>
  <si>
    <t>Above is an age pyramid of Edgbaston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Edgbaston ward  there were 264 births in 2011, this compares with 158 in 2001, a change of  67.1% during the last decade. The bulge around the late teens and early 20's is largely due to students coming to study at the cities universities.  Edgbaston ward ranks 2nd, behind Selly Oak for the number of full-times students aged 18 years and above.</t>
  </si>
  <si>
    <r>
      <t>42.2% (10,319) of Edgbaston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Edgbaston ward, high proportions of children were also found among Pakistanis and Black Africans.  For all Wards the greatest proportion of pensioners was found among the White Irish ethnic group. This was followed by White British in all but 10 wards.  In Edgbaston ward, White British was ranked 2</t>
    </r>
    <r>
      <rPr>
        <vertAlign val="superscript"/>
        <sz val="12"/>
        <rFont val="Times New Roman"/>
        <family val="1"/>
      </rPr>
      <t>nd</t>
    </r>
    <r>
      <rPr>
        <sz val="12"/>
        <rFont val="Times New Roman"/>
        <family val="1"/>
      </rPr>
      <t xml:space="preserve"> behind White Irish.</t>
    </r>
  </si>
  <si>
    <r>
      <t>22.1% (5,035) of Erdington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Erdington ward, high proportions of children were also found among Black Africans and Pakistanis.  For all Wards the greatest proportion of pensioners was found among the White Irish ethnic group. This was followed by White British in all but 10 wards.  In Erdington ward, White British was ranked 2</t>
    </r>
    <r>
      <rPr>
        <vertAlign val="superscript"/>
        <sz val="12"/>
        <rFont val="Times New Roman"/>
        <family val="1"/>
      </rPr>
      <t>nd</t>
    </r>
    <r>
      <rPr>
        <sz val="12"/>
        <rFont val="Times New Roman"/>
        <family val="1"/>
      </rPr>
      <t xml:space="preserve"> behind White Irish.</t>
    </r>
  </si>
  <si>
    <r>
      <t>44.2% (11,686) of Hall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Hall Green ward, high proportions of children were also found among Pakistanis and Black Africans.  For all Wards the greatest proportion of pensioners was found among the White Irish ethnic group. This was followed by White British in all but 10 wards.  In Hall Green ward, White British was ranked 2</t>
    </r>
    <r>
      <rPr>
        <vertAlign val="superscript"/>
        <sz val="12"/>
        <rFont val="Times New Roman"/>
        <family val="1"/>
      </rPr>
      <t>nd</t>
    </r>
    <r>
      <rPr>
        <sz val="12"/>
        <rFont val="Times New Roman"/>
        <family val="1"/>
      </rPr>
      <t xml:space="preserve"> behind White Irish.</t>
    </r>
  </si>
  <si>
    <t xml:space="preserve">The majority of Hall Green ward’s residents said that they were Christian, followed by Muslim. This was also true for Birmingham. </t>
  </si>
  <si>
    <r>
      <t>34.4% (7,911) of Harborne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Harborne ward, high proportions of children were also found among Pakistanis and Bangladeshis.  For all Wards the greatest proportion of pensioners was found among the White Irish ethnic group. This was followed by White British in all but 10 wards.  In Harborne ward, White British was ranked 2</t>
    </r>
    <r>
      <rPr>
        <vertAlign val="superscript"/>
        <sz val="12"/>
        <rFont val="Times New Roman"/>
        <family val="1"/>
      </rPr>
      <t>nd</t>
    </r>
    <r>
      <rPr>
        <sz val="12"/>
        <rFont val="Times New Roman"/>
        <family val="1"/>
      </rPr>
      <t xml:space="preserve"> behind White Irish.</t>
    </r>
  </si>
  <si>
    <t>In Kingstanding ward, Ireland, Jamaica and Poland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</si>
  <si>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Kingstanding ward’s residents said that they were Christian, followed by people who said they had no faith. In Birmingham the majority of people said they were Christian, followed by Muslim.</t>
  </si>
  <si>
    <t>There were 319 people who said they did not speak English well or at all, this represents 1.3% of the population aged 3 years or older.  This compares with the Birmingham average of 4.6%     Where English was not the main language, the most commonly spoken languages were Polish, Urdu and Panjabi.</t>
  </si>
  <si>
    <t>The population of Ladywood ward was estimated at 30,133 on Census day.  There were 16,515 males and 13,618 females.  The Ward measures 569 hectares, with 53 people per hectare.  11.5% of the population were children, this compares with 22.8% for Birmingham.  The proportion of people aged 65 or more was estimated at 4.9%, the Birmingham average was 12.9%.</t>
  </si>
  <si>
    <t>The 2011 Census shows that the majority (63%) of Ladywood ward’s residents were born in the UK, this compares with 77.8% for Birmingham.  Not surprisingly, there were very few White British residents born abroad. High proportions of White ‘Other’, White ‘Irish’, Black African and Chinese residents were born overseas.</t>
  </si>
  <si>
    <t>In Ladywood ward, China, India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</si>
  <si>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Ladywood ward’s residents said that they were Christian, followed by people who said they had no faith. In Birmingham the majority of people said they were Christian, followed by Muslim.</t>
  </si>
  <si>
    <t>There were 1,012 people who said they did not speak English well or at all, this represents 3.5% of the population aged 3 years or older.  This compares with the Birmingham average of 4.6%     Where English was not the main language, the most commonly spoken languages were Chinese, Polish and Persianfarsi.</t>
  </si>
  <si>
    <t>The population of Longbridge ward was estimated at 25,410 on Census day.  There were 12,314 males and 13,096 females.  The Ward measures 701 hectares, with 36 people per hectare.  21.7% of the population were children, this compares with 22.8% for Birmingham.  The proportion of people aged 65 or more was estimated at 13.4%, the Birmingham average was 12.9%.</t>
  </si>
  <si>
    <t>Above is an age pyramid of Longbridge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Longbridge ward  there were 431 births in 2011, this compares with 307 in 2001, a change of 40.4% during the last decade.</t>
  </si>
  <si>
    <t>The 2011 Census shows that the majority (94%) of Longbridge ward’s residents were born in the UK, this compares with 77.8% for Birmingham.  Not surprisingly, there were very few White British residents born abroad. High proportions of White ‘Other’, White ‘Irish’, Black African and Chinese residents were born overseas.</t>
  </si>
  <si>
    <t>In Longbridge ward, Ireland, Jamaica and Zimbabwe were the most frequently recorded countries of birth, outside of the UK.  In Birmingham, Pakistan was the most frequently recorded.  Recent migration trends see Eastern European, African and Middle Eastern countries included in the top twenty rankings (table 3).</t>
  </si>
  <si>
    <t>The majority of Longbridge ward’s residents said that they were Christian, followed by people who said they had no faith. In Birmingham the majority of people said they were Christian, followed by Muslim.</t>
  </si>
  <si>
    <t>There were 98 people who said they did not speak English well or at all, this represents 0.4% of the population aged 3 years or older.  This compares with the Birmingham average of 4.6%     Where English was not the main language, the most commonly spoken languages were Chinese, Shona and French.</t>
  </si>
  <si>
    <t>The population of Lozells and East Handsworth ward was estimated at 31,074 on Census day.  There were 16,037 males and 15,037 females.  The Ward measures 348 hectares, with 89 people per hectare.  28.6% of the population were children, this compares with 22.8% for Birmingham.  The proportion of people aged 65 or more was estimated at 8.5%, the Birmingham average was 12.9%.</t>
  </si>
  <si>
    <t>The 2011 Census shows that the majority (55%) of Lozells and East Handsworth ward’s residents were born in the UK, this compares with 77.8% for Birmingham.  Not surprisingly, there were very few White British residents born abroad. High proportions of White ‘Other’, White ‘Irish’, Black African and Chinese residents were born overseas.</t>
  </si>
  <si>
    <t>In Lozells and East Handsworth ward, Pakistan, India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</si>
  <si>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Lozells and East Handsworth ward’s residents said that they were Muslim, followed by Christian. In Birmingham the majority of people said they were Christian, followed by Muslim.</t>
  </si>
  <si>
    <t>There were 3,909 people who said they did not speak English well or at all, this represents 13.3% of the population aged 3 years or older.  This compares with the Birmingham average of 4.6%     Where English was not the main language, the most commonly spoken languages were Bengali, Panjabi and Urdu</t>
  </si>
  <si>
    <t>The population of Moseley and Kings Heath ward was estimated at 25,669 on Census day.  There were 13,130 males and 12,539 females.  The Ward measures 583 hectares, with 44 people per hectare.  18.1% of the population were children, this compares with 22.8% for Birmingham.  The proportion of people aged 65 or more was estimated at 11.9%, the Birmingham average was 12.9%.</t>
  </si>
  <si>
    <t>Above is an age pyramid of Moseley and Kings Heath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Moseley and Kings Heath ward  there were 366 births in 2011, this compares with 309 in 2001, a change of 18.4% during the last decade.</t>
  </si>
  <si>
    <t>The 2011 Census shows that the majority (79%) of Moseley and Kings Heath ward’s residents were born in the UK, this compares with 77.8% for Birmingham.  Not surprisingly, there were very few White British residents born abroad. High proportions of White ‘Other’, White ‘Irish’, Black African and Chinese residents were born overseas.</t>
  </si>
  <si>
    <t>In Moseley and Kings Heath ward, Pakistan, India and Ireland were the most frequently recorded countries of birth, outside of the UK.  In Birmingham, Pakistan was the most frequently recorded.  Recent migration trends see Eastern European, African and Middle Eastern countries included in the top twenty rankings (table 3).</t>
  </si>
  <si>
    <t>The majority of Moseley and Kings Heath ward’s residents said that they were Christian, followed by people who said they had no faith. In Birmingham the majority of people said they were Christian, followed by Muslim.</t>
  </si>
  <si>
    <t>There were 859 people who said they did not speak English well or at all, this represents 3.5% of the population aged 3 years or older.  This compares with the Birmingham average of 4.6%     Where English was not the main language, the most commonly spoken languages were Urdu, Panjabi and Arabic.</t>
  </si>
  <si>
    <t>The population of Nechells ward was estimated at 33,957 on Census day.  There were 17,173 males and 16,784 females.  The Ward measures 1,055 hectares, with 32 people per hectare.  26.5% of the population were children, this compares with 22.8% for Birmingham.  The proportion of people aged 65 or more was estimated at 7.1%, the Birmingham average was 12.9%.</t>
  </si>
  <si>
    <t>Above is an age pyramid of Nechells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Nechells ward  there were 684 births in 2011, this compares with 639 in 2001, a change of 7.0% during the last decade.</t>
  </si>
  <si>
    <t>The 2011 Census shows that the majority (60%) of Nechells ward’s residents were born in the UK, this compares with 77.8% for Birmingham.  Not surprisingly, there were very few White British residents born abroad. High proportions of White ‘Other’, White ‘Irish’, Black African and Chinese residents were born overseas.</t>
  </si>
  <si>
    <t>Above is an age pyramid of Bartley Green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Bartley Green ward  there were 378 births in 2011, this compares with 359 in 2001, a change of  5.3% during the last decade.</t>
  </si>
  <si>
    <t>In Washwood Heath ward, Pakistan, Bangladesh and Somalia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</si>
  <si>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Washwood Heath ward’s residents said that they were Muslim, followed by Christian. In Birmingham the majority of people said they were Christian, followed by Muslim.</t>
  </si>
  <si>
    <t>There were 4,541 people who said they did not speak English well or at all, this represents 14.7% of the population aged 3 years or older.  This compares with the Birmingham average of 4.6%     Where English was not the main language, the most commonly spoken languages were Urdu, Pakistani and Pashto.</t>
  </si>
  <si>
    <t>In Nechells ward, Pakistan, Somalia and Bangladesh were the most frequently recorded countries of birth, outside of the UK.  In Birmingham, Pakistan was the most frequently recorded.  Recent migration trends see Eastern European, African and Middle Eastern countries included in the top twenty rankings (table 3).</t>
  </si>
  <si>
    <t>The majority of Nechells ward’s residents said that they were Muslim, followed by Christian. In Birmingham the majority of people said they were Christian, followed by Muslim.</t>
  </si>
  <si>
    <t>There were 2,689 people who said they did not speak English well or at all, this represents 8.4% of the population aged 3 years or older.  This compares with the Birmingham average of 4.6%     Where English was not the main language, the most commonly spoken languages were Somali, Urdu and Bengali.</t>
  </si>
  <si>
    <t>The population of Northfield ward was estimated at 25,707 on Census day.  There were 12,513 males and 13,194 females.  The Ward measures 551 hectares, with 47 people per hectare.  19.7% of the population were children, this compares with 22.8% for Birmingham.  The proportion of people aged 65 or more was estimated at 16.7%, the Birmingham average was 12.9%.</t>
  </si>
  <si>
    <t>Above is an age pyramid of Northfield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Northfield ward  there were 358 births in 2011, this compares with 301 in 2001, a change of 18.9% during the last decade.</t>
  </si>
  <si>
    <r>
      <t>11.2% (2,887) of Northfield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the 'Other' ethnic group.  For all Wards the greatest proportion of pensioners was found among the White Irish ethnic group. This was followed by White British in all but 10 wards.  In Northfield ward, White British was ranked 2</t>
    </r>
    <r>
      <rPr>
        <vertAlign val="superscript"/>
        <sz val="12"/>
        <rFont val="Times New Roman"/>
        <family val="1"/>
      </rPr>
      <t>nd</t>
    </r>
    <r>
      <rPr>
        <sz val="12"/>
        <rFont val="Times New Roman"/>
        <family val="1"/>
      </rPr>
      <t xml:space="preserve"> behind White Irish.</t>
    </r>
  </si>
  <si>
    <t>The 2011 Census shows that the majority (93%) of Northfield ward’s residents were born in the UK, this compares with 77.8% for Birmingham.  Not surprisingly, there were very few White British residents born abroad. High proportions of White ‘Other’, White ‘Irish’, Black African and Chinese residents were born overseas.</t>
  </si>
  <si>
    <t>In Northfield ward, Ireland, Jamaica and Zimbabwe were the most frequently recorded countries of birth, outside of the UK.  In Birmingham, Pakistan was the most frequently recorded.  Recent migration trends see Eastern European, African and Middle Eastern countries included in the top twenty rankings (table 3).</t>
  </si>
  <si>
    <t>The majority of Northfield ward’s residents said that they were Christian, followed by people who said they had no faith. In Birmingham the majority of people said they were Christian, followed by Muslim.</t>
  </si>
  <si>
    <t>There were 123 people who said they did not speak English well or at all, this represents 0.5% of the population aged 3 years or older.  This compares with the Birmingham average of 4.6%     Where English was not the main language, the most commonly spoken languages were Chinese, Arabic and Panjabi.</t>
  </si>
  <si>
    <t>The 2011 Census shows that the majority (71.2%) of Hodge Hill constituency residents were born in the UK, this was below the Birmingham (77.8%) and England (86.8%) averages. Not surprisingly, there were very few White British residents born abroad, this was also true for people of Mixed ethnicities.   However, the proportion of people of Mixed backgrounds born overseas was just under half the England average. High proportions of White 'Other' (78.8%), Black African (76.5%) and White Irish( 71.9%) constituency residents were born abroad.</t>
  </si>
  <si>
    <t>In Hodge Hill constituency, Pakistan (18,779), Bangladesh (2,453) and Somali (1,711) were the most frequently recorded countries of birth, outside of the UK. In Birmingham, Pakistan was the most frequently recorded.  Recent migration trends see Eastern European, African and Middle Eastern countries included in the top twenty rankings (table 3).</t>
  </si>
  <si>
    <t>The majority of Hodge Hill constituency residents said that they were Muslim, this was followed by Christianity.  In Birmingham Christianity was the most frequently recorded religion.</t>
  </si>
  <si>
    <t>The population of Ladywood constituency was estimated at 126,693 on Census day.  There were 65,307 males and 61,386 females.  The constituency is home to around 12% of Birmingham's usual residents.  23.5% of the population were children, this was higher than Birmingham and England.  The proportion of people aged 65 years or more was lower than any other constituency in Birmingham.</t>
  </si>
  <si>
    <t>Above is an age pyramid of Ladywood constituency's population.  Each line of the pyramid represents a five year age group in the population.  Ladywood  has a young age structure with fewer people in the older ages than younger. The bulge around the 20-24 age group largely represents students coming to the city's universities.  Ladywood ranks 1st for the number of fulltime students resident during term time.</t>
  </si>
  <si>
    <t>78.7% of Ladywood constituency's usual residents said that they were from an ethnic group other than White British.  This was above the Birmingham (46.9%) and a;,pst four times the England (20.2%) average. The largest non-'White British' group was Pakistani (19,484, 15.4%) followed by 'Other' ethnic group (16,005, 12.6%).  The Mixed group had a very young age structure with 41.6% of residents aged 15 years or below. High proportions of children were also found among Pakistanis (35.4%), Bangladeshis (37.5%) and Black Africans (35.9%).  The greatest proportion of pensioners were found in White British (33.6%) and Black Caribbean (22.7%) ethnic groups.  The proportion of Black Caribbeans of pension age was significantly higher than for other non-White groups, reflecting the first large scale migration of non-White groups to the UK in the 1950's.</t>
  </si>
  <si>
    <t>The 2011 Census shows that the majority (59.7%) of Ladywood constituency residents were born in the UK, this was below the Birmingham (77.8%) and England (86.8%) averages. Not surprisingly, there were very few White British residents born abroad.  People with Mixed ethnicity were the next fewest, however the proportion born overseas was much higher than the city average, in contrast to other Constituencies. High proportions of White 'Other' (88.5%), Chinese (83.9%) and Black African (72.4%) constituency residents were born abroad.</t>
  </si>
  <si>
    <t>In Ladywood constituency, Pakistan (7,534), India (5,659) and Jamaica (4,415) were the most frequently recorded countries of birth, outside of the UK. In Birmingham, Pakistan was the most frequently recorded.  Recent migration trends see Eastern European, African and Middle Eastern countries included in the top twenty rankings (table 3).</t>
  </si>
  <si>
    <t>The majority of Ladywood constituency residents said that they were Muslim, this was followed by Christianity.  In Birmingham Christianity was the most frequently recorded religion.</t>
  </si>
  <si>
    <t>The population of Northfield constituency was estimated at 101,422 on Census day.  There were 48,909 males and 52,513 females.  The constituency is home to around 9% of Birmingham's usual residents.  21.8% of the population were children, this was lower than Birmingham and higher than England. In contrast, the proportion of people aged 65 years was higher than Birmingham  but lower than England.</t>
  </si>
  <si>
    <t>Above is an age pyramid of Northfield constituency's population.  Each line of the pyramid represents a five year age group in the population.  Northfield has fairly old age structure with fewer people in the younger ages than older. The broadening at the base is an indication of  high births during recent years.  There were 1,514 births in 2011, compared with 1,133 births in 2001.</t>
  </si>
  <si>
    <t>17.5% of Northfield constituency's usual residents said that they were from an ethnic group other than White British.  This was less than 1/2 the Birmingham (46.9%) average and   below the England (20.2%) average. The largest non-'White British' group was Mixed or Multiple ethnic group (4,751, 4.7%) followed by 'Other' ethnic group (3,145, 3.1%).  The Mixed group had a very young age structure with over half of residents aged 15 years or below. High proportions of children were also found among Bangladeshis (36.7%), Other Ethnic group (33.9) and Black Africans (32.5%).  The greatest proportion of pensioners were found in White Irish (39.5%) and White British (16.7%) ethnic groups.  Proportions of Black Caribbeans and White 'Other' were also high relative to other 'Non-White' British groups.</t>
  </si>
  <si>
    <t>The 2011 Census shows that the majority (89%) of Bournville ward’s residents were born in the UK, this compares with 77.8% for Birmingham.  Not surprisingly, there were very few White British residents born abroad. High proportions of White ‘Other’, White ‘Irish’, Black African and Chinese residents were born overseas.</t>
  </si>
  <si>
    <t>In Bournville ward, Ireland, India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</si>
  <si>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Bournville ward’s residents said that they were Christian, followed by people who said they had no faith. In Birmingham the majority of people said they were Christian, followed by Muslim.</t>
  </si>
  <si>
    <t>There were 205 people who said they did not speak English well or at all, this represents 0.8% of the population aged 3 years or older.  This compares with the Birmingham average of 4.6%     Where English was not the main language, the most commonly spoken languages were Bengali, Urdu and Panjabi.</t>
  </si>
  <si>
    <t>The population of Brandwood ward  was estimated at 25,708 on Census day.  There were 12,480 males and 13,228 females.  The Ward measures 557 hectares, with 46 people per hectare. 21.7% of the population were children, this compares with 22.8% for Birmingham.  The proportion of people aged 65 or more was estimated at 15.4%, the Birmingham average was 12.9%.</t>
  </si>
  <si>
    <t>Above is an age pyramid of Brandwood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Brandwood ward  there were 380 births in 2011, this compares with 254 in 2001, a change of  49.6% during the last decade.</t>
  </si>
  <si>
    <t>The 2011 Census shows that the majority (88%) of Brandwood ward’s residents were born in the UK, this compares with 77.8% for Birmingham.  Not surprisingly, there were very few White British residents born abroad. High proportions of White ‘Other’, White ‘Irish’, Black African and Chinese residents were born overseas.</t>
  </si>
  <si>
    <t>In Brandwood ward, Ireland, Pakistan and India were the most frequently recorded countries of birth, outside of the UK.  In Birmingham, Pakistan was the most frequently recorded.  Recent migration trends see Eastern European, African and Middle Eastern countries included in the top twenty rankings (table 3).</t>
  </si>
  <si>
    <t>The majority of Brandwood ward’s residents said that they were Christian, followed by people who said they had no faith. In Birmingham the majority of people said they were Christian, followed by Muslim.</t>
  </si>
  <si>
    <t>Above is an age pyramid of Shard End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Shard End ward  there were 513 births in 2011, this compares with 335 in 2001, a change of 53.1% during the last decade.</t>
  </si>
  <si>
    <t>The 2011 Census shows that the majority (92%) of Shard End ward’s residents were born in the UK, this compares with 77.8% for Birmingham.  Not surprisingly, there were very few White British residents born abroad. High proportions of White ‘Other’, White ‘Irish’, Black African and Chinese residents were born overseas.</t>
  </si>
  <si>
    <t>In Shard End ward, Ireland, Pakistan and Jamaica were the most frequently recorded countries of birth, outside of the UK.  In Birmingham, Pakistan was the most frequently recorded.  Recent migration trends see Eastern European, African and Middle Eastern countries included in the top twenty rankings (table 3).</t>
  </si>
  <si>
    <t>There were 226 people who said they did not speak English well or at all, this represents 0.9% of the population aged 3 years or older.  This compares with the Birmingham average of 4.6%     Where English was not the main language, the most commonly spoken languages were Polish, Urdu and Panjabi.</t>
  </si>
  <si>
    <t>The population of Sheldon ward was estimated at 21,817 on Census day.  There were 10,695 males and 11,122 females.  The Ward measures 603 hectares, with 36 people per hectare.  20.1% of the population were children, this compares with 22.8% for Birmingham.  The proportion of people aged 65 or more was estimated at 18.4%, the Birmingham average was 12.9%.</t>
  </si>
  <si>
    <t>Above is an age pyramid of Sheldon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Sheldon ward  there were 293 births in 2011, this compares with 237 in 2001, a change of 23.6% during the last decade.</t>
  </si>
  <si>
    <r>
      <t>15.1% (3,293) of Sheldon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Sheldon ward, White British was ranked 2</t>
    </r>
    <r>
      <rPr>
        <vertAlign val="superscript"/>
        <sz val="12"/>
        <rFont val="Times New Roman"/>
        <family val="1"/>
      </rPr>
      <t>nd</t>
    </r>
    <r>
      <rPr>
        <sz val="12"/>
        <rFont val="Times New Roman"/>
        <family val="1"/>
      </rPr>
      <t xml:space="preserve"> behind White Irish.</t>
    </r>
  </si>
  <si>
    <t>The 2011 Census shows that the majority (85.7%) of Selly Oak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just half the English average.  High proportions of Chinese (83.9%), White 'Other' (77.8%) and Black African (76.1%) constituency residents were born overseas.</t>
  </si>
  <si>
    <t>In Selly Oak constituency, Ireland (1,914), Pakistan (1,425) and India (1,418) were the most frequently recorded countries of birth, outside of the UK.  In Birmingham, Pakistan was the most frequently recorded.  Recent migration trends see Eastern European, African and Middle Eastern countries included in the top twenty rankings (table 3).</t>
  </si>
  <si>
    <t>The majority of Selly Oak constituency residents said that they were Christian, Muslims were ranked 2nd.  This was also reflected in Birmingham, but nationally people who said they did not have a religion were ranked 2nd.</t>
  </si>
  <si>
    <t xml:space="preserve">The population of Sutton Coldfield constituency was estimated at 95,107 on Census day.  There were 46,075 males and 49,032 females.  The constituency is home to around 9% of Birmingham's usual residents. 18.3% of the population were children, this is lower than the Birmingham and slightly below England's average.  The proportion of people aged 65 or more was markedly higher than the Birmingham and England averages. </t>
  </si>
  <si>
    <t xml:space="preserve">Above is an age pyramid of Sutton Coldfield constituency's population. Each line of the pyramid represents a five year age group in the population.  Sutton Coldfield has an old age structure with fewer people in the younger age groups than the older. </t>
  </si>
  <si>
    <t>non-'White british'</t>
  </si>
  <si>
    <t>There were 1,176 people who said they did not speak English well or at all, this represents 1.2% of the population aged 3 years or older.  This was well below the Birmingham average of 4.6%     Where English was not the main language,  the most commonly spoken languages were Chinese, Urdu and Panjabi.</t>
  </si>
  <si>
    <t>There were 9,576 people who said they did not speak English well or at all, this represents 8.7% of the population in Hall Green aged 3 years and older.  This compares with 4.6% in Birmingham.  2.4% (574) of children living in Hall Green could not speak English well or at all, this compares with 9% (6,333) for the working population and 18.6% (2,369) for over 65's.  Where English was not the main language, the most commonly spoken languages were Urdu, Panjabi and Arabic.</t>
  </si>
  <si>
    <r>
      <t>20.5% (5,194) of Kingstanding ward’s usual residents said they were from an ethnic group other than White British.  This compares with 46.9% for Birmingham and 20.2% for England.  The largest ethnic group was White British, followed by Black Caribbean.  When compared with other ethnic groups, the greatest proportion of children was found in the Mixed or Multiple ethnic group.  This was true for all Wards except Selly Oak, where the proportion of Pakistani children was greater. In Kingstanding ward, high proportions of children were also found among Pakistanis and Black Africans.  For all Wards the greatest proportion of pensioners was found among the White Irish ethnic group. This was followed by White British in all but 10 wards.  In Kingstanding ward, White British was ranked 2</t>
    </r>
    <r>
      <rPr>
        <vertAlign val="superscript"/>
        <sz val="12"/>
        <rFont val="Times New Roman"/>
        <family val="1"/>
      </rPr>
      <t>nd</t>
    </r>
    <r>
      <rPr>
        <sz val="12"/>
        <rFont val="Times New Roman"/>
        <family val="1"/>
      </rPr>
      <t xml:space="preserve"> behind White Irish.</t>
    </r>
  </si>
  <si>
    <t>Above is an age pyramid of Ladywood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Ladywood ward  there were 420 births in 2011, this compares with 184 in 2001, a change of 128.3% during the last decade.  The bulge around the late teens and early 20's is largely due to students coming to study at the cities universities.  Ladywood ward ranks 3rd, behind Edgaston (2nd) and Selly Oak (1st) for the number of full-times students aged 18 years and above.</t>
  </si>
  <si>
    <r>
      <t>50.6% (15,236) of Ladywood ward’s usual residents said they were from an ethnic group other than White British.  This compares with 46.9% for Birmingham and 20.2% for England.  The largest ethnic group was White British, followed by 'Other' ethnic group.  When compared with other ethnic groups, the greatest proportion of children was found in the Mixed or Multiple ethnic group.  This was true for all Wards except Selly Oak, where the proportion of Pakistani children was greater.  In Ladywood ward, high proportions of children were also found among Black Africans and Pakistanis.  For all Wards the greatest proportion of pensioners was found among the White Irish ethnic group. This was followed by White British in all but 10 wards.  In Ladywood ward, Black Caribbean was ranked 2</t>
    </r>
    <r>
      <rPr>
        <vertAlign val="superscript"/>
        <sz val="12"/>
        <rFont val="Times New Roman"/>
        <family val="1"/>
      </rPr>
      <t>nd</t>
    </r>
    <r>
      <rPr>
        <sz val="12"/>
        <rFont val="Times New Roman"/>
        <family val="1"/>
      </rPr>
      <t xml:space="preserve"> behind White Irish.</t>
    </r>
  </si>
  <si>
    <t xml:space="preserve">Above is an age pyramid of Lozells and East Handsworth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</si>
  <si>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89.2% (27,726) of Lozells and East Handsworth ward’s usual residents said they were from an ethnic group other than White British.  This compares with 46.9% for Birmingham and 20.2% for England.  The largest ethnic group was Pakistani, followed by Indian.  When compared with other ethnic groups, the greatest proportion of children was found in the Mixed or Multiple ethnic group.  This was true for all Wards except Selly Oak, where the proportion of Pakistani children was greater.  In Lozells and East Handsworth wards, high proportions of children were also found among Bangladeshis and Pakistanis.  For all Wards the greatest proportion of pensioners was found among the White Irish ethnic group. This was followed by White British in all but 10 wards.  In Lozells and East Handsworth ward, Black Caribbean was ranked 2</t>
    </r>
    <r>
      <rPr>
        <vertAlign val="superscript"/>
        <sz val="12"/>
        <rFont val="Times New Roman"/>
        <family val="1"/>
      </rPr>
      <t>nd</t>
    </r>
    <r>
      <rPr>
        <sz val="12"/>
        <rFont val="Times New Roman"/>
        <family val="1"/>
      </rPr>
      <t xml:space="preserve"> behind White Irish.</t>
    </r>
  </si>
  <si>
    <t>There were 956 people who said they did not speak English well or at all, this represents 3.5% of the population aged 3 years or older.  This compares with the Birmingham average of 4.6%     Where English was not the main language, the most commonly spoken languages were Urdu, Polish and Panjabi.</t>
  </si>
  <si>
    <t>The population of Aston ward  was estimated at 32,286 on Census day.  There were 16,258 males and 16,028 females.  The Ward measures 478 hectares, with 68 people per hectare. 28.6% of the population were children, this compares with 22.8% for Birmingham.  The proportion of people aged 65 or more was estimated at 7.4%, the Birmingham average was 12.9%.</t>
  </si>
  <si>
    <t>The 2011 Census shows that the majority (57%) of Aston ward’s residents were born in the UK, this compares with 77.8% for Birmingham.  Not surprisingly, there were very few White British residents born abroad. High proportions of White ‘Other’, White ‘Irish’, Black African and Chinese residents were born overseas.</t>
  </si>
  <si>
    <t>In Aston ward, Pakistan, Bangladesh and Jamaica were the most frequently recorded countries of birth, outside of the UK.  In Birmingham, Pakistan was the most frequently recorded.  Recent migration trends see Eastern European, African and Middle Eastern countries included in the top twenty rankings (table 3).</t>
  </si>
  <si>
    <t>The majority of Aston ward’s residents said that they were Muslim, followed by Christian. In Birmingham the majority of people said they were Christian, followed by Muslim.</t>
  </si>
  <si>
    <t>There were 3,470 people who said they did not speak English well or at all, this represents 11.4% of the population aged 3 years or older.  This compares with the Birmingham average of 4.6%     Where English was not the main language, the most commonly spoken languages were Bengali, Urdu and Somali.</t>
  </si>
  <si>
    <t>The population of Bartley Green ward  was estimated at 24,967 on Census day.  There were 11,810 males and 13,157 females.  The Ward measures 848 hectares, with 29 people per hectare.  21.9% of the population were children, this compares with 22.8% for Birmingham.  The proportion of people aged 65 or more was estimated at 14.3%, the Birmingham average was 12.9%.</t>
  </si>
  <si>
    <r>
      <t>10.7% (2,569) of Sutton Four Oaks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Sutton Four Oaks ward, high proportions of children were also found among Pakistanis and Black Africans.  For all Wards the greatest proportion of pensioners was found among the White Irish ethnic group. This was followed by White British in all but 10 wards.  In Sutton Four Oaks ward, White British was ranked 2</t>
    </r>
    <r>
      <rPr>
        <vertAlign val="superscript"/>
        <sz val="12"/>
        <rFont val="Times New Roman"/>
        <family val="1"/>
      </rPr>
      <t>nd</t>
    </r>
    <r>
      <rPr>
        <sz val="12"/>
        <rFont val="Times New Roman"/>
        <family val="1"/>
      </rPr>
      <t xml:space="preserve"> behind White Irish.</t>
    </r>
  </si>
  <si>
    <t>Above is an age pyramid of Sutton New Hall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t>
  </si>
  <si>
    <t>Above is an age pyramid of Sutton Trinity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t>
  </si>
  <si>
    <t xml:space="preserve">Above is an age pyramid of Sutton Vesey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</si>
  <si>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r>
      <t>13.5% (3,152) of Sutton Vesey ward’s usual residents said they were from an ethnic group other than White British.  This compares with 46.9% for Birmingham and 20.2% for England.  The largest ethnic group was White British, followed by Indian.  When compared with other ethnic groups, the greatest proportion of children was found in the Mixed or Multiple ethnic group.  This was true for all Wards except Selly Oak, where the proportion of Pakistani children was greater.  In Sutton Vesey, high proportions of children were also found among Pakistanis and Bangladeshis.  For all Wards the greatest proportion of pensioners was found among the White Irish ethnic group. This was followed by White British in all but 10 wards.  In Sutton Vesey ward, White British was ranked 2</t>
    </r>
    <r>
      <rPr>
        <vertAlign val="superscript"/>
        <sz val="12"/>
        <rFont val="Times New Roman"/>
        <family val="1"/>
      </rPr>
      <t>nd</t>
    </r>
    <r>
      <rPr>
        <sz val="12"/>
        <rFont val="Times New Roman"/>
        <family val="1"/>
      </rPr>
      <t xml:space="preserve"> behind White Irish.</t>
    </r>
  </si>
  <si>
    <r>
      <t>25.0% (6,331) of Tyburn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Tyburn ward, high proportions of children were also found among Bangladeshis and Pakistanis.  For all Wards the greatest proportion of pensioners was found among the White Irish ethnic group. This was followed by White British in all but 10 wards.  In Tyburn ward, White British was ranked 2</t>
    </r>
    <r>
      <rPr>
        <vertAlign val="superscript"/>
        <sz val="12"/>
        <rFont val="Times New Roman"/>
        <family val="1"/>
      </rPr>
      <t>nd</t>
    </r>
    <r>
      <rPr>
        <sz val="12"/>
        <rFont val="Times New Roman"/>
        <family val="1"/>
      </rPr>
      <t xml:space="preserve"> behind White Irish.</t>
    </r>
  </si>
  <si>
    <t xml:space="preserve">Above is an age pyramid of Washwood Heath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</si>
  <si>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t>Source: 2011 Census, crown copyright</t>
  </si>
  <si>
    <t>There were 278 people who said they did not speak English well or at all, this represents 1.1% of the population aged 3 years or older.  This compares with the Birmingham average of 4.6%     Where English was not the main language, the most commonly spoken languages were Urdu, Panjabi and Chinese.</t>
  </si>
  <si>
    <t>The population of Edgbaston ward  was estimated at 24,426 on Census day.  There were 12,328 males and 12,098 females.  The Ward measures 867 hectares, with 28 people per hectare. 12.5% of the population were children, this compares with 22.8% for Birmingham.  The proportion of people aged 65 or more was estimated at 11.3%, the Birmingham average was 12.9%.</t>
  </si>
  <si>
    <t>The 2011 Census shows that the majority (71%) of Edgbaston ward’s residents were born in the UK, this compares with 77.8% for Birmingham.  Not surprisingly, there were very few White British residents born abroad. High proportions of White ‘Other’, White ‘Irish’, Black African and Chinese residents were born overseas.</t>
  </si>
  <si>
    <t>In Edgbaston ward, India, China and Pakistan were the most frequently recorded countries of birth, outside of the UK.  In Birmingham, Pakistan was the most frequently recorded.  Recent migration trends see Eastern European, African and Middle Eastern countries included in the top twenty rankings (table 3).</t>
  </si>
  <si>
    <t>The majority of Edgbaston ward’s residents said that they were Christian, followed by people who said they had no faith. In Birmingham the majority of people said they were Christian, followed by Muslim.</t>
  </si>
  <si>
    <t>There were 598 people who said they did not speak English well or at all, this represents 2.5% of the population aged 3 years or older.  This compares with the Birmingham average of 4.6%     Where English was not the main language, the most commonly spoken languages were Chinese, Panjabi and Persianfarsi.</t>
  </si>
  <si>
    <r>
      <t>86.7% (27,977) of Aston ward’s usual residents said they were from an ethnic group other than White British.  This compares with 46.9% for Birmingham and 20.2% for England.  The largest ethnic group was Pakistani, followed by Bangladeshi.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Bangladeshis.  For all Wards the greatest proportion of pensioners was found among the White Irish ethnic group. This was followed by White British in all but 10 wards.  In Aston ward, Black Caribbean was ranked 2</t>
    </r>
    <r>
      <rPr>
        <vertAlign val="superscript"/>
        <sz val="12"/>
        <rFont val="Times New Roman"/>
        <family val="1"/>
      </rPr>
      <t>nd</t>
    </r>
    <r>
      <rPr>
        <sz val="12"/>
        <rFont val="Times New Roman"/>
        <family val="1"/>
      </rPr>
      <t xml:space="preserve"> behind White Irish.</t>
    </r>
  </si>
  <si>
    <r>
      <t>19.0% (4,755) of Bartley Green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the 'Other' ethnic group and Pakistanis.  For all Wards the greatest proportion of pensioners was found among the White Irish ethnic group. This was followed by White British in all but 10 wards.  In Bartley Green ward, White British was ranked 2</t>
    </r>
    <r>
      <rPr>
        <vertAlign val="superscript"/>
        <sz val="12"/>
        <rFont val="Times New Roman"/>
        <family val="1"/>
      </rPr>
      <t>nd</t>
    </r>
    <r>
      <rPr>
        <sz val="12"/>
        <rFont val="Times New Roman"/>
        <family val="1"/>
      </rPr>
      <t xml:space="preserve"> behind White Irish.</t>
    </r>
  </si>
  <si>
    <r>
      <t>22.4% (5,940) of Billesley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Billesley ward, White British was ranked 2</t>
    </r>
    <r>
      <rPr>
        <vertAlign val="superscript"/>
        <sz val="12"/>
        <rFont val="Times New Roman"/>
        <family val="1"/>
      </rPr>
      <t>nd</t>
    </r>
    <r>
      <rPr>
        <sz val="12"/>
        <rFont val="Times New Roman"/>
        <family val="1"/>
      </rPr>
      <t xml:space="preserve"> behind White Irish.</t>
    </r>
  </si>
  <si>
    <r>
      <t>85.5% (29,012) of Bordesley Green ward’s usual residents said they were from an ethnic group other than White British.  This compares with 46.9% for Birmingham and 20.2% for England.  The largest ethnic group was Pakistani, followed by 'Other'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Black Africans and the 'Other' ethnic group.  For all Wards the greatest proportion of pensioners was found among the White Irish ethnic group. This was followed by White British in all but 10 wards.  In Bordesley Green ward, Black Caribbean was ranked 2</t>
    </r>
    <r>
      <rPr>
        <vertAlign val="superscript"/>
        <sz val="12"/>
        <rFont val="Times New Roman"/>
        <family val="1"/>
      </rPr>
      <t>nd</t>
    </r>
    <r>
      <rPr>
        <sz val="12"/>
        <rFont val="Times New Roman"/>
        <family val="1"/>
      </rPr>
      <t xml:space="preserve"> behind White Irish.</t>
    </r>
  </si>
  <si>
    <r>
      <t>16.0% (4,144) of Bournville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High proportions of children were also found among Bangladeshis and Black Africans.  For all Wards the greatest proportion of pensioners was found among the White Irish ethnic group. This was followed by White British in all but 10 wards.  In Bournville ward, White British was ranked 2</t>
    </r>
    <r>
      <rPr>
        <vertAlign val="superscript"/>
        <sz val="12"/>
        <rFont val="Times New Roman"/>
        <family val="1"/>
      </rPr>
      <t>nd</t>
    </r>
    <r>
      <rPr>
        <sz val="12"/>
        <rFont val="Times New Roman"/>
        <family val="1"/>
      </rPr>
      <t xml:space="preserve"> behind White Irish.</t>
    </r>
  </si>
  <si>
    <t>The population of Erdington ward was estimated at 22,828 on Census day.  There were 11,158 males and 11,670 females.  The Ward measures 431 hectares, with 53 people per hectare.  19.7% of the population were children, this compares with 22.8% for Birmingham.  The proportion of people aged 65 or more was estimated at 16.3%, the Birmingham average was 12.9%.</t>
  </si>
  <si>
    <t>The 2011 Census shows that the majority (91.5%) of Northfield constituency residents were born in the UK, this was significantly higher than Birmingham (77.8%) and England (86.8%) averages. Not surprisingly, there were very few White British residents born abroad.  This was also true for people of Mixed or Multiple ethnicity.  However, the proportion of people of mixed ethnicities was 3.7 percentage points below Birmingham and less than 1/3 of the England average.  High proportions of  Black African (76.2%),  White 'Other' (75.1%) and Chinese (74.7%)   constituency residents were born abroad.</t>
  </si>
  <si>
    <t>In Northfield constituency, Ireland (1,478), Jamaica (567) and India (516) were the most frequently recorded countries of birth, outside of the UK. In Birmingham, Pakistan was the most frequently recorded.  Recent migration trends see Eastern European, African and Middle Eastern countries included in the top twenty rankings (table 3).</t>
  </si>
  <si>
    <t>The majority of Northfield constituency residents said that they were Christian, this was also reflected in Birmingham and nationally.  The proportion of people who said they did not have a religion, were ranked 2nd, this was also true for England, but differed from Birmingham, where Muslims were ranked 2nd.</t>
  </si>
  <si>
    <t>The population of Perry Barr constituency was estimated at 107,090 on Census day.  There were 52,899 males and 54,191 females.  The constituency is home to around 10% of Birmingham's usual residents.  23.5% of the population were children, this was higher than Birmingham and England.  The proportion of people aged 65 years or more was below Birmingham and England averages.</t>
  </si>
  <si>
    <t>Above is an age pyramid of Perry Barr constituency's population.  Each line of the pyramid represents a five year age group in the population.  Perry Barr has a  young age structure with  fewer people in the older ages than younger.</t>
  </si>
  <si>
    <t>65.2% of Perry Barr constituency's usual residents said that they were from an ethnic group other than White British.  This was above the Birmingham (46.9%) and over three times the England (20.2%) average. The largest non-'White British' group was Indian (17,164, 16%) followed by Pakistani (12,902, 12%).  The Mixed group had a very young age structure with just under half of residents aged 15 years or below. High proportions of children were also found among Bangladeshis (40.8%), Pakistanis (36.2%) and Black African (29.5%).  The greatest proportion of pensioners were found in the White Irish (48.4%) and White British (20.6%) ethnic groups.  The proportion of Black Caribbeans of pension age was significantly higher than for other non-White groups, reflecting the first large scale migration of non-White groups to the UK in the 1950's.</t>
  </si>
  <si>
    <t>The 2011 Census shows that the majority (70.2%) of Perry Barr constituency residents were born in the UK, this was below the Birmingham (77.8%) and England (86.8%) averages. Not surprisingly, there were very few White British residents born abroad, High proportions of White 'Other' (86.6%), Black African (76%) and Chinese (74.6%) constituency residents were born abroad.</t>
  </si>
  <si>
    <t>In Perry Barr constituency, India (7,611), Pakistan (4,972) and Jamaica (3,884) were the most frequently recorded countries of birth, outside of the UK. In Birmingham, Pakistan was the most frequently recorded.  Recent migration trends see Eastern European, African and Middle Eastern countries included in the top twenty rankings (table 3).</t>
  </si>
  <si>
    <t>The majority of Perry Barr constituency residents said that they were Christian, Muslims were ranked 2nd.  This was also reflected in Birmingham, but nationally people who said they did not have a religion were ranked 2nd.</t>
  </si>
  <si>
    <t xml:space="preserve">The population of Selly Oak constituency was estimated at 104,067 on Census day.  There were 50,133 males and 53,934 females.  The constituency is home to around 10% of Birmingham's usual residents. 18.1% of the population were children, this is lower than the Birmingham and England averages.  The proportion of people aged 65 or more was higher than the Birmingham average, but lower than England. </t>
  </si>
  <si>
    <t xml:space="preserve">Above is an age pyramid of Selly Oak constituency's population. Each line of the pyramid represents a five year age group in the population.  Selly Oak has a young age structure with fewer people in the older age groups than the younger. The bulge around the late teens and early 20's is largely due to students coming to the city's universities. Selly Oak ranked 2nd for the number of full-time students resident during term-time, behind Ladywood.  </t>
  </si>
  <si>
    <t>27.8% of  Selly Oak constituency's usual residents said they were from an ethnic group other than White British.  This is below the Birmingham average (46.9%) and above the England average (20.2%) .  The largest non-'White British' group was Mixed or Multiple ethnic group (4,559, 4.4%), followed by Pakistani (4,323, 4.2%).  The Mixed or Multiple ethnic group has a very young age structure with 45% of residents aged 15 years or below.   High proportions of children are also found among Pakistanis (34.1%), Bangladeshis (33.8%) and Black Africans (28.4%).  The greatest proportion of pensioners were found in the White Irish (38.9%) and White British (16%) ethnic groups.  The proportion of Black Caribbeans of pension age was significantly higher than for other non-White groups, reflecting the first large scale migration of non-White groups to the UK in the 1950's.</t>
  </si>
  <si>
    <t>The population of Handsworth Wood ward was estimated at 27,749 on Census day.  There were 13,643 males and 14,106 females.  The Ward measures 711 hectares, with 39 people per hectare.  21.4% of the population were children, this compares with 22.8% for Birmingham.  The proportion of people aged 65 or more was estimated at 11.4%, the Birmingham average was 12.9%.</t>
  </si>
  <si>
    <t>Above is an age pyramid of Handsworth Wood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In Handsworth Wood ward  there were 456 births in 2011, this compares with 330 in 2001, a change of 38.2% during the last decade.</t>
  </si>
  <si>
    <t>Handsworth Wood Ward</t>
  </si>
  <si>
    <t>Harborne Ward</t>
  </si>
  <si>
    <t>Hodge Hill Ward</t>
  </si>
  <si>
    <t>Kings Norton Ward</t>
  </si>
  <si>
    <t>Kingstanding Ward</t>
  </si>
  <si>
    <t>Ladywood Ward</t>
  </si>
  <si>
    <t>Longbridge Ward</t>
  </si>
  <si>
    <t>Lozells and East Handsworth Ward</t>
  </si>
  <si>
    <t>Moseley and Kings Heath Ward</t>
  </si>
  <si>
    <t>Nechells Ward</t>
  </si>
  <si>
    <t>Northfield Ward</t>
  </si>
  <si>
    <t>Oscott Ward</t>
  </si>
  <si>
    <t>Perry Barr Ward</t>
  </si>
  <si>
    <t>Quinton Ward</t>
  </si>
  <si>
    <t>Selly Oak Ward</t>
  </si>
  <si>
    <t>Shard End Ward</t>
  </si>
  <si>
    <t>Sheldon Ward</t>
  </si>
  <si>
    <t>Soho Ward</t>
  </si>
  <si>
    <t>South Yardley Ward</t>
  </si>
  <si>
    <t>Sparkbrook Ward</t>
  </si>
  <si>
    <t>Springfield Ward</t>
  </si>
  <si>
    <t>Stechford and Yardley North Ward</t>
  </si>
  <si>
    <t>Stockland Green Ward</t>
  </si>
  <si>
    <t>Sutton Four Oaks Ward</t>
  </si>
  <si>
    <t>Sutton New Hall Ward</t>
  </si>
  <si>
    <t>Sutton Trinity Ward</t>
  </si>
  <si>
    <t>Sutton Vesey Ward</t>
  </si>
  <si>
    <t>Tyburn Ward</t>
  </si>
  <si>
    <t>Washwood Heath Ward</t>
  </si>
  <si>
    <t>Weoley Ward</t>
  </si>
  <si>
    <t>check</t>
  </si>
  <si>
    <t>non-White british</t>
  </si>
  <si>
    <t>All</t>
  </si>
  <si>
    <t>ALLOSUK</t>
  </si>
  <si>
    <t>WBOSUK</t>
  </si>
  <si>
    <t>WIOSUK</t>
  </si>
  <si>
    <t>WOOSUK</t>
  </si>
  <si>
    <t>MIXOSUK</t>
  </si>
  <si>
    <t>INDOSUK</t>
  </si>
  <si>
    <t>PAKOSUK</t>
  </si>
  <si>
    <t>BANGOSUK</t>
  </si>
  <si>
    <t>CHINOSUK</t>
  </si>
  <si>
    <t>AFROSUK</t>
  </si>
  <si>
    <t>CAROSUK</t>
  </si>
  <si>
    <t>OTHOSUK</t>
  </si>
  <si>
    <t>ALLUK</t>
  </si>
  <si>
    <t>WBUK</t>
  </si>
  <si>
    <t>WIUK</t>
  </si>
  <si>
    <t>WOUK</t>
  </si>
  <si>
    <t>MIXUK</t>
  </si>
  <si>
    <t>INDUK</t>
  </si>
  <si>
    <t>PAKUK</t>
  </si>
  <si>
    <t>BANGUK</t>
  </si>
  <si>
    <t>CHINUK</t>
  </si>
  <si>
    <t>AFRUK</t>
  </si>
  <si>
    <t>CARUK</t>
  </si>
  <si>
    <t>OTHUK</t>
  </si>
  <si>
    <t>ALLANG</t>
  </si>
  <si>
    <t>ENGLISH</t>
  </si>
  <si>
    <t>FRENCH</t>
  </si>
  <si>
    <t>PORTUGU</t>
  </si>
  <si>
    <t>SPANISH</t>
  </si>
  <si>
    <t>ITALIAN</t>
  </si>
  <si>
    <t>GERMAN</t>
  </si>
  <si>
    <t>POLISH</t>
  </si>
  <si>
    <t>SLOVAK</t>
  </si>
  <si>
    <t>CZECH</t>
  </si>
  <si>
    <t>ROMAN</t>
  </si>
  <si>
    <t>LITH</t>
  </si>
  <si>
    <t>LATVIAN</t>
  </si>
  <si>
    <t>HUNG</t>
  </si>
  <si>
    <t>BULGA</t>
  </si>
  <si>
    <t>GREEK</t>
  </si>
  <si>
    <t>DUTCH</t>
  </si>
  <si>
    <t>SWEDE</t>
  </si>
  <si>
    <t>DANISH</t>
  </si>
  <si>
    <t>FINN</t>
  </si>
  <si>
    <t>ESTON</t>
  </si>
  <si>
    <t>SLOVEN</t>
  </si>
  <si>
    <t>MALTESE</t>
  </si>
  <si>
    <t>ALBAN</t>
  </si>
  <si>
    <t>SERCROBOS</t>
  </si>
  <si>
    <t>UKRAIN</t>
  </si>
  <si>
    <t>ROMANI</t>
  </si>
  <si>
    <t>YIDD</t>
  </si>
  <si>
    <t>RUSSIAN</t>
  </si>
  <si>
    <t>TURK</t>
  </si>
  <si>
    <t>ARABIC</t>
  </si>
  <si>
    <t>HEBREW</t>
  </si>
  <si>
    <t>KURDISH</t>
  </si>
  <si>
    <t>PERSFAR</t>
  </si>
  <si>
    <t>PASHTO</t>
  </si>
  <si>
    <t>URDU</t>
  </si>
  <si>
    <t>HINDI</t>
  </si>
  <si>
    <t>PANJABI</t>
  </si>
  <si>
    <t>PHARI</t>
  </si>
  <si>
    <t>BENGALI</t>
  </si>
  <si>
    <t>GUJRATI</t>
  </si>
  <si>
    <t>MARATHI</t>
  </si>
  <si>
    <t>TELEGU</t>
  </si>
  <si>
    <t>TAMIL</t>
  </si>
  <si>
    <t>MALAYAL</t>
  </si>
  <si>
    <t>SINHALA</t>
  </si>
  <si>
    <t>NEPAL</t>
  </si>
  <si>
    <t>JAPAN</t>
  </si>
  <si>
    <t>KOREAN</t>
  </si>
  <si>
    <t>VIETN</t>
  </si>
  <si>
    <t>THAI</t>
  </si>
  <si>
    <t>MALAY</t>
  </si>
  <si>
    <t>TAGAFILI</t>
  </si>
  <si>
    <t>CREOLE</t>
  </si>
  <si>
    <t>AMHARIC</t>
  </si>
  <si>
    <t>TIGR</t>
  </si>
  <si>
    <t>SOMALI</t>
  </si>
  <si>
    <t>KRIO</t>
  </si>
  <si>
    <t>AKAN</t>
  </si>
  <si>
    <t>YORUBA</t>
  </si>
  <si>
    <t>IGBO</t>
  </si>
  <si>
    <t>SWAHILI</t>
  </si>
  <si>
    <t>LUGANDA</t>
  </si>
  <si>
    <t>LINGALA</t>
  </si>
  <si>
    <t>SHONA</t>
  </si>
  <si>
    <t>AFRIKA</t>
  </si>
  <si>
    <t>SIGN</t>
  </si>
  <si>
    <t>OTHLANG</t>
  </si>
  <si>
    <t>Acocks Green</t>
  </si>
  <si>
    <t>Aston</t>
  </si>
  <si>
    <t>Bartley Green</t>
  </si>
  <si>
    <t>Billesley</t>
  </si>
  <si>
    <t>Bordesley Green</t>
  </si>
  <si>
    <t>Bournville</t>
  </si>
  <si>
    <t>Brandwood</t>
  </si>
  <si>
    <t>Handsworth Wood</t>
  </si>
  <si>
    <t>Harborne</t>
  </si>
  <si>
    <t>Kings Norton</t>
  </si>
  <si>
    <t>Kingstanding</t>
  </si>
  <si>
    <t>Longbridge</t>
  </si>
  <si>
    <t>Lozells and East Handsworth</t>
  </si>
  <si>
    <t>Moseley and Kings Heath</t>
  </si>
  <si>
    <t>Nechells</t>
  </si>
  <si>
    <t>Oscott</t>
  </si>
  <si>
    <t>Quinton</t>
  </si>
  <si>
    <t>Shard End</t>
  </si>
  <si>
    <t>Sheldon</t>
  </si>
  <si>
    <t>Soho</t>
  </si>
  <si>
    <t>South Yardley</t>
  </si>
  <si>
    <t>Sparkbrook</t>
  </si>
  <si>
    <t>Springfield</t>
  </si>
  <si>
    <t>Stechford and Yardley North</t>
  </si>
  <si>
    <t>Stockland Green</t>
  </si>
  <si>
    <t>Sutton Four Oaks</t>
  </si>
  <si>
    <t>Sutton Trinity</t>
  </si>
  <si>
    <t>Sutton Vesey</t>
  </si>
  <si>
    <t>Tyburn</t>
  </si>
  <si>
    <t>Washwood Heath</t>
  </si>
  <si>
    <t>Weoley</t>
  </si>
  <si>
    <t>E14000560</t>
  </si>
  <si>
    <t>E14000561</t>
  </si>
  <si>
    <t>E14000562</t>
  </si>
  <si>
    <t>E14000563</t>
  </si>
  <si>
    <t>E14000564</t>
  </si>
  <si>
    <t>E14000565</t>
  </si>
  <si>
    <t>E14000566</t>
  </si>
  <si>
    <t>E14000567</t>
  </si>
  <si>
    <t>E14000568</t>
  </si>
  <si>
    <t>E14000985</t>
  </si>
  <si>
    <t xml:space="preserve"> Edgbaston</t>
  </si>
  <si>
    <t xml:space="preserve"> Erdington</t>
  </si>
  <si>
    <t xml:space="preserve"> Hall Green</t>
  </si>
  <si>
    <t xml:space="preserve"> Hodge Hill</t>
  </si>
  <si>
    <t xml:space="preserve"> Ladywood</t>
  </si>
  <si>
    <t xml:space="preserve"> Northfield</t>
  </si>
  <si>
    <t xml:space="preserve"> Perry Barr</t>
  </si>
  <si>
    <t xml:space="preserve"> Selly Oak</t>
  </si>
  <si>
    <t xml:space="preserve"> Yardley</t>
  </si>
  <si>
    <t xml:space="preserve"> ward</t>
  </si>
  <si>
    <t xml:space="preserve"> constituency</t>
  </si>
  <si>
    <t>Acocks Green ward</t>
  </si>
  <si>
    <t>Aston ward</t>
  </si>
  <si>
    <t>More information will be added to this profile as it becomes available from the Office of National Statistics.</t>
  </si>
  <si>
    <t>The majority of Acocks Green ward’s residents said that they were Christian, followed by Muslim. This was also true for Birmingham.</t>
  </si>
  <si>
    <t xml:space="preserve">Above is an age pyramid of Aston ward’s population. Each line of the pyramid represents a five year age group in the population.  If there are fewer people in older than younger ages, the area is said to have a young age structure.  The broadening or narrowing of the base indicates increased or decreased births respectively. </t>
  </si>
  <si>
    <t>36.7% (10,419) of Acocks Green ward’s usual residents said they were from an ethnic group other than White British.  This compares with 46.9% for Birmingham and 20.2% for England.  The largest ethnic group was White British, followed by Pakistani.  When compared with other ethnic groups, the greatest proportion of children was found in the Mixed or Multiple ethnic group.  This was true for all Wards except Selly Oak, where the proportion of Pakistani children was greater. In Acocks Green high proportions of children were also found among Bangladeshis and Pakistanis.  For all Wards the greatest proportion of pensioners was found among the White Irish ethnic group. This was followed by White British in all but 10 wards.  In Acocks Green ward, White British was ranked 2nd behind White Irish.</t>
  </si>
  <si>
    <t>In Acocks Green ward, Pakistan, Ireland and India were the most frequently recorded countries of birth, outside of the UK.  In Birmingham, Pakistan was the most frequently recorded.  Recent migration trends see Eastern European and African countries included in the top twenty rankings (table 3).</t>
  </si>
  <si>
    <t>Data not yet available</t>
  </si>
  <si>
    <r>
      <t>22.6% (5,815) of Brandwood ward’s usual residents said they were from an ethnic group other than White British.  This compares with 46.9% for Birmingham and 20.2% for England.  The largest ethnic group was White British, followed by Mixed or Multiple ethnic group.  When compared with other ethnic groups, the greatest proportion of children was found in the Mixed or Multiple ethnic group.  This was true for all Wards except Selly Oak, where the proportion of Pakistani children was greater.  In Brandwood ward high proportions of children were also found among Bangladeshis and Pakistanis.  For all Wards the greatest proportion of pensioners was found among the White Irish ethnic group. This was followed by White British in all but 10 wards.  In Brandwood ward, White British was ranked 2</t>
    </r>
    <r>
      <rPr>
        <vertAlign val="superscript"/>
        <sz val="12"/>
        <rFont val="Times New Roman"/>
        <family val="1"/>
      </rPr>
      <t>nd</t>
    </r>
    <r>
      <rPr>
        <sz val="12"/>
        <rFont val="Times New Roman"/>
        <family val="1"/>
      </rPr>
      <t xml:space="preserve"> behind White Irish.</t>
    </r>
  </si>
  <si>
    <t xml:space="preserve">14.9% of  Sutton Coldfield constituency's usual residents said they were from an ethnic group other than White British.  This was significantly below the Birmingham (46.9%) and England (20.2%)  averages.  The largest non-'White British' group was Indian (3,777, 4.0%), followed by Mixed or Multiple ethnic groups (2,068, 2.2%).  The Mixed or Multiple ethnic group has a very young age structure with just over half of residents aged 15 years or below.   High proportions of children are also found among Pakistanis (33.2%), Bangladeshis (31.7%) and Black Africans (28.9%).  The greatest proportion of pensioners were found in the White Irish (34%) and White British (21.8%) ethnic groups.  </t>
  </si>
  <si>
    <t>The 2011 Census shows that the majority (82.6%) of Sutton Coldfield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just half the English average.  High proportions of Black African (71.7%), White 'Other' (71.5%) and Chinese (62.2%) constituency residents were born overseas.</t>
  </si>
  <si>
    <t>In Sutton Coldfield constituency, India (1,516), Ireland (1,097) and Pakistan ( 394) were the most frequently recorded countries of birth, outside of the UK.  In Birmingham, Pakistan was the most frequently recorded.  Recent migration trends see Eastern European, African and Middle Eastern countries included in the top twenty rankings (table 3).</t>
  </si>
  <si>
    <t>The majority of Sutton Coldfield constituency residents said that they were Christian, this was also reflected in Birmingham and nationally.  The proportion of people who said they did not have a religion, were ranked 2nd, this was also true for England, but differed from Birmingham, where Muslims were ranked 2nd.</t>
  </si>
  <si>
    <t xml:space="preserve">The population of Yardley constituency was estimated at 106,738 on Census day.  There were 52,335 males and 54,403 females.  The constituency is home to around 10% of Birmingham's usual residents. Almost 1/4 of the population were children, this is above Birmingham and England averages.  The proportion of people aged 65 or more was higher than the Birmingham but lower than the England average. </t>
  </si>
  <si>
    <t>Above is an age pyramid of Yardley constituency's population.  Each line of the pyramid represents a five year age group in the population.  Yardley has a youthful age structure with fewer people in the older ages than younger. The broadening at the base is an indication of  high births during recent years.  There were 1,848 births in 2011, compared with 1,359 births in 2001, an increase of 36%.</t>
  </si>
  <si>
    <t>The 2011 Census shows that the majority (82.1%) of Yardley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of people with Mixed or Multiple backgrounds born overseas was less than half the English average.  High proportions of White 'Other' (84%), Black African (78.3%) and White Irish (67.3%) constituency residents were born overseas.</t>
  </si>
  <si>
    <t>In Yardley constituency, Pakistan (5,376), Ireland (2,294) and India (1,635) were the most frequently recorded countries of birth, outside of the UK.  In Birmingham, Pakistan was followed by India then Ireland.  Recent migration trends see Eastern European, African and Middle Eastern countries included in the top twenty rankings (table 3).</t>
  </si>
  <si>
    <t>The majority of Yardley constituency residents said that they were Christian, Muslims were ranked 2nd.  This was also reflected in Birmingham, but nationally people who said they did not have a religion were ranked 2nd.</t>
  </si>
  <si>
    <t>39.8% of  Yardley constituency's usual residents said they were from an ethnic group other than White British.  This was  below the Birmingham (46.9%) and  above England (20.2%) averages.  The largest non-'White British' group was Pakistani (14,801 13.9%), followed by 'Other' ethnic group (4,901, 4.6%).  The Mixed or Multiple ethnic group has a very young age structure with just over half of residents aged 15 years or below.  In Bartley Green high proportions of children are also found among Bangladeshis (40.7%), Pakistanis (38.4%) and Black Africans (37.3%).  The greatest proportion of pensioners were found in the White Irish (45.4%) and White British (18.2%) ethnic groups.  The proportion of Black Caribbeans of pension age was slightly lower the the White British average and  significantly higher than other other non-White groups, reflecting the first large scale migration of non-White groups to the UK in the 1950's.</t>
  </si>
  <si>
    <t>Other address in UK</t>
  </si>
  <si>
    <t>Outside UK</t>
  </si>
  <si>
    <t>No usual address</t>
  </si>
  <si>
    <t>Age Structure</t>
  </si>
  <si>
    <t>Table1: 2011 Census Age Structure - Birmingham</t>
  </si>
  <si>
    <t>Under 16</t>
  </si>
  <si>
    <t>65 and over</t>
  </si>
  <si>
    <t>rank</t>
  </si>
  <si>
    <t>language</t>
  </si>
  <si>
    <t>% of population aged 3+</t>
  </si>
  <si>
    <t>country of birth</t>
  </si>
  <si>
    <t>% of total population</t>
  </si>
  <si>
    <t xml:space="preserve">All people </t>
  </si>
  <si>
    <t>Mixed or mulitiple ethnic group</t>
  </si>
  <si>
    <t>Bangladeshi</t>
  </si>
  <si>
    <r>
      <t> </t>
    </r>
    <r>
      <rPr>
        <b/>
        <sz val="10"/>
        <rFont val="Arial"/>
        <family val="2"/>
      </rPr>
      <t>All</t>
    </r>
  </si>
  <si>
    <r>
      <t> </t>
    </r>
    <r>
      <rPr>
        <b/>
        <sz val="10"/>
        <rFont val="Arial"/>
        <family val="2"/>
      </rPr>
      <t>Usual</t>
    </r>
  </si>
  <si>
    <r>
      <t> </t>
    </r>
    <r>
      <rPr>
        <b/>
        <sz val="10"/>
        <rFont val="Arial"/>
        <family val="2"/>
      </rPr>
      <t>Residents</t>
    </r>
  </si>
  <si>
    <r>
      <t> </t>
    </r>
    <r>
      <rPr>
        <b/>
        <sz val="10"/>
        <rFont val="Arial"/>
        <family val="2"/>
      </rPr>
      <t>Age 3 and Over</t>
    </r>
  </si>
  <si>
    <r>
      <t xml:space="preserve">Migration </t>
    </r>
    <r>
      <rPr>
        <b/>
        <sz val="7"/>
        <color indexed="9"/>
        <rFont val="Arial"/>
        <family val="2"/>
      </rPr>
      <t>(address one year before Census)</t>
    </r>
  </si>
  <si>
    <t>male</t>
  </si>
  <si>
    <t>female</t>
  </si>
  <si>
    <t>Edgbaston Constituency</t>
  </si>
  <si>
    <t>Erdington Constituency</t>
  </si>
  <si>
    <t>Hall Green Constituency</t>
  </si>
  <si>
    <t>Hodge Hill Constituency</t>
  </si>
  <si>
    <t>Ladywood Constituency</t>
  </si>
  <si>
    <t>Northfield Constituency</t>
  </si>
  <si>
    <t>Perry Barr Constituency</t>
  </si>
  <si>
    <t>Selly Oak Constituency</t>
  </si>
  <si>
    <t>Sutton Coldfield Constituency</t>
  </si>
  <si>
    <t>Yardley Constituency</t>
  </si>
  <si>
    <t>Acocks Green Ward</t>
  </si>
  <si>
    <t>Aston Ward</t>
  </si>
  <si>
    <t>Bartley Green Ward</t>
  </si>
  <si>
    <t>Billesley Ward</t>
  </si>
  <si>
    <t>Bordesley Green Ward</t>
  </si>
  <si>
    <t>Bournville Ward</t>
  </si>
  <si>
    <t>Brandwood Ward</t>
  </si>
  <si>
    <t>Edgbaston Ward</t>
  </si>
  <si>
    <t>Erdington Ward</t>
  </si>
  <si>
    <t>Hall Green Ward</t>
  </si>
  <si>
    <t>There were 446 people who said they did not speak English well or at all, this represents 0.5% of the population aged 3 years or older.  This was well below the Birmingham average of 4.6%     Where English was not the main language,  the most commonly spoken languages were  Panjabi, Chinese and Urdu.</t>
  </si>
  <si>
    <t>There were 7,460 people who said they did not speak English well or at all, this represents 7.3% of the population in Perry Barr aged 3 years and older.  This was well below the Birmingham average of 4.6%.  2% (403) of children living in Perry Barr could not speak English well or at all, this compares with 7.9% (5,403) for the working population and 12.6% (1,654) for over 65's.  Where English was not the main language, the most commonly spoken languages were Panjabi, Bengali and Urdu.</t>
  </si>
  <si>
    <t>There were 3,472 people who said they did not speak English well or at all, this represents 3.4% of the population in Yardley aged 3 years and older.  This was  below the Birmingham average of 4.6%.  1.5% (305) of children living in Yardley could not speak English well or at all, this compares with 3.9% (2,574) for the working population and 4% (593) for over 65's.  Where English was not the main language, the most commonly spoken languages were Urdu, Bengali and Panjabi.</t>
  </si>
  <si>
    <t xml:space="preserve">The population of Edgbaston constituency was estimated at 96,568 on Census day.  There were 46,987 males and 49,581 females.  The constituency is home to around 9% of Birmingham's usual residents. 18.3% of the population were children, this is lower than the Birmingham and England averages.  The proportion of people aged 65 or more was higher than the Birmingham average, but lower than England. </t>
  </si>
  <si>
    <t>35% of  Edgbaston constituency's usual residents said they were from an ethnic group other than White British.  This is below the Birmingham average (46.9%) and above the England averages (20.2%).  The largest non-'White British' group was Indian (7,630, 7.9%), followed by 'Other' ethnic group (6,258, 6.5%).  The Mixed or Multiple ethnic group has a very young age structure with almost half of residents aged 15 years or below.  Just 1.2%  were over 65 years.  This is in contrast to the White Irish group where 35.7% are over 65 and just 5.4% are 15 years or under.  The proportion of Black Caribbeans of pension age was significantly higher than for other non-White groups, reflecting the first large scale migration of non-White groups to the UK in the 1950's.</t>
  </si>
  <si>
    <t>The 2011 Census shows that the majority  (80.3%) of Edgbaston constituency residents were born in the UK, this was above the Birmingham (77.8%) average, but below England (86.2%).  Not surprisingly, there were very few White British residents born abroad, this was also true for people of Mixed or Multiple ethnic background.  This pattern was similar in Birmingham, but the proportion for people of Mixed or Multiple backgrounds was just half the English average.  High proportions of White 'Other' (82.9%), Chinese (80.4%) and Black African (76.2%) constituency residents were born overseas.</t>
  </si>
  <si>
    <t>In Edgbaston constituency, India (3,320), Ireland (1,352) and Pakistan (1,041) were the most frequently recorded countries of birth, outside of the UK.  In Birmingham, Pakistan was the most frequently recorded.  Recent migration trends see Eastern European, African and Middle Eastern countries included in the top twenty rankings (table 3).</t>
  </si>
  <si>
    <t>The majority of Edgbaston constituency residents were Christian, this was also reflected in Birmingham and nationally. The proportion of people who said they did not have a religion were ranked 2nd, this was also true for England, but differed from Birmingham, where Muslims ranked 2nd.</t>
  </si>
  <si>
    <t>There were 1,792 people who said they did not speak English well or at all, this represents 1.9% of the population aged 3 years or older.  This compares with 4.6% in Birmingham.   1% (141) of children living in Edgbaston constituency could not speak English well or at all, this compares with 2% (1,291) for the working age population and 2.7% (360) for over 65's.  Where English was not the main language,  the most commonly spoken languages were Panjabi, Chinese and Polish.</t>
  </si>
  <si>
    <t xml:space="preserve">Above is an age pyramid of Edgbaston constituency's population. Each line of the pyramid represents a five year age group in the population.  Edgbaston has a young age structure with fewer people in the older age groups than the younger. The bulge around the late teens and early 20's is largely due to students coming to the city's universities.  Edgbaston  ranks 3rd for the number of full-time students resident during term-time, behind Ladywood and Selly Oak Constituencies.  </t>
  </si>
  <si>
    <t>The population of Erdington constituency was estimated at 97,778 on Census day.  There were 47,284 males and 50,494 females.  The constituency is home to around 9% of Birmingham's usual residents.  22.2% of the population were children, this is higher than England and just below the Birmingham average.  The proportion of people aged 65 or more was higher than the Birmingham average, but lower than England.</t>
  </si>
  <si>
    <t xml:space="preserve">Above is an age pyramid of Erdington constituency's population. Each line of the pyramid represents a five year age group in the population. Erdington has a young age structure with fewer people in the older age groups than younger.  There is a bulge around the five-year age groups representing people in their forties. There is a broadening of the base, indicating a high number of births in recent years, there were 1,587 births in 2011 compared with 1,103 in 2001 an increase 44%. </t>
  </si>
  <si>
    <t>33.2% of Erdington constituency's usual residents said that they were from an ethnic group other than White British.  This is below the Birmingham average (46.9%) and above the England averages (20.2%) .  The largest non-'White British' group was Black Caribbean (6,026, 6.2%), followed by Mixed or Multiple ethnic group (5,454, 5.6%).   The Mixed group had a very young age structure with just over half of all residents aged below 15 years.  High proportions of children were also found among Bangladeshis (40.3%), Pakistanis (37.2%) and Black Africans (35%).  The greatest proportion of pensioners were found in the White Irish (45.5%) and White British (16.9%) ethnic groups.  The proportion of Black Caribbeans of pension age was significantly higher than for other non-White groups, reflecting the first large scale migration of non-White groups to the UK in the 1950s.</t>
  </si>
  <si>
    <t>The  2011 Census shows that the majority (85%) of Erdington constituency residents were born in the UK, this was above the Birmingham (77.8%) average, but below England (86.2%).  Not surprisingly, there were very few White British residents born abroad, this was also true for people of Mixed or Multiple ethnicity.   However, the proportion of people of Mixed ethnicities was 3 percentage points below Birmingham and just 1/3 of the English average.  High proportions of White 'Other' (84.1%), Black African (74.1%) and Chinese (67.2%) constituency residents were born abroad.</t>
  </si>
  <si>
    <t>In Erdington constituency, Ireland (2,115), Poland (1,833) and Jamaica (1,774) were the most frequently recorded countries of birth, outside of the UK.  In Birmingham, Pakistan was the most frequently recorded.  Recent migration trends see Eastern European, African and Middle Eastern countries included in the top twenty rankings (table 3).</t>
  </si>
  <si>
    <t>The majority of Erdington constituency were Christian, this was also reflected in Birmingham and nationally. The proportion of people who said they did not have a religion were ranked 2nd, this was also true for England, but differed from Birmingham, where Muslims ranked 2nd.</t>
  </si>
  <si>
    <t>There were 1,798 people who said they did not speak English well or at all, this represents 1.9% of the population aged 3 years and older.  This compares with 4.6% in Birmingham.  1% (164) of children living in Erdington constituency could not speak well or at all, this compares with 2.3% (1,410) for the working age population and 1.6% (224) for over 65's.  Where English was not the main language, the most commonly spoken languages were Polish, Urdu and Panjabi.</t>
  </si>
  <si>
    <t>The population of Hall Green constituency was estimated at 115,904 on Census day.  There were 58,404 males and 57,500 females.  The constituency is home to around 11% of Birmingham's usual residents.  Over 1/4 of the population were children, this was higher than Birmingham and England.  The proportion of people aged 65 or more was lower than the Birmingham and England averages.</t>
  </si>
  <si>
    <t>Above is an age pyramid of Hall Green constituency's population.  Each line of the pyramid represents a five year age group in the population.  Hall Green has a very young age structure with much fewer people in the older ages than younger.</t>
  </si>
  <si>
    <t>69.5% of Hall Green constituency's usual residents said that they were from an ethnic group other than White British.  This is above Birmingham (46.9%) and over three times the England (20.2%)  average.  The largest non-'White British' group was Black Caribbean (37,653, 32.5%) followed by 'Other' ethnic group (12,252, 10.6%).  The Mixed group had a very young age structure with just over half of all residents aged 15 years or below.  High proportions of children were also found among Black Africans (37.1%), 'Other' ethnic group (35.6%), Bangladeshis (35%) and Pakistanis (34.1%).  The greatest proportion of pensioners were found in the White Irish (38.7%) and Black Caribbean (23%) ethnic groups.  The high proportion of Black Caribbeans reflect the first large scale migration of non-White groups to the UK in the 1950s.</t>
  </si>
  <si>
    <t>The 2011 Census shows that the majority (68.2%) of Hall Green constituency residents were born in the UK, this was below the Birmingham (77.8%) and England (86.8%) averages. Not surprisingly, there were very few White British residents born abroad, this was also true for people of Mixed ethnicities.   However, the proportion of people of Mixed backgrounds born overseas was just under half the England average. High proportions of White 'Other' (78.8%), Black African (74.4%) and Chinese (73.3%) constituency residents were born abroad.</t>
  </si>
  <si>
    <t>In Hall Green constituency, Pakistan (14,492), India (3,657) and Bangladesh (2,002) were the most frequently recorded countries of birth, outside of the UK. In Birmingham, Pakistan was the most frequently recorded.  Recent migration trends see Eastern European, African and Middle Eastern countries included in the top twenty rankings (table 3).</t>
  </si>
  <si>
    <t>The majority of Hall Green constituency residents said that they were Muslim, this was followed by Christianity.  In Birmingham Christianity was the most frequently recorded religion.</t>
  </si>
  <si>
    <t>The population of Hodge Hill constituency was estimated at 121,678 on Census day.  There were 59,473 males and 62,205 females.  The constituency is home to around 11% of Birmingham's usual residents.  30.4% of the population were children, this was higher than Birmingham and England.  The proportion of people aged 65 years or more was lower than the Birmingham and England averages.</t>
  </si>
  <si>
    <t>Above is an age pyramid of Hodge Hill constituency's population.  Each line of the pyramid represents a five year age group in the population.  Hodge Hill has a very young age structure with much fewer people in the older ages than younger.</t>
  </si>
  <si>
    <t>66.9% of Hodge Hill constituency's usual residents said that they were from an ethnic group other than White British.  This was above Birmingham (46.9%) and over three times England's (20.2%) average. The largest non-'White British' group was Pakistani (46,042, 37.8%) followed by 'Other' ethnic group (11,082, 9.1%).  The Mixed group had a very young age structure with over half of residents aged 15 years or below. all Non-'White British' groups  had higher proportions of children than the Birmingham average, except for White Irish and Black Caribbeans.  The greatest proportion of pensioners were found in the White Irish (52.7%) and White British (20.1%) ethnic groups.  The proportion of Black Caribbeans of pension age was significantly higher than for other non-White groups, reflecting the first large scale migration of non-White groups to the UK in the 1950's.</t>
  </si>
  <si>
    <t>There were 10,242 people who said they did not speak English well or at all, this represents 8.5% of the population in Ladywood aged 3 years and older.  This compares with 4.6% in Birmingham.  2.8% (648) of children living in Ladywood Constituency could not speak English well or at all, this compares with 8.8% (7,724) for the working population and 21.1% (1,870) for over 65's.  Where English was not the main language, the most commonly spoken languages were Urdu, Bengali and Panjabi.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</si>
</sst>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86">
    <font>
      <sz val="10"/>
      <name val="Arial"/>
      <family val="0"/>
    </font>
    <font>
      <b/>
      <sz val="10"/>
      <name val="Arial"/>
      <family val="2"/>
    </font>
    <font>
      <sz val="10"/>
      <name val="MS Sans Serif"/>
      <family val="2"/>
    </font>
    <font>
      <sz val="10"/>
      <color indexed="9"/>
      <name val="Arial"/>
      <family val="2"/>
    </font>
    <font>
      <sz val="10"/>
      <color indexed="8"/>
      <name val="Arial"/>
      <family val="2"/>
    </font>
    <font>
      <u val="single"/>
      <sz val="10"/>
      <color indexed="12"/>
      <name val="Arial"/>
      <family val="2"/>
    </font>
    <font>
      <u val="single"/>
      <sz val="10"/>
      <color indexed="36"/>
      <name val="Arial"/>
      <family val="2"/>
    </font>
    <font>
      <sz val="8"/>
      <name val="Arial"/>
      <family val="2"/>
    </font>
    <font>
      <sz val="10"/>
      <color indexed="10"/>
      <name val="Arial"/>
      <family val="2"/>
    </font>
    <font>
      <b/>
      <sz val="10"/>
      <color indexed="10"/>
      <name val="Arial"/>
      <family val="2"/>
    </font>
    <font>
      <b/>
      <sz val="8"/>
      <name val="Arial"/>
      <family val="2"/>
    </font>
    <font>
      <sz val="10"/>
      <name val="Tahoma"/>
      <family val="2"/>
    </font>
    <font>
      <sz val="11"/>
      <color indexed="8"/>
      <name val="Calibri"/>
      <family val="2"/>
    </font>
    <font>
      <b/>
      <sz val="7"/>
      <name val="Arial"/>
      <family val="2"/>
    </font>
    <font>
      <sz val="11"/>
      <name val="Calibri"/>
      <family val="2"/>
    </font>
    <font>
      <b/>
      <sz val="12"/>
      <name val="Arial"/>
      <family val="2"/>
    </font>
    <font>
      <b/>
      <sz val="11"/>
      <name val="Arial"/>
      <family val="2"/>
    </font>
    <font>
      <b/>
      <sz val="8"/>
      <color indexed="9"/>
      <name val="Arial"/>
      <family val="2"/>
    </font>
    <font>
      <b/>
      <sz val="9"/>
      <name val="Arial"/>
      <family val="2"/>
    </font>
    <font>
      <sz val="9"/>
      <name val="Arial"/>
      <family val="2"/>
    </font>
    <font>
      <b/>
      <sz val="10"/>
      <color indexed="9"/>
      <name val="Arial"/>
      <family val="2"/>
    </font>
    <font>
      <b/>
      <sz val="9"/>
      <color indexed="9"/>
      <name val="Arial"/>
      <family val="2"/>
    </font>
    <font>
      <b/>
      <sz val="7"/>
      <color indexed="9"/>
      <name val="Arial"/>
      <family val="2"/>
    </font>
    <font>
      <sz val="8.5"/>
      <name val="Arial"/>
      <family val="2"/>
    </font>
    <font>
      <b/>
      <sz val="10"/>
      <name val="Tahoma"/>
      <family val="2"/>
    </font>
    <font>
      <sz val="9"/>
      <color indexed="8"/>
      <name val="Arial"/>
      <family val="2"/>
    </font>
    <font>
      <sz val="11"/>
      <color indexed="8"/>
      <name val="Arial"/>
      <family val="2"/>
    </font>
    <font>
      <sz val="11"/>
      <name val="Arial"/>
      <family val="2"/>
    </font>
    <font>
      <sz val="8"/>
      <name val="Tahoma"/>
      <family val="2"/>
    </font>
    <font>
      <b/>
      <sz val="8"/>
      <name val="Tahoma"/>
      <family val="2"/>
    </font>
    <font>
      <i/>
      <sz val="9"/>
      <name val="Arial"/>
      <family val="2"/>
    </font>
    <font>
      <i/>
      <sz val="9"/>
      <color indexed="8"/>
      <name val="Arial"/>
      <family val="2"/>
    </font>
    <font>
      <i/>
      <sz val="10"/>
      <name val="Arial"/>
      <family val="2"/>
    </font>
    <font>
      <sz val="12"/>
      <name val="Times New Roman"/>
      <family val="1"/>
    </font>
    <font>
      <vertAlign val="superscript"/>
      <sz val="12"/>
      <name val="Times New Roman"/>
      <family val="1"/>
    </font>
    <font>
      <b/>
      <sz val="12"/>
      <color indexed="9"/>
      <name val="Arial"/>
      <family val="2"/>
    </font>
    <font>
      <sz val="9.5"/>
      <name val="Tahoma"/>
      <family val="2"/>
    </font>
    <font>
      <b/>
      <sz val="9.5"/>
      <name val="Tahoma"/>
      <family val="2"/>
    </font>
    <font>
      <sz val="9.5"/>
      <color indexed="8"/>
      <name val="Tahoma"/>
      <family val="2"/>
    </font>
    <font>
      <b/>
      <sz val="9"/>
      <name val="Tahoma"/>
      <family val="2"/>
    </font>
    <font>
      <b/>
      <sz val="12"/>
      <color indexed="23"/>
      <name val="Arial"/>
      <family val="2"/>
    </font>
    <font>
      <b/>
      <sz val="10"/>
      <color indexed="23"/>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9"/>
      <color indexed="8"/>
      <name val="Arial"/>
      <family val="2"/>
    </font>
    <font>
      <sz val="7.35"/>
      <color indexed="8"/>
      <name val="Arial"/>
      <family val="2"/>
    </font>
    <font>
      <b/>
      <sz val="10"/>
      <color indexed="8"/>
      <name val="Arial"/>
      <family val="2"/>
    </font>
    <font>
      <sz val="6"/>
      <color indexed="8"/>
      <name val="Arial"/>
      <family val="2"/>
    </font>
    <font>
      <sz val="9.75"/>
      <color indexed="8"/>
      <name val="Arial"/>
      <family val="2"/>
    </font>
    <font>
      <sz val="8.25"/>
      <color indexed="8"/>
      <name val="Arial"/>
      <family val="2"/>
    </font>
    <font>
      <sz val="6.75"/>
      <color indexed="8"/>
      <name val="Arial"/>
      <family val="2"/>
    </font>
    <font>
      <b/>
      <sz val="9.25"/>
      <color indexed="8"/>
      <name val="Arial"/>
      <family val="2"/>
    </font>
    <font>
      <sz val="7.5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double"/>
    </border>
    <border>
      <left style="thin">
        <color indexed="23"/>
      </left>
      <right style="thin">
        <color indexed="23"/>
      </right>
      <top style="thin">
        <color indexed="23"/>
      </top>
      <bottom style="thin">
        <color indexed="23"/>
      </bottom>
    </border>
    <border>
      <left style="medium">
        <color indexed="23"/>
      </left>
      <right style="medium">
        <color indexed="23"/>
      </right>
      <top style="medium">
        <color indexed="23"/>
      </top>
      <bottom style="medium">
        <color indexed="23"/>
      </bottom>
    </border>
    <border>
      <left style="medium">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thin">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thin">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indexed="23"/>
      </top>
      <bottom style="dotted">
        <color indexed="23"/>
      </bottom>
    </border>
    <border>
      <left style="medium">
        <color indexed="23"/>
      </left>
      <right style="thin">
        <color indexed="23"/>
      </right>
      <top style="medium">
        <color indexed="23"/>
      </top>
      <bottom style="dashed">
        <color indexed="23"/>
      </bottom>
    </border>
    <border>
      <left>
        <color indexed="63"/>
      </left>
      <right style="medium">
        <color indexed="23"/>
      </right>
      <top style="medium">
        <color indexed="23"/>
      </top>
      <bottom style="dashed">
        <color indexed="23"/>
      </bottom>
    </border>
    <border>
      <left style="medium">
        <color indexed="23"/>
      </left>
      <right style="medium">
        <color indexed="23"/>
      </right>
      <top style="dashed">
        <color indexed="23"/>
      </top>
      <bottom>
        <color indexed="63"/>
      </bottom>
    </border>
    <border>
      <left style="medium">
        <color indexed="23"/>
      </left>
      <right style="thin">
        <color indexed="23"/>
      </right>
      <top style="dashed">
        <color indexed="23"/>
      </top>
      <bottom>
        <color indexed="63"/>
      </bottom>
    </border>
    <border>
      <left>
        <color indexed="63"/>
      </left>
      <right style="medium">
        <color indexed="23"/>
      </right>
      <top style="dashed">
        <color indexed="23"/>
      </top>
      <bottom>
        <color indexed="63"/>
      </bottom>
    </border>
    <border>
      <left style="medium">
        <color indexed="23"/>
      </left>
      <right style="medium">
        <color indexed="23"/>
      </right>
      <top>
        <color indexed="63"/>
      </top>
      <bottom style="dashed">
        <color indexed="23"/>
      </bottom>
    </border>
    <border>
      <left style="medium">
        <color indexed="23"/>
      </left>
      <right style="thin">
        <color indexed="2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color indexed="63"/>
      </top>
      <bottom style="dotted">
        <color indexed="23"/>
      </bottom>
    </border>
    <border>
      <left>
        <color indexed="63"/>
      </left>
      <right style="medium">
        <color indexed="23"/>
      </right>
      <top>
        <color indexed="63"/>
      </top>
      <bottom style="dotted">
        <color indexed="23"/>
      </bottom>
    </border>
    <border>
      <left style="medium">
        <color indexed="23"/>
      </left>
      <right style="thin">
        <color indexed="23"/>
      </right>
      <top style="dotted">
        <color indexed="23"/>
      </top>
      <bottom>
        <color indexed="63"/>
      </bottom>
    </border>
    <border>
      <left>
        <color indexed="63"/>
      </left>
      <right style="medium">
        <color indexed="23"/>
      </right>
      <top style="dotted">
        <color indexed="23"/>
      </top>
      <bottom>
        <color indexed="63"/>
      </bottom>
    </border>
    <border>
      <left style="thin">
        <color indexed="23"/>
      </left>
      <right style="medium"/>
      <top style="thin">
        <color indexed="23"/>
      </top>
      <bottom style="medium"/>
    </border>
    <border>
      <left style="medium"/>
      <right style="thin">
        <color indexed="23"/>
      </right>
      <top>
        <color indexed="63"/>
      </top>
      <bottom style="medium"/>
    </border>
    <border>
      <left style="thin">
        <color indexed="23"/>
      </left>
      <right style="medium"/>
      <top>
        <color indexed="63"/>
      </top>
      <bottom style="medium"/>
    </border>
    <border>
      <left style="thin">
        <color indexed="23"/>
      </left>
      <right style="medium">
        <color indexed="23"/>
      </right>
      <top>
        <color indexed="63"/>
      </top>
      <bottom>
        <color indexed="63"/>
      </bottom>
    </border>
    <border>
      <left style="medium"/>
      <right style="medium"/>
      <top style="medium"/>
      <bottom style="thin"/>
    </border>
    <border>
      <left style="medium"/>
      <right style="medium"/>
      <top style="thin"/>
      <bottom style="thin"/>
    </border>
    <border>
      <left style="medium"/>
      <right style="thin">
        <color indexed="23"/>
      </right>
      <top style="thin">
        <color indexed="23"/>
      </top>
      <bottom style="thin">
        <color indexed="23"/>
      </bottom>
    </border>
    <border>
      <left style="medium"/>
      <right style="medium"/>
      <top style="thin"/>
      <bottom style="medium"/>
    </border>
    <border>
      <left style="medium"/>
      <right style="thin">
        <color indexed="23"/>
      </right>
      <top style="thin">
        <color indexed="23"/>
      </top>
      <bottom style="medium"/>
    </border>
    <border>
      <left style="medium">
        <color indexed="23"/>
      </left>
      <right style="medium">
        <color indexed="23"/>
      </right>
      <top style="thin">
        <color indexed="23"/>
      </top>
      <bottom style="thin">
        <color indexed="23"/>
      </bottom>
    </border>
    <border>
      <left style="medium"/>
      <right style="medium">
        <color indexed="23"/>
      </right>
      <top style="thin">
        <color indexed="23"/>
      </top>
      <bottom style="thin">
        <color indexed="23"/>
      </bottom>
    </border>
    <border>
      <left style="medium"/>
      <right style="medium">
        <color indexed="23"/>
      </right>
      <top style="thin">
        <color indexed="23"/>
      </top>
      <bottom style="medium"/>
    </border>
    <border>
      <left style="medium">
        <color indexed="23"/>
      </left>
      <right style="medium">
        <color indexed="23"/>
      </right>
      <top style="thin">
        <color indexed="23"/>
      </top>
      <bottom style="medium"/>
    </border>
    <border>
      <left style="medium"/>
      <right>
        <color indexed="63"/>
      </right>
      <top>
        <color indexed="63"/>
      </top>
      <bottom>
        <color indexed="63"/>
      </bottom>
    </border>
    <border>
      <left style="medium"/>
      <right>
        <color indexed="63"/>
      </right>
      <top>
        <color indexed="63"/>
      </top>
      <bottom style="medium"/>
    </border>
    <border>
      <left style="medium">
        <color indexed="23"/>
      </left>
      <right style="medium">
        <color indexed="23"/>
      </right>
      <top>
        <color indexed="63"/>
      </top>
      <bottom style="medium"/>
    </border>
    <border>
      <left style="medium">
        <color indexed="23"/>
      </left>
      <right style="thin">
        <color indexed="23"/>
      </right>
      <top>
        <color indexed="63"/>
      </top>
      <bottom style="medium"/>
    </border>
    <border>
      <left style="thin">
        <color indexed="23"/>
      </left>
      <right style="medium">
        <color indexed="23"/>
      </right>
      <top>
        <color indexed="63"/>
      </top>
      <bottom style="medium"/>
    </border>
    <border>
      <left style="medium"/>
      <right style="medium">
        <color indexed="23"/>
      </right>
      <top style="medium"/>
      <bottom style="mediumDashed">
        <color indexed="23"/>
      </bottom>
    </border>
    <border>
      <left style="medium">
        <color indexed="23"/>
      </left>
      <right style="medium">
        <color indexed="23"/>
      </right>
      <top style="medium"/>
      <bottom style="mediumDashed">
        <color indexed="23"/>
      </bottom>
    </border>
    <border>
      <left style="medium">
        <color indexed="23"/>
      </left>
      <right style="medium"/>
      <top style="medium"/>
      <bottom style="mediumDashed">
        <color indexed="23"/>
      </bottom>
    </border>
    <border>
      <left style="medium"/>
      <right style="medium">
        <color indexed="23"/>
      </right>
      <top>
        <color indexed="63"/>
      </top>
      <bottom style="thin">
        <color indexed="23"/>
      </bottom>
    </border>
    <border>
      <left style="medium">
        <color indexed="23"/>
      </left>
      <right style="medium">
        <color indexed="23"/>
      </right>
      <top>
        <color indexed="63"/>
      </top>
      <bottom style="thin">
        <color indexed="23"/>
      </bottom>
    </border>
    <border>
      <left style="medium"/>
      <right style="medium"/>
      <top>
        <color indexed="63"/>
      </top>
      <bottom style="medium"/>
    </border>
    <border>
      <left style="medium">
        <color indexed="23"/>
      </left>
      <right style="medium"/>
      <top>
        <color indexed="63"/>
      </top>
      <bottom style="thin">
        <color indexed="23"/>
      </bottom>
    </border>
    <border>
      <left style="medium">
        <color indexed="23"/>
      </left>
      <right style="medium"/>
      <top style="thin">
        <color indexed="23"/>
      </top>
      <bottom style="thin">
        <color indexed="23"/>
      </bottom>
    </border>
    <border>
      <left style="medium">
        <color indexed="23"/>
      </left>
      <right style="medium"/>
      <top style="thin">
        <color indexed="23"/>
      </top>
      <bottom style="medium"/>
    </border>
    <border>
      <left style="medium"/>
      <right style="medium"/>
      <top style="medium"/>
      <bottom>
        <color indexed="63"/>
      </bottom>
    </border>
    <border>
      <left style="medium"/>
      <right style="medium"/>
      <top>
        <color indexed="63"/>
      </top>
      <bottom>
        <color indexed="63"/>
      </bottom>
    </border>
    <border>
      <left style="medium">
        <color indexed="23"/>
      </left>
      <right style="medium">
        <color indexed="23"/>
      </right>
      <top style="thin">
        <color indexed="23"/>
      </top>
      <bottom style="medium">
        <color indexed="8"/>
      </bottom>
    </border>
    <border>
      <left style="thin">
        <color indexed="23"/>
      </left>
      <right style="medium"/>
      <top style="medium"/>
      <bottom style="thin">
        <color indexed="23"/>
      </bottom>
    </border>
    <border>
      <left style="medium"/>
      <right style="thin">
        <color indexed="23"/>
      </right>
      <top style="medium"/>
      <bottom style="thin">
        <color indexed="23"/>
      </bottom>
    </border>
    <border>
      <left style="thin">
        <color indexed="23"/>
      </left>
      <right style="medium"/>
      <top style="thin">
        <color indexed="23"/>
      </top>
      <bottom style="thin">
        <color indexed="23"/>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color indexed="23"/>
      </bottom>
    </border>
    <border>
      <left style="medium"/>
      <right>
        <color indexed="63"/>
      </right>
      <top style="thin">
        <color indexed="23"/>
      </top>
      <bottom style="thin">
        <color indexed="23"/>
      </bottom>
    </border>
    <border>
      <left style="medium"/>
      <right>
        <color indexed="63"/>
      </right>
      <top style="thin">
        <color indexed="23"/>
      </top>
      <bottom style="medium"/>
    </border>
    <border>
      <left style="medium"/>
      <right>
        <color indexed="63"/>
      </right>
      <top style="medium"/>
      <bottom style="medium"/>
    </border>
    <border>
      <left style="thin">
        <color indexed="23"/>
      </left>
      <right style="thin">
        <color indexed="23"/>
      </right>
      <top style="medium"/>
      <bottom style="medium"/>
    </border>
    <border>
      <left style="thin">
        <color indexed="23"/>
      </left>
      <right style="medium"/>
      <top style="medium"/>
      <bottom style="medium"/>
    </border>
    <border>
      <left style="medium"/>
      <right style="thin">
        <color indexed="23"/>
      </right>
      <top style="medium"/>
      <bottom style="medium"/>
    </border>
    <border>
      <left style="medium"/>
      <right style="medium">
        <color indexed="23"/>
      </right>
      <top style="medium"/>
      <bottom style="medium"/>
    </border>
    <border>
      <left style="medium">
        <color indexed="23"/>
      </left>
      <right style="medium">
        <color indexed="23"/>
      </right>
      <top style="medium"/>
      <bottom style="medium"/>
    </border>
    <border>
      <left style="medium">
        <color indexed="23"/>
      </left>
      <right style="medium"/>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medium">
        <color indexed="23"/>
      </left>
      <right style="medium">
        <color indexed="23"/>
      </right>
      <top style="medium"/>
      <bottom>
        <color indexed="63"/>
      </bottom>
    </border>
    <border>
      <left>
        <color indexed="63"/>
      </left>
      <right style="medium"/>
      <top style="medium"/>
      <bottom>
        <color indexed="63"/>
      </bottom>
    </border>
    <border>
      <left style="thin">
        <color indexed="23"/>
      </left>
      <right style="thin">
        <color indexed="23"/>
      </right>
      <top style="medium"/>
      <bottom style="thin">
        <color indexed="23"/>
      </bottom>
    </border>
    <border>
      <left style="thin">
        <color indexed="23"/>
      </left>
      <right style="thin">
        <color indexed="23"/>
      </right>
      <top style="thin">
        <color indexed="23"/>
      </top>
      <bottom style="mediu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top style="medium"/>
      <bottom style="medium"/>
    </border>
    <border>
      <left style="medium"/>
      <right>
        <color indexed="63"/>
      </right>
      <top>
        <color indexed="63"/>
      </top>
      <bottom style="thin">
        <color indexed="23"/>
      </bottom>
    </border>
    <border>
      <left>
        <color indexed="63"/>
      </left>
      <right style="medium"/>
      <top>
        <color indexed="63"/>
      </top>
      <bottom style="thin">
        <color indexed="23"/>
      </bottom>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55">
    <xf numFmtId="0" fontId="0" fillId="0" borderId="0" xfId="0" applyAlignment="1">
      <alignment/>
    </xf>
    <xf numFmtId="0" fontId="1" fillId="0" borderId="0" xfId="57" applyFont="1" applyBorder="1" applyAlignment="1">
      <alignment horizontal="left"/>
      <protection/>
    </xf>
    <xf numFmtId="1" fontId="0" fillId="0" borderId="0" xfId="57" applyNumberFormat="1" applyFont="1" applyBorder="1">
      <alignment/>
      <protection/>
    </xf>
    <xf numFmtId="0" fontId="0" fillId="0" borderId="0" xfId="57" applyFont="1" applyBorder="1">
      <alignment/>
      <protection/>
    </xf>
    <xf numFmtId="0" fontId="0" fillId="0" borderId="0" xfId="0" applyFont="1" applyAlignment="1">
      <alignment/>
    </xf>
    <xf numFmtId="0" fontId="0" fillId="0" borderId="0" xfId="57" applyFont="1" applyBorder="1" applyAlignment="1">
      <alignment horizontal="left"/>
      <protection/>
    </xf>
    <xf numFmtId="0" fontId="0" fillId="0" borderId="0" xfId="58" applyNumberFormat="1" applyFont="1" applyBorder="1" applyAlignment="1">
      <alignment horizontal="left"/>
      <protection/>
    </xf>
    <xf numFmtId="3" fontId="0" fillId="0" borderId="0" xfId="58" applyNumberFormat="1" applyFont="1" applyBorder="1" applyAlignment="1">
      <alignment horizontal="right"/>
      <protection/>
    </xf>
    <xf numFmtId="3" fontId="0" fillId="0" borderId="0" xfId="58" applyNumberFormat="1" applyFont="1" applyBorder="1" applyAlignment="1" quotePrefix="1">
      <alignment horizontal="right"/>
      <protection/>
    </xf>
    <xf numFmtId="0" fontId="3" fillId="33" borderId="0" xfId="57" applyFont="1" applyFill="1" applyBorder="1" applyAlignment="1">
      <alignment horizontal="center"/>
      <protection/>
    </xf>
    <xf numFmtId="0" fontId="0" fillId="34" borderId="0" xfId="57" applyFont="1" applyFill="1" applyBorder="1">
      <alignment/>
      <protection/>
    </xf>
    <xf numFmtId="0" fontId="0" fillId="0" borderId="0" xfId="0" applyNumberFormat="1" applyFont="1" applyBorder="1" applyAlignment="1">
      <alignment/>
    </xf>
    <xf numFmtId="0" fontId="4" fillId="0" borderId="0" xfId="59" applyFont="1" applyFill="1" applyBorder="1" applyAlignment="1">
      <alignment horizontal="left" wrapText="1"/>
      <protection/>
    </xf>
    <xf numFmtId="0" fontId="0" fillId="0" borderId="0" xfId="0" applyNumberFormat="1" applyFont="1" applyBorder="1" applyAlignment="1" quotePrefix="1">
      <alignment/>
    </xf>
    <xf numFmtId="3" fontId="0" fillId="0" borderId="0" xfId="0" applyNumberFormat="1" applyFont="1" applyBorder="1" applyAlignment="1">
      <alignment/>
    </xf>
    <xf numFmtId="3" fontId="0" fillId="0" borderId="0" xfId="0" applyNumberFormat="1" applyFont="1" applyBorder="1" applyAlignment="1" quotePrefix="1">
      <alignment/>
    </xf>
    <xf numFmtId="3" fontId="4" fillId="0" borderId="0" xfId="0" applyNumberFormat="1" applyFont="1" applyFill="1" applyBorder="1" applyAlignment="1">
      <alignment/>
    </xf>
    <xf numFmtId="0" fontId="1" fillId="0" borderId="0" xfId="0" applyFont="1" applyAlignment="1">
      <alignment/>
    </xf>
    <xf numFmtId="0" fontId="8" fillId="0" borderId="0" xfId="0" applyFont="1" applyAlignment="1">
      <alignment/>
    </xf>
    <xf numFmtId="3" fontId="0" fillId="0" borderId="0" xfId="0" applyNumberFormat="1" applyAlignment="1">
      <alignment/>
    </xf>
    <xf numFmtId="0" fontId="9" fillId="0" borderId="0" xfId="0" applyFont="1" applyBorder="1" applyAlignment="1">
      <alignment/>
    </xf>
    <xf numFmtId="0" fontId="0" fillId="0" borderId="0" xfId="0" applyAlignment="1">
      <alignment/>
    </xf>
    <xf numFmtId="0" fontId="1" fillId="0" borderId="0" xfId="0" applyFont="1" applyBorder="1" applyAlignment="1">
      <alignment/>
    </xf>
    <xf numFmtId="3" fontId="0" fillId="0" borderId="0" xfId="0" applyNumberFormat="1" applyFont="1" applyBorder="1" applyAlignment="1">
      <alignment/>
    </xf>
    <xf numFmtId="0" fontId="0" fillId="0" borderId="0" xfId="0" applyBorder="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pplyProtection="1">
      <alignment horizontal="right"/>
      <protection/>
    </xf>
    <xf numFmtId="3" fontId="0" fillId="0" borderId="0" xfId="0" applyNumberFormat="1" applyFont="1" applyAlignment="1">
      <alignment/>
    </xf>
    <xf numFmtId="0" fontId="1" fillId="0" borderId="0" xfId="0" applyFont="1" applyAlignment="1">
      <alignment/>
    </xf>
    <xf numFmtId="3" fontId="0" fillId="0" borderId="10" xfId="0" applyNumberFormat="1" applyBorder="1" applyAlignment="1">
      <alignment/>
    </xf>
    <xf numFmtId="0" fontId="9" fillId="0" borderId="0" xfId="0" applyFont="1" applyAlignment="1">
      <alignment/>
    </xf>
    <xf numFmtId="0" fontId="10" fillId="0" borderId="10" xfId="0" applyFont="1" applyBorder="1" applyAlignment="1">
      <alignment wrapText="1"/>
    </xf>
    <xf numFmtId="0" fontId="0" fillId="0" borderId="0" xfId="0" applyFont="1" applyFill="1" applyAlignment="1">
      <alignment/>
    </xf>
    <xf numFmtId="0" fontId="7" fillId="0" borderId="0" xfId="0" applyFont="1" applyAlignment="1">
      <alignment horizontal="right"/>
    </xf>
    <xf numFmtId="3" fontId="0" fillId="0" borderId="11" xfId="0" applyNumberFormat="1" applyBorder="1" applyAlignment="1">
      <alignment/>
    </xf>
    <xf numFmtId="165" fontId="0" fillId="0" borderId="10" xfId="0" applyNumberFormat="1" applyBorder="1" applyAlignment="1">
      <alignment/>
    </xf>
    <xf numFmtId="3" fontId="0" fillId="0" borderId="0" xfId="0" applyNumberFormat="1" applyFont="1" applyBorder="1" applyAlignment="1">
      <alignment/>
    </xf>
    <xf numFmtId="3" fontId="0" fillId="0" borderId="0" xfId="0" applyNumberFormat="1" applyAlignment="1">
      <alignment/>
    </xf>
    <xf numFmtId="0" fontId="0" fillId="35" borderId="12" xfId="0" applyFill="1" applyBorder="1" applyAlignment="1">
      <alignment wrapText="1"/>
    </xf>
    <xf numFmtId="0" fontId="0" fillId="0" borderId="12" xfId="0" applyBorder="1" applyAlignment="1">
      <alignment/>
    </xf>
    <xf numFmtId="0" fontId="0" fillId="0" borderId="12" xfId="0" applyBorder="1" applyAlignment="1">
      <alignment wrapText="1"/>
    </xf>
    <xf numFmtId="0" fontId="0" fillId="0" borderId="0" xfId="0" applyAlignment="1">
      <alignment wrapText="1"/>
    </xf>
    <xf numFmtId="3" fontId="0" fillId="0" borderId="12" xfId="0" applyNumberFormat="1" applyBorder="1" applyAlignment="1">
      <alignment/>
    </xf>
    <xf numFmtId="164" fontId="7" fillId="0" borderId="12" xfId="0" applyNumberFormat="1" applyFont="1" applyBorder="1" applyAlignment="1">
      <alignment horizontal="right" wrapText="1"/>
    </xf>
    <xf numFmtId="164" fontId="7" fillId="0" borderId="0" xfId="0" applyNumberFormat="1" applyFont="1" applyBorder="1" applyAlignment="1">
      <alignment horizontal="right" wrapText="1"/>
    </xf>
    <xf numFmtId="0" fontId="7" fillId="0" borderId="0" xfId="0" applyFont="1" applyBorder="1" applyAlignment="1">
      <alignment horizontal="right" wrapText="1"/>
    </xf>
    <xf numFmtId="164" fontId="7" fillId="0" borderId="12" xfId="0" applyNumberFormat="1" applyFont="1" applyBorder="1" applyAlignment="1">
      <alignment/>
    </xf>
    <xf numFmtId="164" fontId="7" fillId="0" borderId="0" xfId="0" applyNumberFormat="1" applyFont="1" applyBorder="1" applyAlignment="1">
      <alignment/>
    </xf>
    <xf numFmtId="3" fontId="7" fillId="0" borderId="0" xfId="0" applyNumberFormat="1" applyFont="1" applyBorder="1" applyAlignment="1">
      <alignment/>
    </xf>
    <xf numFmtId="0" fontId="1" fillId="35" borderId="12" xfId="0" applyFont="1" applyFill="1" applyBorder="1" applyAlignment="1">
      <alignment wrapText="1"/>
    </xf>
    <xf numFmtId="0" fontId="10" fillId="0" borderId="12" xfId="0" applyFont="1" applyBorder="1" applyAlignment="1">
      <alignment horizontal="right" wrapText="1"/>
    </xf>
    <xf numFmtId="3" fontId="10" fillId="0" borderId="12" xfId="0" applyNumberFormat="1" applyFont="1" applyBorder="1" applyAlignment="1">
      <alignment/>
    </xf>
    <xf numFmtId="0" fontId="1" fillId="0" borderId="12" xfId="0" applyFont="1" applyBorder="1" applyAlignment="1">
      <alignment/>
    </xf>
    <xf numFmtId="3" fontId="8" fillId="35" borderId="12" xfId="0" applyNumberFormat="1" applyFont="1" applyFill="1" applyBorder="1" applyAlignment="1">
      <alignment wrapText="1"/>
    </xf>
    <xf numFmtId="0" fontId="8" fillId="35" borderId="12" xfId="0" applyFont="1" applyFill="1" applyBorder="1" applyAlignment="1">
      <alignment/>
    </xf>
    <xf numFmtId="0" fontId="8" fillId="35" borderId="12" xfId="0" applyFont="1" applyFill="1" applyBorder="1" applyAlignment="1">
      <alignment wrapText="1"/>
    </xf>
    <xf numFmtId="0" fontId="8" fillId="0" borderId="12" xfId="0" applyFont="1" applyBorder="1" applyAlignment="1">
      <alignment/>
    </xf>
    <xf numFmtId="3" fontId="0" fillId="35" borderId="12" xfId="0" applyNumberFormat="1" applyFill="1" applyBorder="1" applyAlignment="1">
      <alignment horizontal="right" wrapText="1"/>
    </xf>
    <xf numFmtId="165" fontId="0" fillId="35" borderId="12" xfId="0" applyNumberFormat="1" applyFill="1" applyBorder="1" applyAlignment="1">
      <alignment horizontal="right" wrapText="1"/>
    </xf>
    <xf numFmtId="164" fontId="0" fillId="0" borderId="0" xfId="0" applyNumberFormat="1" applyAlignment="1">
      <alignment/>
    </xf>
    <xf numFmtId="0" fontId="13" fillId="0" borderId="0" xfId="0" applyFont="1" applyAlignment="1">
      <alignment/>
    </xf>
    <xf numFmtId="0" fontId="0" fillId="35" borderId="12" xfId="0" applyFill="1" applyBorder="1" applyAlignment="1">
      <alignment horizontal="right" wrapText="1"/>
    </xf>
    <xf numFmtId="3" fontId="1" fillId="35" borderId="12" xfId="0" applyNumberFormat="1" applyFont="1" applyFill="1" applyBorder="1" applyAlignment="1">
      <alignment wrapText="1"/>
    </xf>
    <xf numFmtId="164" fontId="9" fillId="0" borderId="12" xfId="0" applyNumberFormat="1" applyFont="1" applyBorder="1" applyAlignment="1">
      <alignment/>
    </xf>
    <xf numFmtId="3" fontId="1" fillId="0" borderId="12" xfId="0" applyNumberFormat="1" applyFont="1" applyBorder="1" applyAlignment="1">
      <alignment/>
    </xf>
    <xf numFmtId="3" fontId="1" fillId="35" borderId="12" xfId="0" applyNumberFormat="1" applyFont="1" applyFill="1" applyBorder="1" applyAlignment="1">
      <alignment horizontal="right" wrapText="1"/>
    </xf>
    <xf numFmtId="165" fontId="1" fillId="0" borderId="12" xfId="0" applyNumberFormat="1" applyFont="1" applyBorder="1" applyAlignment="1">
      <alignment/>
    </xf>
    <xf numFmtId="0" fontId="14" fillId="0" borderId="0" xfId="0" applyFont="1" applyFill="1" applyBorder="1" applyAlignment="1">
      <alignment vertical="top"/>
    </xf>
    <xf numFmtId="0" fontId="14" fillId="0" borderId="0" xfId="0" applyFont="1" applyFill="1" applyAlignment="1">
      <alignment/>
    </xf>
    <xf numFmtId="0" fontId="14" fillId="0" borderId="0" xfId="0" applyFont="1" applyBorder="1" applyAlignment="1">
      <alignment vertical="top"/>
    </xf>
    <xf numFmtId="0" fontId="12" fillId="0" borderId="0" xfId="0" applyFont="1" applyAlignment="1">
      <alignment/>
    </xf>
    <xf numFmtId="0" fontId="15" fillId="0" borderId="0" xfId="0" applyFont="1" applyAlignment="1">
      <alignment/>
    </xf>
    <xf numFmtId="164" fontId="0" fillId="0" borderId="0" xfId="0" applyNumberFormat="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16" fillId="0" borderId="0" xfId="0" applyFont="1" applyAlignment="1">
      <alignment/>
    </xf>
    <xf numFmtId="1" fontId="17" fillId="0" borderId="0" xfId="0" applyNumberFormat="1" applyFont="1" applyAlignment="1">
      <alignment/>
    </xf>
    <xf numFmtId="0" fontId="18" fillId="0" borderId="13" xfId="0" applyFont="1" applyBorder="1" applyAlignment="1">
      <alignment/>
    </xf>
    <xf numFmtId="0" fontId="19" fillId="0" borderId="0" xfId="0" applyFont="1" applyAlignment="1">
      <alignment/>
    </xf>
    <xf numFmtId="0" fontId="0" fillId="0" borderId="13" xfId="0" applyBorder="1" applyAlignment="1">
      <alignment horizontal="right"/>
    </xf>
    <xf numFmtId="0" fontId="0" fillId="0" borderId="0" xfId="0" applyAlignment="1">
      <alignment horizontal="right"/>
    </xf>
    <xf numFmtId="0" fontId="0" fillId="0" borderId="14" xfId="0" applyBorder="1" applyAlignment="1">
      <alignment horizontal="right"/>
    </xf>
    <xf numFmtId="0" fontId="0" fillId="0" borderId="15" xfId="0" applyBorder="1" applyAlignment="1">
      <alignment horizontal="right"/>
    </xf>
    <xf numFmtId="0" fontId="19" fillId="0" borderId="0" xfId="0" applyFont="1" applyAlignment="1">
      <alignment/>
    </xf>
    <xf numFmtId="3" fontId="19" fillId="0" borderId="0" xfId="0" applyNumberFormat="1" applyFont="1" applyAlignment="1">
      <alignment/>
    </xf>
    <xf numFmtId="0" fontId="19" fillId="0" borderId="16" xfId="0" applyFont="1" applyBorder="1" applyAlignment="1">
      <alignment/>
    </xf>
    <xf numFmtId="3" fontId="19" fillId="0" borderId="17" xfId="0" applyNumberFormat="1" applyFont="1" applyBorder="1" applyAlignment="1">
      <alignment/>
    </xf>
    <xf numFmtId="164" fontId="19" fillId="0" borderId="18" xfId="0" applyNumberFormat="1" applyFont="1" applyBorder="1" applyAlignment="1">
      <alignment/>
    </xf>
    <xf numFmtId="164" fontId="19" fillId="0" borderId="0" xfId="0" applyNumberFormat="1" applyFont="1" applyBorder="1" applyAlignment="1">
      <alignment/>
    </xf>
    <xf numFmtId="164" fontId="19" fillId="0" borderId="19" xfId="0" applyNumberFormat="1" applyFont="1" applyBorder="1" applyAlignment="1">
      <alignment/>
    </xf>
    <xf numFmtId="164" fontId="19" fillId="0" borderId="0" xfId="0" applyNumberFormat="1" applyFont="1" applyAlignment="1">
      <alignment/>
    </xf>
    <xf numFmtId="3" fontId="19" fillId="0" borderId="20" xfId="0" applyNumberFormat="1" applyFont="1" applyBorder="1" applyAlignment="1">
      <alignment/>
    </xf>
    <xf numFmtId="164" fontId="19" fillId="0" borderId="21" xfId="0" applyNumberFormat="1" applyFont="1" applyBorder="1" applyAlignment="1">
      <alignment/>
    </xf>
    <xf numFmtId="164" fontId="19" fillId="0" borderId="22" xfId="0" applyNumberFormat="1" applyFont="1" applyBorder="1" applyAlignment="1">
      <alignment/>
    </xf>
    <xf numFmtId="3" fontId="19" fillId="0" borderId="23" xfId="0" applyNumberFormat="1" applyFont="1" applyBorder="1" applyAlignment="1">
      <alignment/>
    </xf>
    <xf numFmtId="164" fontId="19" fillId="0" borderId="24" xfId="0" applyNumberFormat="1" applyFont="1" applyBorder="1" applyAlignment="1">
      <alignment/>
    </xf>
    <xf numFmtId="0" fontId="0" fillId="0" borderId="0" xfId="0" applyBorder="1" applyAlignment="1">
      <alignment/>
    </xf>
    <xf numFmtId="0" fontId="19" fillId="0" borderId="0" xfId="0" applyFont="1" applyBorder="1" applyAlignment="1">
      <alignment/>
    </xf>
    <xf numFmtId="0" fontId="19" fillId="0" borderId="25" xfId="0" applyFont="1" applyBorder="1" applyAlignment="1">
      <alignment/>
    </xf>
    <xf numFmtId="3" fontId="19" fillId="0" borderId="25" xfId="0" applyNumberFormat="1" applyFont="1" applyBorder="1" applyAlignment="1">
      <alignment/>
    </xf>
    <xf numFmtId="0" fontId="18" fillId="0" borderId="0" xfId="0" applyFont="1" applyAlignment="1">
      <alignment/>
    </xf>
    <xf numFmtId="164" fontId="19" fillId="0" borderId="16" xfId="0" applyNumberFormat="1" applyFont="1" applyBorder="1" applyAlignment="1">
      <alignment/>
    </xf>
    <xf numFmtId="0" fontId="13" fillId="0" borderId="0" xfId="0" applyFont="1" applyAlignment="1">
      <alignment/>
    </xf>
    <xf numFmtId="0" fontId="22" fillId="0" borderId="0" xfId="0" applyFont="1" applyAlignment="1">
      <alignment/>
    </xf>
    <xf numFmtId="3" fontId="22" fillId="0" borderId="0" xfId="0" applyNumberFormat="1" applyFont="1" applyAlignment="1">
      <alignment/>
    </xf>
    <xf numFmtId="0" fontId="23" fillId="0" borderId="0" xfId="0" applyFont="1" applyAlignment="1">
      <alignment/>
    </xf>
    <xf numFmtId="164" fontId="19" fillId="0" borderId="26" xfId="0" applyNumberFormat="1" applyFont="1" applyBorder="1" applyAlignment="1">
      <alignment/>
    </xf>
    <xf numFmtId="3" fontId="19" fillId="0" borderId="27" xfId="0" applyNumberFormat="1" applyFont="1" applyBorder="1" applyAlignment="1">
      <alignment/>
    </xf>
    <xf numFmtId="164" fontId="19" fillId="0" borderId="28" xfId="0" applyNumberFormat="1" applyFont="1" applyBorder="1" applyAlignment="1">
      <alignment/>
    </xf>
    <xf numFmtId="0" fontId="19" fillId="0" borderId="0" xfId="0" applyFont="1" applyFill="1" applyBorder="1" applyAlignment="1">
      <alignment/>
    </xf>
    <xf numFmtId="164" fontId="19" fillId="0" borderId="29" xfId="0" applyNumberFormat="1" applyFont="1" applyBorder="1" applyAlignment="1">
      <alignment/>
    </xf>
    <xf numFmtId="3" fontId="19" fillId="0" borderId="30" xfId="0" applyNumberFormat="1" applyFont="1" applyBorder="1" applyAlignment="1">
      <alignment/>
    </xf>
    <xf numFmtId="164" fontId="19" fillId="0" borderId="31" xfId="0" applyNumberFormat="1" applyFont="1" applyBorder="1" applyAlignment="1">
      <alignment/>
    </xf>
    <xf numFmtId="164" fontId="19" fillId="0" borderId="32" xfId="0" applyNumberFormat="1" applyFont="1" applyBorder="1" applyAlignment="1">
      <alignment/>
    </xf>
    <xf numFmtId="3" fontId="19" fillId="0" borderId="33" xfId="0" applyNumberFormat="1" applyFont="1" applyBorder="1" applyAlignment="1">
      <alignment/>
    </xf>
    <xf numFmtId="164" fontId="19" fillId="0" borderId="34" xfId="0" applyNumberFormat="1" applyFont="1" applyBorder="1" applyAlignment="1">
      <alignment/>
    </xf>
    <xf numFmtId="3" fontId="19" fillId="0" borderId="35" xfId="0" applyNumberFormat="1" applyFont="1" applyBorder="1" applyAlignment="1">
      <alignment/>
    </xf>
    <xf numFmtId="164" fontId="19" fillId="0" borderId="36" xfId="0" applyNumberFormat="1" applyFont="1" applyBorder="1" applyAlignment="1">
      <alignment/>
    </xf>
    <xf numFmtId="3" fontId="19" fillId="0" borderId="37" xfId="0" applyNumberFormat="1" applyFont="1" applyBorder="1" applyAlignment="1">
      <alignment/>
    </xf>
    <xf numFmtId="164" fontId="19" fillId="0" borderId="38" xfId="0" applyNumberFormat="1" applyFont="1" applyBorder="1" applyAlignment="1">
      <alignment/>
    </xf>
    <xf numFmtId="0" fontId="0" fillId="0" borderId="0" xfId="0" applyBorder="1" applyAlignment="1">
      <alignment horizontal="center" vertical="center" textRotation="90" wrapText="1"/>
    </xf>
    <xf numFmtId="3" fontId="19" fillId="0" borderId="0" xfId="0" applyNumberFormat="1" applyFont="1" applyBorder="1" applyAlignment="1">
      <alignment/>
    </xf>
    <xf numFmtId="0" fontId="11" fillId="0" borderId="0" xfId="0" applyFont="1" applyAlignment="1">
      <alignment horizontal="left" indent="1"/>
    </xf>
    <xf numFmtId="3" fontId="19" fillId="0" borderId="39" xfId="0" applyNumberFormat="1" applyFont="1" applyFill="1" applyBorder="1" applyAlignment="1">
      <alignment horizontal="right"/>
    </xf>
    <xf numFmtId="3" fontId="19" fillId="0" borderId="40"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19" xfId="0" applyNumberFormat="1" applyFont="1" applyBorder="1" applyAlignment="1">
      <alignment/>
    </xf>
    <xf numFmtId="3" fontId="25" fillId="0" borderId="20" xfId="0" applyNumberFormat="1" applyFont="1" applyBorder="1" applyAlignment="1">
      <alignment/>
    </xf>
    <xf numFmtId="165" fontId="25" fillId="0" borderId="42" xfId="0" applyNumberFormat="1" applyFont="1" applyBorder="1" applyAlignment="1">
      <alignment/>
    </xf>
    <xf numFmtId="3" fontId="19" fillId="0" borderId="0" xfId="0" applyNumberFormat="1" applyFont="1" applyFill="1" applyBorder="1" applyAlignment="1">
      <alignment horizontal="center"/>
    </xf>
    <xf numFmtId="3" fontId="19" fillId="0" borderId="0" xfId="0" applyNumberFormat="1" applyFont="1" applyFill="1" applyBorder="1" applyAlignment="1">
      <alignment horizontal="right"/>
    </xf>
    <xf numFmtId="3" fontId="19" fillId="0" borderId="0" xfId="0" applyNumberFormat="1" applyFont="1" applyBorder="1" applyAlignment="1">
      <alignment/>
    </xf>
    <xf numFmtId="165" fontId="25" fillId="0" borderId="0" xfId="0" applyNumberFormat="1" applyFont="1" applyBorder="1" applyAlignment="1">
      <alignment/>
    </xf>
    <xf numFmtId="3" fontId="25" fillId="0" borderId="0" xfId="0" applyNumberFormat="1" applyFont="1" applyBorder="1" applyAlignment="1">
      <alignment/>
    </xf>
    <xf numFmtId="164" fontId="25" fillId="0" borderId="0" xfId="0" applyNumberFormat="1" applyFont="1" applyFill="1" applyBorder="1" applyAlignment="1">
      <alignment/>
    </xf>
    <xf numFmtId="0" fontId="19" fillId="0" borderId="0" xfId="0" applyFont="1" applyBorder="1" applyAlignment="1">
      <alignment/>
    </xf>
    <xf numFmtId="164" fontId="25" fillId="0" borderId="0" xfId="0" applyNumberFormat="1" applyFont="1" applyFill="1" applyBorder="1" applyAlignment="1" applyProtection="1">
      <alignment horizontal="right"/>
      <protection/>
    </xf>
    <xf numFmtId="0" fontId="16" fillId="0" borderId="0" xfId="0" applyFont="1" applyAlignment="1">
      <alignment/>
    </xf>
    <xf numFmtId="0" fontId="0" fillId="0" borderId="43" xfId="0" applyBorder="1" applyAlignment="1">
      <alignment horizontal="center"/>
    </xf>
    <xf numFmtId="0" fontId="0" fillId="0" borderId="44" xfId="0" applyBorder="1" applyAlignment="1">
      <alignment horizontal="center"/>
    </xf>
    <xf numFmtId="0" fontId="14" fillId="0" borderId="45" xfId="0" applyFont="1" applyFill="1" applyBorder="1" applyAlignment="1">
      <alignment horizontal="left" vertical="top"/>
    </xf>
    <xf numFmtId="0" fontId="0" fillId="0" borderId="46" xfId="0" applyBorder="1" applyAlignment="1">
      <alignment horizontal="center"/>
    </xf>
    <xf numFmtId="0" fontId="14" fillId="0" borderId="47" xfId="0" applyFont="1" applyFill="1" applyBorder="1" applyAlignment="1">
      <alignment horizontal="left" vertical="top"/>
    </xf>
    <xf numFmtId="3" fontId="27" fillId="0" borderId="48" xfId="0" applyNumberFormat="1" applyFont="1" applyBorder="1" applyAlignment="1">
      <alignment/>
    </xf>
    <xf numFmtId="0" fontId="4" fillId="0" borderId="49" xfId="0" applyFont="1" applyBorder="1" applyAlignment="1">
      <alignment horizontal="left" vertical="top" wrapText="1"/>
    </xf>
    <xf numFmtId="164" fontId="0" fillId="0" borderId="48" xfId="0" applyNumberFormat="1" applyFont="1" applyBorder="1" applyAlignment="1">
      <alignment/>
    </xf>
    <xf numFmtId="0" fontId="4" fillId="0" borderId="50" xfId="0" applyFont="1" applyBorder="1" applyAlignment="1">
      <alignment horizontal="left" vertical="top" wrapText="1"/>
    </xf>
    <xf numFmtId="164" fontId="0" fillId="0" borderId="51" xfId="0" applyNumberFormat="1" applyFont="1" applyBorder="1" applyAlignment="1">
      <alignment/>
    </xf>
    <xf numFmtId="3" fontId="19" fillId="0" borderId="52" xfId="0" applyNumberFormat="1" applyFont="1" applyBorder="1" applyAlignment="1">
      <alignment/>
    </xf>
    <xf numFmtId="0" fontId="19" fillId="0" borderId="53" xfId="0" applyFont="1" applyBorder="1" applyAlignment="1">
      <alignment/>
    </xf>
    <xf numFmtId="3" fontId="19" fillId="0" borderId="54" xfId="0" applyNumberFormat="1" applyFont="1" applyBorder="1" applyAlignment="1">
      <alignment/>
    </xf>
    <xf numFmtId="3" fontId="25" fillId="0" borderId="55" xfId="0" applyNumberFormat="1" applyFont="1" applyBorder="1" applyAlignment="1">
      <alignment/>
    </xf>
    <xf numFmtId="165" fontId="25" fillId="0" borderId="56" xfId="0" applyNumberFormat="1" applyFont="1" applyBorder="1" applyAlignment="1">
      <alignment/>
    </xf>
    <xf numFmtId="3" fontId="0" fillId="0" borderId="0" xfId="58" applyNumberFormat="1" applyFont="1" applyFill="1" applyBorder="1" applyAlignment="1">
      <alignment horizontal="right"/>
      <protection/>
    </xf>
    <xf numFmtId="0" fontId="0" fillId="36" borderId="0" xfId="0" applyFont="1" applyFill="1" applyAlignment="1">
      <alignment/>
    </xf>
    <xf numFmtId="165" fontId="0" fillId="0" borderId="10" xfId="0" applyNumberFormat="1" applyBorder="1" applyAlignment="1">
      <alignment/>
    </xf>
    <xf numFmtId="165" fontId="0" fillId="0" borderId="11" xfId="0" applyNumberFormat="1" applyBorder="1" applyAlignment="1">
      <alignment/>
    </xf>
    <xf numFmtId="0" fontId="0" fillId="0" borderId="0" xfId="0" applyFill="1" applyBorder="1" applyAlignment="1">
      <alignment/>
    </xf>
    <xf numFmtId="3" fontId="19" fillId="0" borderId="0" xfId="0" applyNumberFormat="1" applyFont="1" applyBorder="1" applyAlignment="1">
      <alignment horizontal="left"/>
    </xf>
    <xf numFmtId="1" fontId="0" fillId="0" borderId="0" xfId="0" applyNumberFormat="1" applyAlignment="1">
      <alignment horizontal="left"/>
    </xf>
    <xf numFmtId="0" fontId="4" fillId="0" borderId="0" xfId="0" applyFont="1" applyBorder="1" applyAlignment="1">
      <alignment horizontal="left" vertical="top" wrapText="1"/>
    </xf>
    <xf numFmtId="164" fontId="0" fillId="0" borderId="0" xfId="0" applyNumberFormat="1" applyFont="1" applyBorder="1" applyAlignment="1">
      <alignment/>
    </xf>
    <xf numFmtId="0" fontId="1" fillId="0" borderId="0" xfId="0" applyFont="1" applyBorder="1" applyAlignment="1">
      <alignment horizontal="left" vertical="center"/>
    </xf>
    <xf numFmtId="0" fontId="4" fillId="0" borderId="57" xfId="0" applyFont="1" applyBorder="1" applyAlignment="1">
      <alignment horizontal="left" vertical="top"/>
    </xf>
    <xf numFmtId="164" fontId="0" fillId="0" borderId="58" xfId="0" applyNumberFormat="1" applyFont="1" applyBorder="1" applyAlignment="1">
      <alignment/>
    </xf>
    <xf numFmtId="165" fontId="0" fillId="0" borderId="59" xfId="0" applyNumberFormat="1" applyFont="1" applyBorder="1" applyAlignment="1">
      <alignment/>
    </xf>
    <xf numFmtId="0" fontId="4" fillId="0" borderId="60" xfId="0" applyFont="1" applyBorder="1" applyAlignment="1">
      <alignment horizontal="left" vertical="top"/>
    </xf>
    <xf numFmtId="164" fontId="0" fillId="0" borderId="61" xfId="0" applyNumberFormat="1" applyFont="1" applyBorder="1" applyAlignment="1">
      <alignment/>
    </xf>
    <xf numFmtId="0" fontId="4" fillId="0" borderId="49" xfId="0" applyFont="1" applyBorder="1" applyAlignment="1">
      <alignment horizontal="left" vertical="top"/>
    </xf>
    <xf numFmtId="164" fontId="0" fillId="0" borderId="48" xfId="0" applyNumberFormat="1" applyFont="1" applyBorder="1" applyAlignment="1">
      <alignment/>
    </xf>
    <xf numFmtId="3" fontId="14" fillId="0" borderId="62" xfId="0" applyNumberFormat="1" applyFont="1" applyFill="1" applyBorder="1" applyAlignment="1">
      <alignment/>
    </xf>
    <xf numFmtId="164" fontId="0" fillId="0" borderId="63" xfId="0" applyNumberFormat="1" applyFont="1" applyBorder="1" applyAlignment="1">
      <alignment/>
    </xf>
    <xf numFmtId="164" fontId="0" fillId="0" borderId="64" xfId="0" applyNumberFormat="1" applyFont="1" applyBorder="1" applyAlignment="1">
      <alignment/>
    </xf>
    <xf numFmtId="164" fontId="0" fillId="0" borderId="64" xfId="0" applyNumberFormat="1" applyFont="1" applyBorder="1" applyAlignment="1">
      <alignment/>
    </xf>
    <xf numFmtId="164" fontId="0" fillId="0" borderId="65" xfId="0" applyNumberFormat="1" applyFont="1" applyBorder="1" applyAlignment="1">
      <alignment/>
    </xf>
    <xf numFmtId="0" fontId="9" fillId="0" borderId="0" xfId="0" applyFont="1" applyAlignment="1">
      <alignment/>
    </xf>
    <xf numFmtId="0" fontId="0" fillId="0" borderId="66" xfId="0" applyBorder="1" applyAlignment="1">
      <alignment/>
    </xf>
    <xf numFmtId="0" fontId="0" fillId="0" borderId="67" xfId="0" applyBorder="1" applyAlignment="1">
      <alignment/>
    </xf>
    <xf numFmtId="0" fontId="0" fillId="0" borderId="67" xfId="0" applyBorder="1" applyAlignment="1">
      <alignment/>
    </xf>
    <xf numFmtId="0" fontId="0" fillId="0" borderId="67" xfId="0" applyFont="1" applyBorder="1" applyAlignment="1">
      <alignment/>
    </xf>
    <xf numFmtId="0" fontId="0" fillId="0" borderId="62" xfId="0" applyBorder="1" applyAlignment="1">
      <alignment/>
    </xf>
    <xf numFmtId="3" fontId="27" fillId="0" borderId="68" xfId="0" applyNumberFormat="1" applyFont="1" applyBorder="1" applyAlignment="1">
      <alignment/>
    </xf>
    <xf numFmtId="165" fontId="0" fillId="0" borderId="69" xfId="0" applyNumberFormat="1" applyFont="1" applyFill="1" applyBorder="1" applyAlignment="1">
      <alignment/>
    </xf>
    <xf numFmtId="0" fontId="19" fillId="0" borderId="70" xfId="0" applyFont="1" applyFill="1" applyBorder="1" applyAlignment="1">
      <alignment horizontal="left" vertical="top"/>
    </xf>
    <xf numFmtId="165" fontId="27" fillId="0" borderId="71" xfId="0" applyNumberFormat="1" applyFont="1" applyFill="1" applyBorder="1" applyAlignment="1">
      <alignment/>
    </xf>
    <xf numFmtId="165" fontId="27" fillId="0" borderId="39" xfId="0" applyNumberFormat="1" applyFont="1" applyFill="1" applyBorder="1" applyAlignment="1">
      <alignment/>
    </xf>
    <xf numFmtId="0" fontId="0" fillId="0" borderId="72" xfId="0" applyBorder="1" applyAlignment="1">
      <alignment/>
    </xf>
    <xf numFmtId="3" fontId="19" fillId="0" borderId="67" xfId="0" applyNumberFormat="1" applyFont="1" applyFill="1" applyBorder="1" applyAlignment="1">
      <alignment horizontal="right"/>
    </xf>
    <xf numFmtId="3" fontId="25" fillId="0" borderId="73" xfId="0" applyNumberFormat="1" applyFont="1" applyBorder="1" applyAlignment="1">
      <alignment/>
    </xf>
    <xf numFmtId="3" fontId="25" fillId="0" borderId="74" xfId="0" applyNumberFormat="1" applyFont="1" applyBorder="1" applyAlignment="1">
      <alignment/>
    </xf>
    <xf numFmtId="1" fontId="0" fillId="0" borderId="0" xfId="0" applyNumberFormat="1" applyAlignment="1">
      <alignment/>
    </xf>
    <xf numFmtId="0" fontId="3" fillId="0" borderId="0" xfId="0" applyFont="1" applyAlignment="1" applyProtection="1">
      <alignment/>
      <protection hidden="1"/>
    </xf>
    <xf numFmtId="1" fontId="8" fillId="0" borderId="0" xfId="0" applyNumberFormat="1" applyFont="1" applyAlignment="1">
      <alignment/>
    </xf>
    <xf numFmtId="0" fontId="8" fillId="0" borderId="0" xfId="0" applyFont="1" applyAlignment="1">
      <alignment horizontal="right"/>
    </xf>
    <xf numFmtId="3" fontId="1" fillId="0" borderId="0" xfId="0" applyNumberFormat="1" applyFont="1" applyBorder="1" applyAlignment="1">
      <alignment/>
    </xf>
    <xf numFmtId="1" fontId="3" fillId="0" borderId="0" xfId="0" applyNumberFormat="1" applyFont="1" applyAlignment="1" applyProtection="1">
      <alignment/>
      <protection hidden="1" locked="0"/>
    </xf>
    <xf numFmtId="0" fontId="7" fillId="0" borderId="0" xfId="0" applyFont="1" applyBorder="1" applyAlignment="1">
      <alignment horizontal="left" vertical="center"/>
    </xf>
    <xf numFmtId="3" fontId="27" fillId="0" borderId="0" xfId="0" applyNumberFormat="1" applyFont="1" applyBorder="1" applyAlignment="1">
      <alignment/>
    </xf>
    <xf numFmtId="0" fontId="26" fillId="0" borderId="0" xfId="0" applyFont="1" applyBorder="1" applyAlignment="1">
      <alignment horizontal="right" vertical="top" wrapText="1"/>
    </xf>
    <xf numFmtId="0" fontId="0" fillId="0" borderId="0" xfId="0" applyFont="1" applyBorder="1" applyAlignment="1">
      <alignment/>
    </xf>
    <xf numFmtId="0" fontId="25" fillId="0" borderId="0" xfId="0" applyFont="1" applyBorder="1" applyAlignment="1">
      <alignment horizontal="left" wrapText="1"/>
    </xf>
    <xf numFmtId="164" fontId="0" fillId="0" borderId="67" xfId="0" applyNumberFormat="1" applyBorder="1" applyAlignment="1">
      <alignment/>
    </xf>
    <xf numFmtId="164" fontId="0" fillId="0" borderId="62" xfId="0" applyNumberFormat="1" applyBorder="1" applyAlignment="1">
      <alignment/>
    </xf>
    <xf numFmtId="0" fontId="19" fillId="0" borderId="0" xfId="0" applyFont="1" applyAlignment="1">
      <alignment vertical="center" wrapText="1"/>
    </xf>
    <xf numFmtId="0" fontId="0" fillId="0" borderId="75" xfId="0" applyFont="1" applyBorder="1" applyAlignment="1">
      <alignment horizontal="center"/>
    </xf>
    <xf numFmtId="0" fontId="0" fillId="0" borderId="76" xfId="0" applyFont="1" applyBorder="1" applyAlignment="1">
      <alignment horizontal="center"/>
    </xf>
    <xf numFmtId="0" fontId="0" fillId="0" borderId="77" xfId="0" applyFont="1" applyBorder="1" applyAlignment="1">
      <alignment horizontal="center"/>
    </xf>
    <xf numFmtId="164" fontId="0" fillId="0" borderId="69" xfId="0" applyNumberFormat="1" applyFont="1" applyBorder="1" applyAlignment="1">
      <alignment/>
    </xf>
    <xf numFmtId="164" fontId="0" fillId="0" borderId="71" xfId="0" applyNumberFormat="1" applyFont="1" applyBorder="1" applyAlignment="1">
      <alignment/>
    </xf>
    <xf numFmtId="164" fontId="0" fillId="0" borderId="39" xfId="0" applyNumberFormat="1" applyFont="1" applyBorder="1" applyAlignment="1">
      <alignment/>
    </xf>
    <xf numFmtId="0" fontId="26" fillId="0" borderId="78" xfId="0" applyFont="1" applyBorder="1" applyAlignment="1">
      <alignment horizontal="center" vertical="center" wrapText="1"/>
    </xf>
    <xf numFmtId="3" fontId="27" fillId="0" borderId="79" xfId="0" applyNumberFormat="1" applyFont="1" applyBorder="1" applyAlignment="1">
      <alignment vertical="center"/>
    </xf>
    <xf numFmtId="0" fontId="0" fillId="0" borderId="79" xfId="0" applyFont="1" applyBorder="1" applyAlignment="1">
      <alignment vertical="center"/>
    </xf>
    <xf numFmtId="0" fontId="26" fillId="0" borderId="80" xfId="0" applyFont="1" applyBorder="1" applyAlignment="1">
      <alignment horizontal="right" vertical="center" wrapText="1"/>
    </xf>
    <xf numFmtId="0" fontId="26" fillId="0" borderId="81" xfId="0" applyFont="1" applyBorder="1" applyAlignment="1">
      <alignment horizontal="center" vertical="center" wrapText="1"/>
    </xf>
    <xf numFmtId="0" fontId="0" fillId="0" borderId="70" xfId="0" applyFont="1" applyBorder="1" applyAlignment="1">
      <alignment horizontal="center"/>
    </xf>
    <xf numFmtId="0" fontId="0" fillId="0" borderId="45" xfId="0" applyFont="1" applyBorder="1" applyAlignment="1">
      <alignment horizontal="center"/>
    </xf>
    <xf numFmtId="0" fontId="0" fillId="0" borderId="47" xfId="0" applyFont="1" applyBorder="1" applyAlignment="1">
      <alignment horizontal="center"/>
    </xf>
    <xf numFmtId="0" fontId="0" fillId="0" borderId="74" xfId="0" applyBorder="1" applyAlignment="1">
      <alignment horizontal="right" wrapText="1"/>
    </xf>
    <xf numFmtId="3" fontId="19" fillId="0" borderId="82" xfId="0" applyNumberFormat="1" applyFont="1" applyBorder="1" applyAlignment="1">
      <alignment wrapText="1"/>
    </xf>
    <xf numFmtId="0" fontId="19" fillId="0" borderId="83" xfId="0" applyFont="1" applyBorder="1" applyAlignment="1">
      <alignment wrapText="1"/>
    </xf>
    <xf numFmtId="3" fontId="19" fillId="0" borderId="84" xfId="0" applyNumberFormat="1" applyFont="1" applyBorder="1" applyAlignment="1">
      <alignment/>
    </xf>
    <xf numFmtId="0" fontId="10" fillId="0" borderId="85" xfId="0" applyFont="1" applyFill="1" applyBorder="1" applyAlignment="1">
      <alignment wrapText="1"/>
    </xf>
    <xf numFmtId="3" fontId="7" fillId="0" borderId="86" xfId="0" applyNumberFormat="1" applyFont="1" applyBorder="1" applyAlignment="1" applyProtection="1">
      <alignment/>
      <protection locked="0"/>
    </xf>
    <xf numFmtId="3" fontId="7" fillId="0" borderId="52" xfId="0" applyNumberFormat="1" applyFont="1" applyBorder="1" applyAlignment="1" applyProtection="1">
      <alignment/>
      <protection locked="0"/>
    </xf>
    <xf numFmtId="3" fontId="7" fillId="0" borderId="53" xfId="0" applyNumberFormat="1" applyFont="1" applyBorder="1" applyAlignment="1" applyProtection="1">
      <alignment/>
      <protection locked="0"/>
    </xf>
    <xf numFmtId="3" fontId="7" fillId="0" borderId="86" xfId="0" applyNumberFormat="1" applyFont="1" applyBorder="1" applyAlignment="1">
      <alignment/>
    </xf>
    <xf numFmtId="3" fontId="7" fillId="0" borderId="52" xfId="0" applyNumberFormat="1" applyFont="1" applyBorder="1" applyAlignment="1">
      <alignment/>
    </xf>
    <xf numFmtId="3" fontId="7" fillId="0" borderId="53" xfId="0" applyNumberFormat="1" applyFont="1" applyBorder="1" applyAlignment="1">
      <alignment/>
    </xf>
    <xf numFmtId="3" fontId="7" fillId="0" borderId="87" xfId="0" applyNumberFormat="1" applyFont="1" applyBorder="1" applyAlignment="1">
      <alignment/>
    </xf>
    <xf numFmtId="3" fontId="7" fillId="0" borderId="88" xfId="0" applyNumberFormat="1" applyFont="1" applyBorder="1" applyAlignment="1">
      <alignment/>
    </xf>
    <xf numFmtId="3" fontId="7" fillId="0" borderId="87" xfId="0" applyNumberFormat="1" applyFont="1" applyBorder="1" applyAlignment="1" applyProtection="1">
      <alignment/>
      <protection locked="0"/>
    </xf>
    <xf numFmtId="3" fontId="7" fillId="0" borderId="0" xfId="0" applyNumberFormat="1" applyFont="1" applyBorder="1" applyAlignment="1" applyProtection="1">
      <alignment/>
      <protection locked="0"/>
    </xf>
    <xf numFmtId="3" fontId="7" fillId="0" borderId="88" xfId="0" applyNumberFormat="1" applyFont="1" applyBorder="1" applyAlignment="1" applyProtection="1">
      <alignment/>
      <protection locked="0"/>
    </xf>
    <xf numFmtId="3" fontId="7" fillId="0" borderId="89" xfId="0" applyNumberFormat="1" applyFont="1" applyBorder="1" applyAlignment="1">
      <alignment/>
    </xf>
    <xf numFmtId="3" fontId="7" fillId="0" borderId="90" xfId="0" applyNumberFormat="1" applyFont="1" applyBorder="1" applyAlignment="1">
      <alignment/>
    </xf>
    <xf numFmtId="3" fontId="7" fillId="0" borderId="91" xfId="0" applyNumberFormat="1" applyFont="1" applyBorder="1" applyAlignment="1">
      <alignment/>
    </xf>
    <xf numFmtId="3" fontId="7" fillId="0" borderId="92" xfId="0" applyNumberFormat="1" applyFont="1" applyBorder="1" applyAlignment="1">
      <alignment/>
    </xf>
    <xf numFmtId="0" fontId="30" fillId="0" borderId="86" xfId="0" applyFont="1" applyBorder="1" applyAlignment="1">
      <alignment horizontal="left" wrapText="1"/>
    </xf>
    <xf numFmtId="0" fontId="19" fillId="0" borderId="0" xfId="0" applyFont="1" applyAlignment="1">
      <alignment vertical="center" wrapText="1"/>
    </xf>
    <xf numFmtId="3" fontId="19" fillId="0" borderId="47" xfId="0" applyNumberFormat="1" applyFont="1" applyFill="1" applyBorder="1" applyAlignment="1">
      <alignment horizontal="right"/>
    </xf>
    <xf numFmtId="0" fontId="0" fillId="0" borderId="62" xfId="0" applyBorder="1" applyAlignment="1">
      <alignment horizontal="right"/>
    </xf>
    <xf numFmtId="0" fontId="0" fillId="0" borderId="72" xfId="0" applyBorder="1" applyAlignment="1">
      <alignment horizontal="right"/>
    </xf>
    <xf numFmtId="0" fontId="16" fillId="0" borderId="0" xfId="0" applyFont="1" applyAlignment="1" applyProtection="1">
      <alignment/>
      <protection locked="0"/>
    </xf>
    <xf numFmtId="3" fontId="30" fillId="0" borderId="93" xfId="0" applyNumberFormat="1" applyFont="1" applyBorder="1" applyAlignment="1" applyProtection="1">
      <alignment horizontal="right"/>
      <protection locked="0"/>
    </xf>
    <xf numFmtId="3" fontId="30" fillId="0" borderId="20" xfId="0" applyNumberFormat="1" applyFont="1" applyFill="1" applyBorder="1" applyAlignment="1" applyProtection="1">
      <alignment horizontal="right"/>
      <protection locked="0"/>
    </xf>
    <xf numFmtId="165" fontId="31" fillId="0" borderId="42" xfId="0" applyNumberFormat="1" applyFont="1" applyBorder="1" applyAlignment="1" applyProtection="1">
      <alignment/>
      <protection locked="0"/>
    </xf>
    <xf numFmtId="3" fontId="30" fillId="0" borderId="94" xfId="0" applyNumberFormat="1" applyFont="1" applyFill="1" applyBorder="1" applyAlignment="1" applyProtection="1">
      <alignment horizontal="right"/>
      <protection locked="0"/>
    </xf>
    <xf numFmtId="164" fontId="32" fillId="0" borderId="67" xfId="0" applyNumberFormat="1" applyFont="1" applyBorder="1" applyAlignment="1" applyProtection="1">
      <alignment/>
      <protection locked="0"/>
    </xf>
    <xf numFmtId="0" fontId="0" fillId="0" borderId="0" xfId="0" applyAlignment="1" applyProtection="1">
      <alignment/>
      <protection locked="0"/>
    </xf>
    <xf numFmtId="0" fontId="25" fillId="0" borderId="95" xfId="0" applyFont="1" applyBorder="1" applyAlignment="1" applyProtection="1">
      <alignment horizontal="left" wrapText="1"/>
      <protection/>
    </xf>
    <xf numFmtId="0" fontId="25" fillId="0" borderId="12" xfId="0" applyFont="1" applyBorder="1" applyAlignment="1" applyProtection="1">
      <alignment horizontal="left" wrapText="1"/>
      <protection/>
    </xf>
    <xf numFmtId="0" fontId="25" fillId="0" borderId="96" xfId="0" applyFont="1" applyBorder="1" applyAlignment="1" applyProtection="1">
      <alignment horizontal="left" wrapText="1"/>
      <protection/>
    </xf>
    <xf numFmtId="3" fontId="27" fillId="0" borderId="95" xfId="0" applyNumberFormat="1" applyFont="1" applyBorder="1" applyAlignment="1" applyProtection="1">
      <alignment/>
      <protection/>
    </xf>
    <xf numFmtId="3" fontId="27" fillId="0" borderId="12" xfId="0" applyNumberFormat="1" applyFont="1" applyBorder="1" applyAlignment="1" applyProtection="1">
      <alignment/>
      <protection/>
    </xf>
    <xf numFmtId="3" fontId="27" fillId="0" borderId="96" xfId="0" applyNumberFormat="1" applyFont="1" applyBorder="1" applyAlignment="1" applyProtection="1">
      <alignment/>
      <protection/>
    </xf>
    <xf numFmtId="164" fontId="0" fillId="0" borderId="58" xfId="0" applyNumberFormat="1" applyFont="1" applyBorder="1" applyAlignment="1" applyProtection="1">
      <alignment/>
      <protection/>
    </xf>
    <xf numFmtId="164" fontId="0" fillId="0" borderId="61" xfId="0" applyNumberFormat="1" applyFont="1" applyBorder="1" applyAlignment="1" applyProtection="1">
      <alignment/>
      <protection/>
    </xf>
    <xf numFmtId="164" fontId="0" fillId="0" borderId="48" xfId="0" applyNumberFormat="1" applyFont="1" applyBorder="1" applyAlignment="1" applyProtection="1">
      <alignment/>
      <protection/>
    </xf>
    <xf numFmtId="164" fontId="0" fillId="0" borderId="48" xfId="0" applyNumberFormat="1" applyFont="1" applyBorder="1" applyAlignment="1" applyProtection="1">
      <alignment/>
      <protection/>
    </xf>
    <xf numFmtId="164" fontId="0" fillId="0" borderId="51" xfId="0" applyNumberFormat="1" applyFont="1" applyBorder="1" applyAlignment="1" applyProtection="1">
      <alignment/>
      <protection/>
    </xf>
    <xf numFmtId="3" fontId="0" fillId="0" borderId="10" xfId="0" applyNumberFormat="1" applyBorder="1" applyAlignment="1" applyProtection="1">
      <alignment/>
      <protection/>
    </xf>
    <xf numFmtId="3" fontId="0" fillId="0" borderId="10" xfId="0" applyNumberFormat="1" applyBorder="1" applyAlignment="1" applyProtection="1">
      <alignment/>
      <protection/>
    </xf>
    <xf numFmtId="164" fontId="0" fillId="0" borderId="0" xfId="0" applyNumberFormat="1" applyFont="1" applyAlignment="1">
      <alignment/>
    </xf>
    <xf numFmtId="0" fontId="0" fillId="0" borderId="0" xfId="0" applyFont="1" applyAlignment="1" applyProtection="1">
      <alignment/>
      <protection/>
    </xf>
    <xf numFmtId="3" fontId="0" fillId="0" borderId="0" xfId="58" applyNumberFormat="1" applyFont="1" applyBorder="1" applyAlignment="1" applyProtection="1">
      <alignment horizontal="right"/>
      <protection/>
    </xf>
    <xf numFmtId="3" fontId="0" fillId="0" borderId="0" xfId="58" applyNumberFormat="1" applyFont="1" applyBorder="1" applyAlignment="1" applyProtection="1" quotePrefix="1">
      <alignment horizontal="right"/>
      <protection/>
    </xf>
    <xf numFmtId="3" fontId="9" fillId="0" borderId="0" xfId="0" applyNumberFormat="1" applyFont="1" applyAlignment="1">
      <alignment/>
    </xf>
    <xf numFmtId="164" fontId="9" fillId="0" borderId="0" xfId="0" applyNumberFormat="1" applyFont="1" applyAlignment="1">
      <alignment/>
    </xf>
    <xf numFmtId="0" fontId="33" fillId="0" borderId="0" xfId="0" applyFont="1" applyAlignment="1">
      <alignment/>
    </xf>
    <xf numFmtId="0" fontId="35" fillId="0" borderId="0" xfId="0" applyFont="1" applyFill="1" applyAlignment="1">
      <alignment horizontal="left" vertical="center" wrapText="1"/>
    </xf>
    <xf numFmtId="0" fontId="36" fillId="0" borderId="0" xfId="0" applyFont="1" applyAlignment="1">
      <alignment wrapText="1"/>
    </xf>
    <xf numFmtId="0" fontId="37" fillId="0" borderId="0" xfId="0" applyFont="1" applyAlignment="1">
      <alignment wrapText="1"/>
    </xf>
    <xf numFmtId="0" fontId="36" fillId="0" borderId="0" xfId="0" applyFont="1" applyAlignment="1">
      <alignment/>
    </xf>
    <xf numFmtId="0" fontId="38" fillId="0" borderId="0" xfId="0" applyFont="1" applyAlignment="1">
      <alignment wrapText="1"/>
    </xf>
    <xf numFmtId="0" fontId="39" fillId="0" borderId="0" xfId="0" applyFont="1" applyAlignment="1">
      <alignment wrapText="1"/>
    </xf>
    <xf numFmtId="0" fontId="5" fillId="0" borderId="0" xfId="53" applyAlignment="1" applyProtection="1">
      <alignment/>
      <protection/>
    </xf>
    <xf numFmtId="0" fontId="5" fillId="0" borderId="0" xfId="53" applyAlignment="1" applyProtection="1">
      <alignment horizontal="center"/>
      <protection/>
    </xf>
    <xf numFmtId="0" fontId="7" fillId="0" borderId="0" xfId="0" applyFont="1" applyBorder="1" applyAlignment="1">
      <alignment/>
    </xf>
    <xf numFmtId="3" fontId="40" fillId="0" borderId="20" xfId="0" applyNumberFormat="1" applyFont="1" applyBorder="1" applyAlignment="1">
      <alignment/>
    </xf>
    <xf numFmtId="164" fontId="40" fillId="0" borderId="21" xfId="0" applyNumberFormat="1" applyFont="1" applyBorder="1" applyAlignment="1">
      <alignment/>
    </xf>
    <xf numFmtId="3" fontId="41" fillId="0" borderId="20" xfId="0" applyNumberFormat="1" applyFont="1" applyBorder="1" applyAlignment="1">
      <alignment/>
    </xf>
    <xf numFmtId="0" fontId="42" fillId="0" borderId="0" xfId="0" applyFont="1" applyAlignment="1">
      <alignment/>
    </xf>
    <xf numFmtId="0" fontId="3" fillId="33" borderId="0" xfId="57" applyFont="1" applyFill="1" applyBorder="1" applyAlignment="1">
      <alignment horizontal="center"/>
      <protection/>
    </xf>
    <xf numFmtId="0" fontId="3" fillId="34" borderId="0" xfId="57" applyFont="1" applyFill="1" applyBorder="1" applyAlignment="1">
      <alignment horizontal="center"/>
      <protection/>
    </xf>
    <xf numFmtId="0" fontId="0" fillId="35" borderId="12" xfId="0" applyFill="1" applyBorder="1" applyAlignment="1">
      <alignment wrapText="1"/>
    </xf>
    <xf numFmtId="0" fontId="35" fillId="0" borderId="0" xfId="0" applyFont="1" applyFill="1" applyBorder="1" applyAlignment="1">
      <alignment horizontal="left" vertical="center" wrapText="1"/>
    </xf>
    <xf numFmtId="0" fontId="1" fillId="0" borderId="0" xfId="0" applyFont="1" applyFill="1" applyBorder="1" applyAlignment="1">
      <alignment wrapText="1"/>
    </xf>
    <xf numFmtId="0" fontId="18" fillId="0" borderId="97" xfId="0" applyFont="1" applyBorder="1" applyAlignment="1" applyProtection="1">
      <alignment horizontal="center" wrapText="1"/>
      <protection locked="0"/>
    </xf>
    <xf numFmtId="0" fontId="18" fillId="0" borderId="98" xfId="0" applyFont="1" applyBorder="1" applyAlignment="1" applyProtection="1">
      <alignment horizontal="center" wrapText="1"/>
      <protection locked="0"/>
    </xf>
    <xf numFmtId="0" fontId="18" fillId="0" borderId="97" xfId="0" applyFont="1" applyBorder="1" applyAlignment="1">
      <alignment horizontal="center"/>
    </xf>
    <xf numFmtId="0" fontId="18" fillId="0" borderId="98" xfId="0" applyFont="1" applyBorder="1" applyAlignment="1">
      <alignment horizontal="center"/>
    </xf>
    <xf numFmtId="0" fontId="20" fillId="36" borderId="16" xfId="0" applyFont="1" applyFill="1" applyBorder="1" applyAlignment="1">
      <alignment horizontal="center" vertical="center" textRotation="90" wrapText="1"/>
    </xf>
    <xf numFmtId="0" fontId="0" fillId="0" borderId="19" xfId="0" applyBorder="1" applyAlignment="1">
      <alignment horizontal="center" vertical="center" textRotation="90" wrapText="1"/>
    </xf>
    <xf numFmtId="0" fontId="20" fillId="37" borderId="0" xfId="0" applyFont="1" applyFill="1" applyAlignment="1">
      <alignment horizontal="left" vertical="center" wrapText="1"/>
    </xf>
    <xf numFmtId="0" fontId="1" fillId="0" borderId="0" xfId="0" applyFont="1" applyAlignment="1">
      <alignment wrapText="1"/>
    </xf>
    <xf numFmtId="0" fontId="17" fillId="36" borderId="0" xfId="0" applyFont="1" applyFill="1" applyBorder="1" applyAlignment="1">
      <alignment horizontal="center" vertical="center" textRotation="90" wrapText="1"/>
    </xf>
    <xf numFmtId="0" fontId="0" fillId="0" borderId="0" xfId="0" applyAlignment="1">
      <alignment horizontal="center" vertical="center" textRotation="90" wrapText="1"/>
    </xf>
    <xf numFmtId="0" fontId="20" fillId="36" borderId="19" xfId="0" applyFont="1" applyFill="1" applyBorder="1" applyAlignment="1">
      <alignment horizontal="center" vertical="center" textRotation="90" wrapText="1"/>
    </xf>
    <xf numFmtId="0" fontId="0" fillId="0" borderId="19" xfId="0" applyBorder="1" applyAlignment="1">
      <alignment/>
    </xf>
    <xf numFmtId="0" fontId="0" fillId="0" borderId="0" xfId="0" applyAlignment="1">
      <alignment/>
    </xf>
    <xf numFmtId="0" fontId="0" fillId="0" borderId="25" xfId="0" applyBorder="1" applyAlignment="1">
      <alignment/>
    </xf>
    <xf numFmtId="0" fontId="21" fillId="36" borderId="16" xfId="0" applyFont="1" applyFill="1" applyBorder="1" applyAlignment="1">
      <alignment horizontal="center" vertical="center" textRotation="90" wrapText="1"/>
    </xf>
    <xf numFmtId="0" fontId="21" fillId="36" borderId="19" xfId="0" applyFont="1" applyFill="1" applyBorder="1" applyAlignment="1">
      <alignment horizontal="center" vertical="center" textRotation="90" wrapText="1"/>
    </xf>
    <xf numFmtId="0" fontId="19" fillId="0" borderId="0" xfId="0" applyFont="1" applyAlignment="1">
      <alignment horizontal="left" vertical="center" wrapText="1"/>
    </xf>
    <xf numFmtId="0" fontId="19" fillId="0" borderId="0" xfId="0" applyFont="1" applyAlignment="1">
      <alignment horizontal="left" wrapText="1"/>
    </xf>
    <xf numFmtId="0" fontId="0" fillId="0" borderId="0" xfId="0" applyAlignment="1">
      <alignment horizontal="left" wrapText="1"/>
    </xf>
    <xf numFmtId="0" fontId="24" fillId="0" borderId="53" xfId="0" applyFont="1" applyBorder="1" applyAlignment="1" applyProtection="1">
      <alignment horizontal="left"/>
      <protection locked="0"/>
    </xf>
    <xf numFmtId="0" fontId="24" fillId="0" borderId="88" xfId="0" applyFont="1" applyBorder="1" applyAlignment="1" applyProtection="1">
      <alignment horizontal="left"/>
      <protection locked="0"/>
    </xf>
    <xf numFmtId="0" fontId="24" fillId="0" borderId="74" xfId="0" applyFont="1" applyBorder="1" applyAlignment="1" applyProtection="1">
      <alignment horizontal="left"/>
      <protection locked="0"/>
    </xf>
    <xf numFmtId="0" fontId="24" fillId="0" borderId="86" xfId="0" applyFont="1" applyBorder="1" applyAlignment="1">
      <alignment horizontal="left"/>
    </xf>
    <xf numFmtId="0" fontId="24" fillId="0" borderId="87" xfId="0" applyFont="1" applyBorder="1" applyAlignment="1">
      <alignment horizontal="left"/>
    </xf>
    <xf numFmtId="0" fontId="24" fillId="0" borderId="94" xfId="0" applyFont="1" applyBorder="1" applyAlignment="1">
      <alignment horizontal="left"/>
    </xf>
    <xf numFmtId="3" fontId="19" fillId="0" borderId="78" xfId="0" applyNumberFormat="1" applyFont="1" applyFill="1" applyBorder="1" applyAlignment="1">
      <alignment horizontal="center"/>
    </xf>
    <xf numFmtId="3" fontId="19" fillId="0" borderId="99" xfId="0" applyNumberFormat="1" applyFont="1" applyFill="1" applyBorder="1" applyAlignment="1">
      <alignment horizontal="center"/>
    </xf>
    <xf numFmtId="0" fontId="19" fillId="0" borderId="67" xfId="0" applyFont="1" applyBorder="1" applyAlignment="1">
      <alignment horizontal="center"/>
    </xf>
    <xf numFmtId="0" fontId="19" fillId="0" borderId="66" xfId="0" applyFont="1" applyBorder="1" applyAlignment="1">
      <alignment horizontal="right" wrapText="1"/>
    </xf>
    <xf numFmtId="0" fontId="19" fillId="0" borderId="62" xfId="0" applyFont="1" applyBorder="1" applyAlignment="1">
      <alignment horizontal="right" wrapText="1"/>
    </xf>
    <xf numFmtId="3" fontId="19" fillId="0" borderId="100" xfId="0" applyNumberFormat="1" applyFont="1" applyFill="1" applyBorder="1" applyAlignment="1">
      <alignment horizontal="center"/>
    </xf>
    <xf numFmtId="3" fontId="19" fillId="0" borderId="101" xfId="0" applyNumberFormat="1" applyFont="1" applyFill="1" applyBorder="1" applyAlignment="1">
      <alignment horizontal="center"/>
    </xf>
    <xf numFmtId="3" fontId="19" fillId="0" borderId="40" xfId="0" applyNumberFormat="1" applyFont="1" applyFill="1" applyBorder="1" applyAlignment="1">
      <alignment horizontal="center"/>
    </xf>
    <xf numFmtId="3" fontId="19" fillId="0" borderId="41" xfId="0" applyNumberFormat="1" applyFont="1" applyFill="1" applyBorder="1" applyAlignment="1">
      <alignment horizontal="center"/>
    </xf>
    <xf numFmtId="0" fontId="19" fillId="0" borderId="0" xfId="0" applyFont="1" applyAlignment="1">
      <alignment horizontal="left" vertical="center" wrapText="1"/>
    </xf>
    <xf numFmtId="3" fontId="19" fillId="0" borderId="0" xfId="0" applyNumberFormat="1" applyFont="1" applyFill="1" applyBorder="1" applyAlignment="1">
      <alignment horizontal="center"/>
    </xf>
    <xf numFmtId="0" fontId="19" fillId="0" borderId="0" xfId="0" applyFont="1" applyBorder="1" applyAlignment="1">
      <alignment horizontal="center"/>
    </xf>
    <xf numFmtId="0" fontId="1" fillId="0" borderId="53" xfId="0" applyFont="1" applyBorder="1" applyAlignment="1">
      <alignment horizontal="left" wrapText="1"/>
    </xf>
    <xf numFmtId="0" fontId="1" fillId="0" borderId="88" xfId="0" applyFont="1" applyBorder="1" applyAlignment="1">
      <alignment horizontal="left" wrapText="1"/>
    </xf>
    <xf numFmtId="0" fontId="1" fillId="0" borderId="74" xfId="0" applyFont="1" applyBorder="1" applyAlignment="1">
      <alignment horizontal="left" wrapText="1"/>
    </xf>
    <xf numFmtId="0" fontId="1" fillId="0" borderId="53" xfId="0" applyFont="1" applyBorder="1" applyAlignment="1">
      <alignment horizontal="left"/>
    </xf>
    <xf numFmtId="0" fontId="1" fillId="0" borderId="88" xfId="0" applyFont="1" applyBorder="1" applyAlignment="1">
      <alignment horizontal="left"/>
    </xf>
    <xf numFmtId="0" fontId="1" fillId="0" borderId="74" xfId="0" applyFont="1" applyBorder="1" applyAlignment="1">
      <alignment horizontal="left"/>
    </xf>
    <xf numFmtId="0" fontId="19" fillId="0" borderId="0" xfId="0" applyFont="1" applyBorder="1" applyAlignment="1">
      <alignment horizontal="left" vertical="center" wrapText="1"/>
    </xf>
    <xf numFmtId="0" fontId="19" fillId="0" borderId="0" xfId="0" applyFont="1" applyBorder="1" applyAlignment="1">
      <alignment horizontal="left" vertical="center" wrapText="1"/>
    </xf>
    <xf numFmtId="0" fontId="0" fillId="0" borderId="0" xfId="0" applyAlignment="1">
      <alignment horizontal="left" vertical="center" wrapText="1"/>
    </xf>
    <xf numFmtId="0" fontId="4" fillId="0" borderId="66" xfId="0" applyFont="1" applyBorder="1" applyAlignment="1">
      <alignment horizontal="left" vertical="center"/>
    </xf>
    <xf numFmtId="0" fontId="4" fillId="0" borderId="62" xfId="0" applyFont="1" applyBorder="1" applyAlignment="1">
      <alignment horizontal="left" vertical="center"/>
    </xf>
    <xf numFmtId="0" fontId="1" fillId="0" borderId="86" xfId="0" applyFont="1" applyBorder="1" applyAlignment="1">
      <alignment horizontal="left" vertical="center" wrapText="1"/>
    </xf>
    <xf numFmtId="0" fontId="0" fillId="0" borderId="87" xfId="0" applyBorder="1" applyAlignment="1">
      <alignment/>
    </xf>
    <xf numFmtId="0" fontId="0" fillId="0" borderId="94" xfId="0" applyBorder="1" applyAlignment="1">
      <alignment/>
    </xf>
    <xf numFmtId="0" fontId="1" fillId="0" borderId="0" xfId="0" applyFont="1" applyBorder="1" applyAlignment="1">
      <alignment horizontal="left" wrapText="1"/>
    </xf>
    <xf numFmtId="0" fontId="1" fillId="0" borderId="86" xfId="0" applyFont="1" applyBorder="1" applyAlignment="1">
      <alignment horizontal="left" wrapText="1"/>
    </xf>
    <xf numFmtId="0" fontId="1" fillId="0" borderId="87" xfId="0" applyFont="1" applyBorder="1" applyAlignment="1">
      <alignment horizontal="left" wrapText="1"/>
    </xf>
    <xf numFmtId="0" fontId="1" fillId="0" borderId="94" xfId="0" applyFont="1" applyBorder="1" applyAlignment="1">
      <alignment horizontal="left" wrapText="1"/>
    </xf>
    <xf numFmtId="3" fontId="0" fillId="0" borderId="78" xfId="0" applyNumberFormat="1" applyFont="1" applyBorder="1" applyAlignment="1">
      <alignment horizontal="center"/>
    </xf>
    <xf numFmtId="3" fontId="0" fillId="0" borderId="102" xfId="0" applyNumberFormat="1" applyFont="1" applyBorder="1" applyAlignment="1">
      <alignment horizontal="center"/>
    </xf>
    <xf numFmtId="3" fontId="0" fillId="0" borderId="99" xfId="0" applyNumberFormat="1" applyFont="1" applyBorder="1" applyAlignment="1">
      <alignment horizontal="center"/>
    </xf>
    <xf numFmtId="0" fontId="1" fillId="0" borderId="86" xfId="0" applyFont="1" applyBorder="1" applyAlignment="1">
      <alignment horizontal="left" vertical="justify"/>
    </xf>
    <xf numFmtId="0" fontId="1" fillId="0" borderId="87" xfId="0" applyFont="1" applyBorder="1" applyAlignment="1">
      <alignment horizontal="left" vertical="justify"/>
    </xf>
    <xf numFmtId="0" fontId="1" fillId="0" borderId="94" xfId="0" applyFont="1" applyBorder="1" applyAlignment="1">
      <alignment horizontal="left" vertical="justify"/>
    </xf>
    <xf numFmtId="0" fontId="1" fillId="0" borderId="53" xfId="0" applyFont="1" applyBorder="1" applyAlignment="1">
      <alignment horizontal="left" vertical="center"/>
    </xf>
    <xf numFmtId="0" fontId="1" fillId="0" borderId="88" xfId="0" applyFont="1" applyBorder="1" applyAlignment="1">
      <alignment horizontal="left" vertical="center"/>
    </xf>
    <xf numFmtId="0" fontId="1" fillId="0" borderId="74" xfId="0" applyFont="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id-2007_2007_Wards_ Quinary"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Figure 1: 2011 Census estimated population</a:t>
            </a:r>
          </a:p>
        </c:rich>
      </c:tx>
      <c:layout>
        <c:manualLayout>
          <c:xMode val="factor"/>
          <c:yMode val="factor"/>
          <c:x val="0.00675"/>
          <c:y val="-0.019"/>
        </c:manualLayout>
      </c:layout>
      <c:spPr>
        <a:noFill/>
        <a:ln>
          <a:noFill/>
        </a:ln>
      </c:spPr>
    </c:title>
    <c:plotArea>
      <c:layout>
        <c:manualLayout>
          <c:xMode val="edge"/>
          <c:yMode val="edge"/>
          <c:x val="0.017"/>
          <c:y val="0.11425"/>
          <c:w val="0.96575"/>
          <c:h val="0.8"/>
        </c:manualLayout>
      </c:layout>
      <c:barChart>
        <c:barDir val="bar"/>
        <c:grouping val="clustered"/>
        <c:varyColors val="0"/>
        <c:ser>
          <c:idx val="0"/>
          <c:order val="0"/>
          <c:tx>
            <c:v>male</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'Age Structure'!$C$1963:$S$1963</c:f>
              <c:strCache/>
            </c:strRef>
          </c:cat>
          <c:val>
            <c:numRef>
              <c:f>'Age Structure'!$C$1965:$S$1965</c:f>
              <c:numCache/>
            </c:numRef>
          </c:val>
        </c:ser>
        <c:ser>
          <c:idx val="1"/>
          <c:order val="1"/>
          <c:tx>
            <c:v>female</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'Age Structure'!$C$1963:$S$1963</c:f>
              <c:strCache/>
            </c:strRef>
          </c:cat>
          <c:val>
            <c:numRef>
              <c:f>'Age Structure'!$C$1966:$S$1966</c:f>
              <c:numCache/>
            </c:numRef>
          </c:val>
        </c:ser>
        <c:overlap val="100"/>
        <c:gapWidth val="0"/>
        <c:axId val="52546175"/>
        <c:axId val="3153528"/>
      </c:barChart>
      <c:catAx>
        <c:axId val="52546175"/>
        <c:scaling>
          <c:orientation val="minMax"/>
        </c:scaling>
        <c:axPos val="l"/>
        <c:delete val="0"/>
        <c:numFmt formatCode="General" sourceLinked="1"/>
        <c:majorTickMark val="out"/>
        <c:minorTickMark val="none"/>
        <c:tickLblPos val="nextTo"/>
        <c:spPr>
          <a:ln w="3175">
            <a:solidFill>
              <a:srgbClr val="000000"/>
            </a:solidFill>
          </a:ln>
        </c:spPr>
        <c:crossAx val="3153528"/>
        <c:crosses val="autoZero"/>
        <c:auto val="1"/>
        <c:lblOffset val="100"/>
        <c:tickLblSkip val="1"/>
        <c:noMultiLvlLbl val="0"/>
      </c:catAx>
      <c:valAx>
        <c:axId val="3153528"/>
        <c:scaling>
          <c:orientation val="minMax"/>
        </c:scaling>
        <c:axPos val="b"/>
        <c:majorGridlines>
          <c:spPr>
            <a:ln w="3175">
              <a:solidFill>
                <a:srgbClr val="808080"/>
              </a:solidFill>
            </a:ln>
          </c:spPr>
        </c:majorGridlines>
        <c:delete val="0"/>
        <c:numFmt formatCode="0;0" sourceLinked="0"/>
        <c:majorTickMark val="out"/>
        <c:minorTickMark val="none"/>
        <c:tickLblPos val="nextTo"/>
        <c:spPr>
          <a:ln w="3175">
            <a:solidFill>
              <a:srgbClr val="000000"/>
            </a:solidFill>
          </a:ln>
        </c:spPr>
        <c:crossAx val="52546175"/>
        <c:crossesAt val="1"/>
        <c:crossBetween val="between"/>
        <c:dispUnits/>
      </c:valAx>
      <c:spPr>
        <a:solidFill>
          <a:srgbClr val="FFFFFF"/>
        </a:solidFill>
        <a:ln w="12700">
          <a:solidFill>
            <a:srgbClr val="808080"/>
          </a:solidFill>
        </a:ln>
      </c:spPr>
    </c:plotArea>
    <c:legend>
      <c:legendPos val="b"/>
      <c:layout>
        <c:manualLayout>
          <c:xMode val="edge"/>
          <c:yMode val="edge"/>
          <c:x val="0.424"/>
          <c:y val="0.9405"/>
          <c:w val="0.15225"/>
          <c:h val="0.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Figure 2: 2011 age distribution by ethnic group </a:t>
            </a:r>
          </a:p>
        </c:rich>
      </c:tx>
      <c:layout>
        <c:manualLayout>
          <c:xMode val="factor"/>
          <c:yMode val="factor"/>
          <c:x val="0.01025"/>
          <c:y val="0"/>
        </c:manualLayout>
      </c:layout>
      <c:spPr>
        <a:noFill/>
        <a:ln>
          <a:noFill/>
        </a:ln>
      </c:spPr>
    </c:title>
    <c:plotArea>
      <c:layout>
        <c:manualLayout>
          <c:xMode val="edge"/>
          <c:yMode val="edge"/>
          <c:x val="0.017"/>
          <c:y val="0.10175"/>
          <c:w val="0.966"/>
          <c:h val="0.87925"/>
        </c:manualLayout>
      </c:layout>
      <c:barChart>
        <c:barDir val="bar"/>
        <c:grouping val="percentStacked"/>
        <c:varyColors val="0"/>
        <c:ser>
          <c:idx val="0"/>
          <c:order val="0"/>
          <c:tx>
            <c:strRef>
              <c:f>'Ethnic group'!$C$1970</c:f>
              <c:strCache>
                <c:ptCount val="1"/>
                <c:pt idx="0">
                  <c:v>0-15</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group'!$D$1970:$Q$1970</c:f>
              <c:numCache/>
            </c:numRef>
          </c:val>
        </c:ser>
        <c:ser>
          <c:idx val="1"/>
          <c:order val="1"/>
          <c:tx>
            <c:strRef>
              <c:f>'Ethnic group'!$C$1971</c:f>
              <c:strCache>
                <c:ptCount val="1"/>
                <c:pt idx="0">
                  <c:v>16-64</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group'!$D$1971:$Q$1971</c:f>
              <c:numCache/>
            </c:numRef>
          </c:val>
        </c:ser>
        <c:ser>
          <c:idx val="2"/>
          <c:order val="2"/>
          <c:tx>
            <c:strRef>
              <c:f>'Ethnic group'!$C$1972</c:f>
              <c:strCache>
                <c:ptCount val="1"/>
                <c:pt idx="0">
                  <c:v>65+</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'Ethnic group'!$D$1969:$Q$1969</c:f>
              <c:strCache/>
            </c:strRef>
          </c:cat>
          <c:val>
            <c:numRef>
              <c:f>'Ethnic group'!$D$1972:$Q$1972</c:f>
              <c:numCache/>
            </c:numRef>
          </c:val>
        </c:ser>
        <c:overlap val="100"/>
        <c:axId val="28381753"/>
        <c:axId val="54109186"/>
      </c:barChart>
      <c:catAx>
        <c:axId val="283817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4109186"/>
        <c:crosses val="autoZero"/>
        <c:auto val="1"/>
        <c:lblOffset val="100"/>
        <c:tickLblSkip val="1"/>
        <c:noMultiLvlLbl val="0"/>
      </c:catAx>
      <c:valAx>
        <c:axId val="541091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838175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Figure 3: 2011 Religion</a:t>
            </a:r>
          </a:p>
        </c:rich>
      </c:tx>
      <c:layout>
        <c:manualLayout>
          <c:xMode val="factor"/>
          <c:yMode val="factor"/>
          <c:x val="0.00725"/>
          <c:y val="0"/>
        </c:manualLayout>
      </c:layout>
      <c:spPr>
        <a:noFill/>
        <a:ln>
          <a:noFill/>
        </a:ln>
      </c:spPr>
    </c:title>
    <c:plotArea>
      <c:layout>
        <c:manualLayout>
          <c:xMode val="edge"/>
          <c:yMode val="edge"/>
          <c:x val="0.0595"/>
          <c:y val="0.12825"/>
          <c:w val="0.9225"/>
          <c:h val="0.7715"/>
        </c:manualLayout>
      </c:layout>
      <c:barChart>
        <c:barDir val="col"/>
        <c:grouping val="clustered"/>
        <c:varyColors val="0"/>
        <c:ser>
          <c:idx val="3"/>
          <c:order val="0"/>
          <c:tx>
            <c:strRef>
              <c:f>Profile!$D$6</c:f>
              <c:strCache>
                <c:ptCount val="1"/>
                <c:pt idx="0">
                  <c:v>England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Profile!$D$44:$D$50</c:f>
              <c:numCache>
                <c:ptCount val="7"/>
                <c:pt idx="0">
                  <c:v>59.38203655382426</c:v>
                </c:pt>
                <c:pt idx="1">
                  <c:v>5.017907489515294</c:v>
                </c:pt>
                <c:pt idx="2">
                  <c:v>0.7926363570101337</c:v>
                </c:pt>
                <c:pt idx="3">
                  <c:v>1.5207727783824994</c:v>
                </c:pt>
                <c:pt idx="4">
                  <c:v>1.3727585079250053</c:v>
                </c:pt>
                <c:pt idx="5">
                  <c:v>24.738020060794767</c:v>
                </c:pt>
                <c:pt idx="6">
                  <c:v>7.175868252548042</c:v>
                </c:pt>
              </c:numCache>
            </c:numRef>
          </c:val>
        </c:ser>
        <c:ser>
          <c:idx val="4"/>
          <c:order val="1"/>
          <c:tx>
            <c:strRef>
              <c:f>Profile!$F$6</c:f>
              <c:strCache>
                <c:ptCount val="1"/>
                <c:pt idx="0">
                  <c:v>Birmingham</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Profile!$G$44:$G$50</c:f>
              <c:numCache>
                <c:ptCount val="7"/>
                <c:pt idx="0">
                  <c:v>46.07057485939546</c:v>
                </c:pt>
                <c:pt idx="1">
                  <c:v>21.845402569323745</c:v>
                </c:pt>
                <c:pt idx="2">
                  <c:v>3.0172080388054554</c:v>
                </c:pt>
                <c:pt idx="3">
                  <c:v>2.0839759749125153</c:v>
                </c:pt>
                <c:pt idx="4">
                  <c:v>1.177117455465521</c:v>
                </c:pt>
                <c:pt idx="5">
                  <c:v>19.274214967685417</c:v>
                </c:pt>
                <c:pt idx="6">
                  <c:v>6.531506134411884</c:v>
                </c:pt>
              </c:numCache>
            </c:numRef>
          </c:val>
        </c:ser>
        <c:ser>
          <c:idx val="5"/>
          <c:order val="2"/>
          <c:tx>
            <c:strRef>
              <c:f>Profile!$H$6</c:f>
              <c:strCache>
                <c:ptCount val="1"/>
                <c:pt idx="0">
                  <c:v>Ladywood constituency</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Profile!$B$44:$B$50</c:f>
              <c:strCache>
                <c:ptCount val="7"/>
                <c:pt idx="0">
                  <c:v>Christian</c:v>
                </c:pt>
                <c:pt idx="1">
                  <c:v>Muslim</c:v>
                </c:pt>
                <c:pt idx="2">
                  <c:v>Sikh</c:v>
                </c:pt>
                <c:pt idx="3">
                  <c:v>Hindu</c:v>
                </c:pt>
                <c:pt idx="4">
                  <c:v>Other </c:v>
                </c:pt>
                <c:pt idx="5">
                  <c:v>No Religion</c:v>
                </c:pt>
                <c:pt idx="6">
                  <c:v>Question not answered</c:v>
                </c:pt>
              </c:strCache>
            </c:strRef>
          </c:cat>
          <c:val>
            <c:numRef>
              <c:f>Profile!$I$44:$I$50</c:f>
              <c:numCache>
                <c:ptCount val="7"/>
                <c:pt idx="0">
                  <c:v>32.53297340815988</c:v>
                </c:pt>
                <c:pt idx="1">
                  <c:v>35.22372980354084</c:v>
                </c:pt>
                <c:pt idx="2">
                  <c:v>4.27095419636444</c:v>
                </c:pt>
                <c:pt idx="3">
                  <c:v>3.3364116407378464</c:v>
                </c:pt>
                <c:pt idx="4">
                  <c:v>1.7869969137994997</c:v>
                </c:pt>
                <c:pt idx="5">
                  <c:v>15.801188700243895</c:v>
                </c:pt>
                <c:pt idx="6">
                  <c:v>7.047745337153592</c:v>
                </c:pt>
              </c:numCache>
            </c:numRef>
          </c:val>
        </c:ser>
        <c:axId val="17220627"/>
        <c:axId val="20767916"/>
      </c:barChart>
      <c:catAx>
        <c:axId val="1722062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20767916"/>
        <c:crosses val="autoZero"/>
        <c:auto val="1"/>
        <c:lblOffset val="100"/>
        <c:tickLblSkip val="1"/>
        <c:noMultiLvlLbl val="0"/>
      </c:catAx>
      <c:valAx>
        <c:axId val="20767916"/>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percent</a:t>
                </a:r>
              </a:p>
            </c:rich>
          </c:tx>
          <c:layout>
            <c:manualLayout>
              <c:xMode val="factor"/>
              <c:yMode val="factor"/>
              <c:x val="-0.005"/>
              <c:y val="-0.00225"/>
            </c:manualLayout>
          </c:layout>
          <c:overlay val="0"/>
          <c:spPr>
            <a:noFill/>
            <a:ln>
              <a:noFill/>
            </a:ln>
          </c:spPr>
        </c:title>
        <c:majorGridlines>
          <c:spPr>
            <a:ln w="3175">
              <a:solidFill>
                <a:srgbClr val="80808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7220627"/>
        <c:crossesAt val="1"/>
        <c:crossBetween val="between"/>
        <c:dispUnits/>
      </c:valAx>
      <c:spPr>
        <a:solidFill>
          <a:srgbClr val="FFFFFF"/>
        </a:solidFill>
        <a:ln w="12700">
          <a:solidFill>
            <a:srgbClr val="808080"/>
          </a:solidFill>
        </a:ln>
      </c:spPr>
    </c:plotArea>
    <c:legend>
      <c:legendPos val="b"/>
      <c:layout>
        <c:manualLayout>
          <c:xMode val="edge"/>
          <c:yMode val="edge"/>
          <c:x val="0.31775"/>
          <c:y val="0.93025"/>
          <c:w val="0.44575"/>
          <c:h val="0.058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6</xdr:row>
      <xdr:rowOff>9525</xdr:rowOff>
    </xdr:from>
    <xdr:to>
      <xdr:col>14</xdr:col>
      <xdr:colOff>28575</xdr:colOff>
      <xdr:row>8</xdr:row>
      <xdr:rowOff>76200</xdr:rowOff>
    </xdr:to>
    <xdr:pic>
      <xdr:nvPicPr>
        <xdr:cNvPr id="1" name="ComboBox1"/>
        <xdr:cNvPicPr preferRelativeResize="1">
          <a:picLocks noChangeAspect="1"/>
        </xdr:cNvPicPr>
      </xdr:nvPicPr>
      <xdr:blipFill>
        <a:blip r:embed="rId1"/>
        <a:stretch>
          <a:fillRect/>
        </a:stretch>
      </xdr:blipFill>
      <xdr:spPr>
        <a:xfrm>
          <a:off x="6619875" y="1143000"/>
          <a:ext cx="2476500" cy="3429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0.35025</cdr:x>
      <cdr:y>0.03925</cdr:y>
    </cdr:from>
    <cdr:to>
      <cdr:x>0.697</cdr:x>
      <cdr:y>0.06625</cdr:y>
    </cdr:to>
    <cdr:sp fLocksText="0">
      <cdr:nvSpPr>
        <cdr:cNvPr id="1" name="Text Box 1"/>
        <cdr:cNvSpPr txBox="1">
          <a:spLocks noChangeArrowheads="1"/>
        </cdr:cNvSpPr>
      </cdr:nvSpPr>
      <cdr:spPr>
        <a:xfrm>
          <a:off x="1981200" y="152400"/>
          <a:ext cx="1962150"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0.2995</cdr:x>
      <cdr:y>0.0655</cdr:y>
    </cdr:from>
    <cdr:to>
      <cdr:x>0.72075</cdr:x>
      <cdr:y>0.108</cdr:y>
    </cdr:to>
    <cdr:sp textlink="'Age Structure'!$A$1961">
      <cdr:nvSpPr>
        <cdr:cNvPr id="2" name="Text Box 2"/>
        <cdr:cNvSpPr txBox="1">
          <a:spLocks noChangeArrowheads="1"/>
        </cdr:cNvSpPr>
      </cdr:nvSpPr>
      <cdr:spPr>
        <a:xfrm>
          <a:off x="1685925" y="266700"/>
          <a:ext cx="2381250" cy="171450"/>
        </a:xfrm>
        <a:prstGeom prst="rect">
          <a:avLst/>
        </a:prstGeom>
        <a:noFill/>
        <a:ln w="1" cmpd="sng">
          <a:noFill/>
        </a:ln>
      </cdr:spPr>
      <cdr:txBody>
        <a:bodyPr vertOverflow="clip" wrap="square" lIns="27432" tIns="22860" rIns="27432" bIns="22860" anchor="ctr"/>
        <a:p>
          <a:pPr algn="ctr">
            <a:defRPr/>
          </a:pPr>
          <a:fld id="{7d9b7c95-55d3-47a9-8e8d-93af2d4c32c1}" type="TxLink">
            <a:rPr lang="en-US" cap="none" sz="1000" b="1" i="0" u="none" baseline="0">
              <a:solidFill>
                <a:srgbClr val="000000"/>
              </a:solidFill>
              <a:latin typeface="Arial"/>
              <a:ea typeface="Arial"/>
              <a:cs typeface="Arial"/>
            </a:rPr>
            <a:t>Ladywood constituency</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104775</xdr:rowOff>
    </xdr:from>
    <xdr:to>
      <xdr:col>7</xdr:col>
      <xdr:colOff>657225</xdr:colOff>
      <xdr:row>44</xdr:row>
      <xdr:rowOff>152400</xdr:rowOff>
    </xdr:to>
    <xdr:graphicFrame>
      <xdr:nvGraphicFramePr>
        <xdr:cNvPr id="1" name="Chart 1"/>
        <xdr:cNvGraphicFramePr/>
      </xdr:nvGraphicFramePr>
      <xdr:xfrm>
        <a:off x="0" y="3162300"/>
        <a:ext cx="5657850"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42</xdr:row>
      <xdr:rowOff>152400</xdr:rowOff>
    </xdr:from>
    <xdr:to>
      <xdr:col>1</xdr:col>
      <xdr:colOff>0</xdr:colOff>
      <xdr:row>43</xdr:row>
      <xdr:rowOff>114300</xdr:rowOff>
    </xdr:to>
    <xdr:sp>
      <xdr:nvSpPr>
        <xdr:cNvPr id="2" name="Text Box 5"/>
        <xdr:cNvSpPr txBox="1">
          <a:spLocks noChangeArrowheads="1"/>
        </xdr:cNvSpPr>
      </xdr:nvSpPr>
      <xdr:spPr>
        <a:xfrm>
          <a:off x="0" y="6934200"/>
          <a:ext cx="11906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Source: 2011 Census, ONS Crown Copyright</a:t>
          </a:r>
        </a:p>
      </xdr:txBody>
    </xdr:sp>
    <xdr:clientData/>
  </xdr:twoCellAnchor>
  <xdr:twoCellAnchor>
    <xdr:from>
      <xdr:col>0</xdr:col>
      <xdr:colOff>0</xdr:colOff>
      <xdr:row>17</xdr:row>
      <xdr:rowOff>19050</xdr:rowOff>
    </xdr:from>
    <xdr:to>
      <xdr:col>1</xdr:col>
      <xdr:colOff>0</xdr:colOff>
      <xdr:row>17</xdr:row>
      <xdr:rowOff>123825</xdr:rowOff>
    </xdr:to>
    <xdr:sp>
      <xdr:nvSpPr>
        <xdr:cNvPr id="3" name="Text Box 6"/>
        <xdr:cNvSpPr txBox="1">
          <a:spLocks noChangeArrowheads="1"/>
        </xdr:cNvSpPr>
      </xdr:nvSpPr>
      <xdr:spPr>
        <a:xfrm>
          <a:off x="0" y="2790825"/>
          <a:ext cx="1190625" cy="10477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Source: 2011 Census, ONS Crown Copyright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8</xdr:col>
      <xdr:colOff>0</xdr:colOff>
      <xdr:row>37</xdr:row>
      <xdr:rowOff>0</xdr:rowOff>
    </xdr:to>
    <xdr:graphicFrame>
      <xdr:nvGraphicFramePr>
        <xdr:cNvPr id="1" name="Chart 1"/>
        <xdr:cNvGraphicFramePr/>
      </xdr:nvGraphicFramePr>
      <xdr:xfrm>
        <a:off x="0" y="723900"/>
        <a:ext cx="5705475" cy="5048250"/>
      </xdr:xfrm>
      <a:graphic>
        <a:graphicData uri="http://schemas.openxmlformats.org/drawingml/2006/chart">
          <c:chart xmlns:c="http://schemas.openxmlformats.org/drawingml/2006/chart" r:id="rId1"/>
        </a:graphicData>
      </a:graphic>
    </xdr:graphicFrame>
    <xdr:clientData/>
  </xdr:twoCellAnchor>
  <xdr:twoCellAnchor>
    <xdr:from>
      <xdr:col>1</xdr:col>
      <xdr:colOff>609600</xdr:colOff>
      <xdr:row>6</xdr:row>
      <xdr:rowOff>28575</xdr:rowOff>
    </xdr:from>
    <xdr:to>
      <xdr:col>7</xdr:col>
      <xdr:colOff>0</xdr:colOff>
      <xdr:row>7</xdr:row>
      <xdr:rowOff>28575</xdr:rowOff>
    </xdr:to>
    <xdr:sp textlink="$A$1968">
      <xdr:nvSpPr>
        <xdr:cNvPr id="2" name="Text Box 3"/>
        <xdr:cNvSpPr txBox="1">
          <a:spLocks noChangeArrowheads="1"/>
        </xdr:cNvSpPr>
      </xdr:nvSpPr>
      <xdr:spPr>
        <a:xfrm>
          <a:off x="1647825" y="1085850"/>
          <a:ext cx="3286125" cy="190500"/>
        </a:xfrm>
        <a:prstGeom prst="rect">
          <a:avLst/>
        </a:prstGeom>
        <a:solidFill>
          <a:srgbClr val="FFFFFF"/>
        </a:solidFill>
        <a:ln w="9525" cmpd="sng">
          <a:noFill/>
        </a:ln>
      </xdr:spPr>
      <xdr:txBody>
        <a:bodyPr vertOverflow="clip" wrap="square" lIns="27432" tIns="22860" rIns="0" bIns="0"/>
        <a:p>
          <a:pPr algn="l">
            <a:defRPr/>
          </a:pPr>
          <a:fld id="{55e8d6b6-2846-410e-a590-7e0ef315fb75}" type="TxLink">
            <a:rPr lang="en-US" cap="none" sz="1000" b="0" i="0" u="none" baseline="0">
              <a:solidFill>
                <a:srgbClr val="000000"/>
              </a:solidFill>
              <a:latin typeface="Arial"/>
              <a:ea typeface="Arial"/>
              <a:cs typeface="Arial"/>
            </a:rPr>
            <a:t>Ladywood constituency</a:t>
          </a:fld>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0.3905</cdr:x>
      <cdr:y>0.06925</cdr:y>
    </cdr:from>
    <cdr:to>
      <cdr:x>0.61225</cdr:x>
      <cdr:y>0.127</cdr:y>
    </cdr:to>
    <cdr:sp fLocksText="0">
      <cdr:nvSpPr>
        <cdr:cNvPr id="1" name="Text Box 1"/>
        <cdr:cNvSpPr txBox="1">
          <a:spLocks noChangeArrowheads="1"/>
        </cdr:cNvSpPr>
      </cdr:nvSpPr>
      <cdr:spPr>
        <a:xfrm>
          <a:off x="2085975" y="238125"/>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cdr:x>
      <cdr:y>0.088</cdr:y>
    </cdr:from>
    <cdr:to>
      <cdr:x>0.68</cdr:x>
      <cdr:y>0.1435</cdr:y>
    </cdr:to>
    <cdr:sp textlink="'Age Structure'!$A$1961">
      <cdr:nvSpPr>
        <cdr:cNvPr id="2" name="Text Box 2"/>
        <cdr:cNvSpPr txBox="1">
          <a:spLocks noChangeArrowheads="1"/>
        </cdr:cNvSpPr>
      </cdr:nvSpPr>
      <cdr:spPr>
        <a:xfrm>
          <a:off x="1752600" y="304800"/>
          <a:ext cx="1895475" cy="190500"/>
        </a:xfrm>
        <a:prstGeom prst="rect">
          <a:avLst/>
        </a:prstGeom>
        <a:noFill/>
        <a:ln w="1" cmpd="sng">
          <a:noFill/>
        </a:ln>
      </cdr:spPr>
      <cdr:txBody>
        <a:bodyPr vertOverflow="clip" wrap="square" lIns="27432" tIns="22860" rIns="27432" bIns="22860" anchor="ctr"/>
        <a:p>
          <a:pPr algn="ctr">
            <a:defRPr/>
          </a:pPr>
          <a:fld id="{d559ca91-b019-4e35-8c92-b9f906601ff0}" type="TxLink">
            <a:rPr lang="en-US" cap="none" sz="1000" b="0" i="0" u="none" baseline="0">
              <a:solidFill>
                <a:srgbClr val="000000"/>
              </a:solidFill>
              <a:latin typeface="Arial"/>
              <a:ea typeface="Arial"/>
              <a:cs typeface="Arial"/>
            </a:rPr>
            <a:t>Ladywood constituency</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6</xdr:col>
      <xdr:colOff>581025</xdr:colOff>
      <xdr:row>25</xdr:row>
      <xdr:rowOff>142875</xdr:rowOff>
    </xdr:to>
    <xdr:graphicFrame>
      <xdr:nvGraphicFramePr>
        <xdr:cNvPr id="1" name="Chart 1"/>
        <xdr:cNvGraphicFramePr/>
      </xdr:nvGraphicFramePr>
      <xdr:xfrm>
        <a:off x="9525" y="781050"/>
        <a:ext cx="536257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irmingham.gov.uk/census" TargetMode="External" /><Relationship Id="rId2" Type="http://schemas.openxmlformats.org/officeDocument/2006/relationships/hyperlink" Target="mailto:population.census@birmingham.gov.uk" TargetMode="Externa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2"/>
  <dimension ref="A1:J69"/>
  <sheetViews>
    <sheetView zoomScalePageLayoutView="0" workbookViewId="0" topLeftCell="A1">
      <selection activeCell="J50" sqref="J50"/>
    </sheetView>
  </sheetViews>
  <sheetFormatPr defaultColWidth="9.140625" defaultRowHeight="12.75"/>
  <cols>
    <col min="1" max="1" width="10.28125" style="0" bestFit="1" customWidth="1"/>
    <col min="2" max="2" width="25.7109375" style="0" bestFit="1" customWidth="1"/>
    <col min="3" max="3" width="11.57421875" style="0" bestFit="1" customWidth="1"/>
    <col min="7" max="7" width="14.7109375" style="0" bestFit="1" customWidth="1"/>
    <col min="10" max="10" width="30.28125" style="0" bestFit="1" customWidth="1"/>
  </cols>
  <sheetData>
    <row r="1" spans="1:10" ht="12.75">
      <c r="A1" t="s">
        <v>139</v>
      </c>
      <c r="B1" t="s">
        <v>935</v>
      </c>
      <c r="C1" t="s">
        <v>985</v>
      </c>
      <c r="D1" t="s">
        <v>987</v>
      </c>
      <c r="G1" s="99" t="s">
        <v>189</v>
      </c>
      <c r="H1" s="99"/>
      <c r="J1" t="s">
        <v>987</v>
      </c>
    </row>
    <row r="2" spans="1:10" ht="12.75">
      <c r="A2" t="s">
        <v>141</v>
      </c>
      <c r="B2" t="s">
        <v>936</v>
      </c>
      <c r="C2" t="s">
        <v>985</v>
      </c>
      <c r="D2" t="s">
        <v>988</v>
      </c>
      <c r="G2" s="99" t="s">
        <v>190</v>
      </c>
      <c r="H2" s="99" t="s">
        <v>414</v>
      </c>
      <c r="J2" t="s">
        <v>988</v>
      </c>
    </row>
    <row r="3" spans="1:10" ht="12.75">
      <c r="A3" t="s">
        <v>143</v>
      </c>
      <c r="B3" t="s">
        <v>937</v>
      </c>
      <c r="C3" t="s">
        <v>985</v>
      </c>
      <c r="D3" t="s">
        <v>334</v>
      </c>
      <c r="G3" s="99" t="s">
        <v>413</v>
      </c>
      <c r="H3" s="22">
        <v>67</v>
      </c>
      <c r="J3" t="s">
        <v>334</v>
      </c>
    </row>
    <row r="4" spans="1:10" ht="12.75">
      <c r="A4" t="s">
        <v>145</v>
      </c>
      <c r="B4" t="s">
        <v>938</v>
      </c>
      <c r="C4" t="s">
        <v>985</v>
      </c>
      <c r="D4" t="s">
        <v>335</v>
      </c>
      <c r="G4" s="99" t="s">
        <v>925</v>
      </c>
      <c r="H4" s="22">
        <v>60</v>
      </c>
      <c r="J4" t="s">
        <v>335</v>
      </c>
    </row>
    <row r="5" spans="1:10" ht="12.75">
      <c r="A5" t="s">
        <v>147</v>
      </c>
      <c r="B5" t="s">
        <v>939</v>
      </c>
      <c r="C5" t="s">
        <v>985</v>
      </c>
      <c r="D5" t="s">
        <v>336</v>
      </c>
      <c r="G5" s="99" t="s">
        <v>400</v>
      </c>
      <c r="H5" s="22">
        <v>24</v>
      </c>
      <c r="J5" t="s">
        <v>336</v>
      </c>
    </row>
    <row r="6" spans="1:10" ht="12.75">
      <c r="A6" t="s">
        <v>148</v>
      </c>
      <c r="B6" t="s">
        <v>940</v>
      </c>
      <c r="C6" t="s">
        <v>985</v>
      </c>
      <c r="D6" t="s">
        <v>337</v>
      </c>
      <c r="G6" s="99" t="s">
        <v>921</v>
      </c>
      <c r="H6" s="22">
        <v>56</v>
      </c>
      <c r="J6" t="s">
        <v>337</v>
      </c>
    </row>
    <row r="7" spans="1:10" ht="12.75">
      <c r="A7" t="s">
        <v>149</v>
      </c>
      <c r="B7" t="s">
        <v>941</v>
      </c>
      <c r="C7" t="s">
        <v>985</v>
      </c>
      <c r="D7" t="s">
        <v>338</v>
      </c>
      <c r="G7" s="99" t="s">
        <v>897</v>
      </c>
      <c r="H7" s="22">
        <v>31</v>
      </c>
      <c r="J7" t="s">
        <v>338</v>
      </c>
    </row>
    <row r="8" spans="1:10" ht="12.75">
      <c r="A8" t="s">
        <v>150</v>
      </c>
      <c r="B8" t="s">
        <v>142</v>
      </c>
      <c r="C8" t="s">
        <v>985</v>
      </c>
      <c r="D8" t="s">
        <v>339</v>
      </c>
      <c r="G8" s="99" t="s">
        <v>906</v>
      </c>
      <c r="H8" s="22">
        <v>40</v>
      </c>
      <c r="J8" t="s">
        <v>382</v>
      </c>
    </row>
    <row r="9" spans="1:10" ht="12.75">
      <c r="A9" t="s">
        <v>152</v>
      </c>
      <c r="B9" t="s">
        <v>151</v>
      </c>
      <c r="C9" t="s">
        <v>985</v>
      </c>
      <c r="D9" t="s">
        <v>340</v>
      </c>
      <c r="G9" s="99" t="s">
        <v>395</v>
      </c>
      <c r="H9" s="22">
        <v>15</v>
      </c>
      <c r="J9" t="s">
        <v>339</v>
      </c>
    </row>
    <row r="10" spans="1:10" ht="12.75">
      <c r="A10" t="s">
        <v>154</v>
      </c>
      <c r="B10" t="s">
        <v>153</v>
      </c>
      <c r="C10" t="s">
        <v>985</v>
      </c>
      <c r="D10" t="s">
        <v>341</v>
      </c>
      <c r="G10" s="99" t="s">
        <v>219</v>
      </c>
      <c r="H10" s="22">
        <v>48</v>
      </c>
      <c r="J10" t="s">
        <v>383</v>
      </c>
    </row>
    <row r="11" spans="1:10" ht="12.75">
      <c r="A11" t="s">
        <v>156</v>
      </c>
      <c r="B11" t="s">
        <v>942</v>
      </c>
      <c r="C11" t="s">
        <v>985</v>
      </c>
      <c r="D11" t="s">
        <v>342</v>
      </c>
      <c r="G11" s="99" t="s">
        <v>920</v>
      </c>
      <c r="H11" s="22">
        <v>55</v>
      </c>
      <c r="J11" t="s">
        <v>340</v>
      </c>
    </row>
    <row r="12" spans="1:10" ht="12.75">
      <c r="A12" t="s">
        <v>157</v>
      </c>
      <c r="B12" t="s">
        <v>943</v>
      </c>
      <c r="C12" t="s">
        <v>985</v>
      </c>
      <c r="D12" t="s">
        <v>343</v>
      </c>
      <c r="G12" s="99" t="s">
        <v>876</v>
      </c>
      <c r="H12" s="22">
        <v>10</v>
      </c>
      <c r="J12" t="s">
        <v>384</v>
      </c>
    </row>
    <row r="13" spans="1:10" ht="12.75">
      <c r="A13" t="s">
        <v>158</v>
      </c>
      <c r="B13" t="s">
        <v>146</v>
      </c>
      <c r="C13" t="s">
        <v>985</v>
      </c>
      <c r="D13" t="s">
        <v>344</v>
      </c>
      <c r="G13" s="99" t="s">
        <v>885</v>
      </c>
      <c r="H13" s="22">
        <v>19</v>
      </c>
      <c r="J13" t="s">
        <v>341</v>
      </c>
    </row>
    <row r="14" spans="1:10" ht="12.75">
      <c r="A14" t="s">
        <v>160</v>
      </c>
      <c r="B14" t="s">
        <v>944</v>
      </c>
      <c r="C14" t="s">
        <v>985</v>
      </c>
      <c r="D14" t="s">
        <v>345</v>
      </c>
      <c r="G14" s="99" t="s">
        <v>883</v>
      </c>
      <c r="H14" s="22">
        <v>17</v>
      </c>
      <c r="J14" t="s">
        <v>342</v>
      </c>
    </row>
    <row r="15" spans="1:10" ht="12.75">
      <c r="A15" t="s">
        <v>161</v>
      </c>
      <c r="B15" t="s">
        <v>945</v>
      </c>
      <c r="C15" t="s">
        <v>985</v>
      </c>
      <c r="D15" t="s">
        <v>346</v>
      </c>
      <c r="G15" s="99" t="s">
        <v>398</v>
      </c>
      <c r="H15" s="22">
        <v>21</v>
      </c>
      <c r="J15" t="s">
        <v>343</v>
      </c>
    </row>
    <row r="16" spans="1:10" ht="12.75">
      <c r="A16" t="s">
        <v>162</v>
      </c>
      <c r="B16" t="s">
        <v>140</v>
      </c>
      <c r="C16" t="s">
        <v>985</v>
      </c>
      <c r="D16" t="s">
        <v>347</v>
      </c>
      <c r="G16" s="99" t="s">
        <v>397</v>
      </c>
      <c r="H16" s="22">
        <v>20</v>
      </c>
      <c r="J16" t="s">
        <v>385</v>
      </c>
    </row>
    <row r="17" spans="1:10" ht="12.75">
      <c r="A17" t="s">
        <v>163</v>
      </c>
      <c r="B17" t="s">
        <v>946</v>
      </c>
      <c r="C17" t="s">
        <v>985</v>
      </c>
      <c r="D17" t="s">
        <v>348</v>
      </c>
      <c r="G17" s="99" t="s">
        <v>869</v>
      </c>
      <c r="H17" s="22">
        <v>3</v>
      </c>
      <c r="J17" t="s">
        <v>344</v>
      </c>
    </row>
    <row r="18" spans="1:10" ht="12.75">
      <c r="A18" t="s">
        <v>164</v>
      </c>
      <c r="B18" t="s">
        <v>947</v>
      </c>
      <c r="C18" t="s">
        <v>985</v>
      </c>
      <c r="D18" t="s">
        <v>349</v>
      </c>
      <c r="G18" s="99" t="s">
        <v>873</v>
      </c>
      <c r="H18" s="22">
        <v>7</v>
      </c>
      <c r="J18" t="s">
        <v>345</v>
      </c>
    </row>
    <row r="19" spans="1:10" ht="12.75">
      <c r="A19" t="s">
        <v>165</v>
      </c>
      <c r="B19" t="s">
        <v>948</v>
      </c>
      <c r="C19" t="s">
        <v>985</v>
      </c>
      <c r="D19" t="s">
        <v>350</v>
      </c>
      <c r="G19" s="99" t="s">
        <v>882</v>
      </c>
      <c r="H19" s="22">
        <v>16</v>
      </c>
      <c r="J19" t="s">
        <v>346</v>
      </c>
    </row>
    <row r="20" spans="1:10" ht="12.75">
      <c r="A20" t="s">
        <v>166</v>
      </c>
      <c r="B20" t="s">
        <v>949</v>
      </c>
      <c r="C20" t="s">
        <v>985</v>
      </c>
      <c r="D20" t="s">
        <v>351</v>
      </c>
      <c r="G20" s="99" t="s">
        <v>907</v>
      </c>
      <c r="H20" s="22">
        <v>41</v>
      </c>
      <c r="J20" t="s">
        <v>386</v>
      </c>
    </row>
    <row r="21" spans="1:10" ht="12.75">
      <c r="A21" t="s">
        <v>167</v>
      </c>
      <c r="B21" t="s">
        <v>159</v>
      </c>
      <c r="C21" t="s">
        <v>985</v>
      </c>
      <c r="D21" t="s">
        <v>352</v>
      </c>
      <c r="G21" s="99" t="s">
        <v>898</v>
      </c>
      <c r="H21" s="22">
        <v>32</v>
      </c>
      <c r="J21" t="s">
        <v>347</v>
      </c>
    </row>
    <row r="22" spans="1:10" ht="12.75">
      <c r="A22" t="s">
        <v>168</v>
      </c>
      <c r="B22" t="s">
        <v>950</v>
      </c>
      <c r="C22" t="s">
        <v>985</v>
      </c>
      <c r="D22" t="s">
        <v>353</v>
      </c>
      <c r="G22" s="99" t="s">
        <v>903</v>
      </c>
      <c r="H22" s="22">
        <v>37</v>
      </c>
      <c r="J22" t="s">
        <v>348</v>
      </c>
    </row>
    <row r="23" spans="1:10" ht="12.75">
      <c r="A23" t="s">
        <v>169</v>
      </c>
      <c r="B23" t="s">
        <v>155</v>
      </c>
      <c r="C23" t="s">
        <v>985</v>
      </c>
      <c r="D23" t="s">
        <v>354</v>
      </c>
      <c r="G23" s="99" t="s">
        <v>394</v>
      </c>
      <c r="H23" s="22">
        <v>14</v>
      </c>
      <c r="J23" t="s">
        <v>349</v>
      </c>
    </row>
    <row r="24" spans="1:10" ht="12.75">
      <c r="A24" t="s">
        <v>170</v>
      </c>
      <c r="B24" t="s">
        <v>951</v>
      </c>
      <c r="C24" t="s">
        <v>985</v>
      </c>
      <c r="D24" t="s">
        <v>355</v>
      </c>
      <c r="G24" s="99" t="s">
        <v>927</v>
      </c>
      <c r="H24" s="22">
        <v>62</v>
      </c>
      <c r="J24" t="s">
        <v>350</v>
      </c>
    </row>
    <row r="25" spans="1:10" ht="12.75">
      <c r="A25" t="s">
        <v>171</v>
      </c>
      <c r="B25" t="s">
        <v>144</v>
      </c>
      <c r="C25" t="s">
        <v>985</v>
      </c>
      <c r="D25" t="s">
        <v>356</v>
      </c>
      <c r="G25" s="99" t="s">
        <v>872</v>
      </c>
      <c r="H25" s="22">
        <v>6</v>
      </c>
      <c r="J25" t="s">
        <v>351</v>
      </c>
    </row>
    <row r="26" spans="1:10" ht="12.75">
      <c r="A26" t="s">
        <v>172</v>
      </c>
      <c r="B26" t="s">
        <v>952</v>
      </c>
      <c r="C26" t="s">
        <v>985</v>
      </c>
      <c r="D26" t="s">
        <v>357</v>
      </c>
      <c r="G26" s="99" t="s">
        <v>409</v>
      </c>
      <c r="H26" s="22">
        <v>49</v>
      </c>
      <c r="J26" t="s">
        <v>387</v>
      </c>
    </row>
    <row r="27" spans="1:10" ht="12.75">
      <c r="A27" t="s">
        <v>173</v>
      </c>
      <c r="B27" t="s">
        <v>953</v>
      </c>
      <c r="C27" t="s">
        <v>985</v>
      </c>
      <c r="D27" t="s">
        <v>358</v>
      </c>
      <c r="G27" s="99" t="s">
        <v>915</v>
      </c>
      <c r="H27" s="22">
        <v>50</v>
      </c>
      <c r="J27" t="s">
        <v>352</v>
      </c>
    </row>
    <row r="28" spans="1:10" ht="12.75">
      <c r="A28" t="s">
        <v>174</v>
      </c>
      <c r="B28" t="s">
        <v>954</v>
      </c>
      <c r="C28" t="s">
        <v>985</v>
      </c>
      <c r="D28" t="s">
        <v>359</v>
      </c>
      <c r="G28" s="99" t="s">
        <v>924</v>
      </c>
      <c r="H28" s="22">
        <v>59</v>
      </c>
      <c r="J28" t="s">
        <v>353</v>
      </c>
    </row>
    <row r="29" spans="1:10" ht="12.75">
      <c r="A29" t="s">
        <v>175</v>
      </c>
      <c r="B29" t="s">
        <v>955</v>
      </c>
      <c r="C29" t="s">
        <v>985</v>
      </c>
      <c r="D29" t="s">
        <v>360</v>
      </c>
      <c r="G29" s="99" t="s">
        <v>899</v>
      </c>
      <c r="H29" s="22">
        <v>33</v>
      </c>
      <c r="J29" t="s">
        <v>388</v>
      </c>
    </row>
    <row r="30" spans="1:10" ht="12.75">
      <c r="A30" t="s">
        <v>176</v>
      </c>
      <c r="B30" t="s">
        <v>956</v>
      </c>
      <c r="C30" t="s">
        <v>985</v>
      </c>
      <c r="D30" t="s">
        <v>361</v>
      </c>
      <c r="G30" s="99" t="s">
        <v>879</v>
      </c>
      <c r="H30" s="22">
        <v>13</v>
      </c>
      <c r="J30" t="s">
        <v>354</v>
      </c>
    </row>
    <row r="31" spans="1:10" ht="12.75">
      <c r="A31" t="s">
        <v>177</v>
      </c>
      <c r="B31" t="s">
        <v>957</v>
      </c>
      <c r="C31" t="s">
        <v>985</v>
      </c>
      <c r="D31" t="s">
        <v>362</v>
      </c>
      <c r="G31" s="99" t="s">
        <v>930</v>
      </c>
      <c r="H31" s="22">
        <v>65</v>
      </c>
      <c r="J31" t="s">
        <v>355</v>
      </c>
    </row>
    <row r="32" spans="1:10" ht="12.75">
      <c r="A32" t="s">
        <v>178</v>
      </c>
      <c r="B32" t="s">
        <v>958</v>
      </c>
      <c r="C32" t="s">
        <v>985</v>
      </c>
      <c r="D32" t="s">
        <v>363</v>
      </c>
      <c r="G32" s="99" t="s">
        <v>393</v>
      </c>
      <c r="H32" s="22">
        <v>12</v>
      </c>
      <c r="J32" t="s">
        <v>389</v>
      </c>
    </row>
    <row r="33" spans="1:10" ht="12.75">
      <c r="A33" t="s">
        <v>179</v>
      </c>
      <c r="B33" t="s">
        <v>959</v>
      </c>
      <c r="C33" t="s">
        <v>985</v>
      </c>
      <c r="D33" t="s">
        <v>364</v>
      </c>
      <c r="G33" s="99" t="s">
        <v>929</v>
      </c>
      <c r="H33" s="22">
        <v>64</v>
      </c>
      <c r="J33" t="s">
        <v>356</v>
      </c>
    </row>
    <row r="34" spans="1:10" ht="12.75">
      <c r="A34" t="s">
        <v>181</v>
      </c>
      <c r="B34" t="s">
        <v>960</v>
      </c>
      <c r="C34" t="s">
        <v>985</v>
      </c>
      <c r="D34" t="s">
        <v>365</v>
      </c>
      <c r="G34" s="99" t="s">
        <v>918</v>
      </c>
      <c r="H34" s="22">
        <v>53</v>
      </c>
      <c r="J34" t="s">
        <v>357</v>
      </c>
    </row>
    <row r="35" spans="1:10" ht="12.75">
      <c r="A35" t="s">
        <v>183</v>
      </c>
      <c r="B35" t="s">
        <v>182</v>
      </c>
      <c r="C35" t="s">
        <v>985</v>
      </c>
      <c r="D35" t="s">
        <v>366</v>
      </c>
      <c r="G35" s="99" t="s">
        <v>407</v>
      </c>
      <c r="H35" s="22">
        <v>45</v>
      </c>
      <c r="J35" t="s">
        <v>358</v>
      </c>
    </row>
    <row r="36" spans="1:10" ht="12.75">
      <c r="A36" t="s">
        <v>184</v>
      </c>
      <c r="B36" t="s">
        <v>961</v>
      </c>
      <c r="C36" t="s">
        <v>985</v>
      </c>
      <c r="D36" t="s">
        <v>367</v>
      </c>
      <c r="G36" s="99" t="s">
        <v>889</v>
      </c>
      <c r="H36" s="22">
        <v>23</v>
      </c>
      <c r="J36" t="s">
        <v>359</v>
      </c>
    </row>
    <row r="37" spans="1:10" ht="12.75">
      <c r="A37" t="s">
        <v>185</v>
      </c>
      <c r="B37" t="s">
        <v>962</v>
      </c>
      <c r="C37" t="s">
        <v>985</v>
      </c>
      <c r="D37" t="s">
        <v>368</v>
      </c>
      <c r="G37" s="99" t="s">
        <v>908</v>
      </c>
      <c r="H37" s="22">
        <v>42</v>
      </c>
      <c r="J37" t="s">
        <v>360</v>
      </c>
    </row>
    <row r="38" spans="1:10" ht="12.75">
      <c r="A38" t="s">
        <v>186</v>
      </c>
      <c r="B38" t="s">
        <v>963</v>
      </c>
      <c r="C38" t="s">
        <v>985</v>
      </c>
      <c r="D38" t="s">
        <v>369</v>
      </c>
      <c r="G38" s="99" t="s">
        <v>408</v>
      </c>
      <c r="H38" s="22">
        <v>47</v>
      </c>
      <c r="J38" t="s">
        <v>361</v>
      </c>
    </row>
    <row r="39" spans="1:10" ht="12.75">
      <c r="A39" t="s">
        <v>187</v>
      </c>
      <c r="B39" t="s">
        <v>964</v>
      </c>
      <c r="C39" t="s">
        <v>985</v>
      </c>
      <c r="D39" t="s">
        <v>370</v>
      </c>
      <c r="G39" s="99" t="s">
        <v>934</v>
      </c>
      <c r="H39" s="22">
        <v>69</v>
      </c>
      <c r="J39" t="s">
        <v>362</v>
      </c>
    </row>
    <row r="40" spans="1:10" ht="12.75">
      <c r="A40" t="s">
        <v>188</v>
      </c>
      <c r="B40" t="s">
        <v>965</v>
      </c>
      <c r="C40" t="s">
        <v>985</v>
      </c>
      <c r="D40" t="s">
        <v>371</v>
      </c>
      <c r="G40" s="99" t="s">
        <v>406</v>
      </c>
      <c r="H40" s="22">
        <v>39</v>
      </c>
      <c r="J40" t="s">
        <v>363</v>
      </c>
    </row>
    <row r="41" spans="1:10" ht="12.75">
      <c r="A41" t="s">
        <v>966</v>
      </c>
      <c r="B41" t="s">
        <v>976</v>
      </c>
      <c r="C41" t="s">
        <v>986</v>
      </c>
      <c r="D41" t="s">
        <v>372</v>
      </c>
      <c r="G41" s="99" t="s">
        <v>904</v>
      </c>
      <c r="H41" s="22">
        <v>38</v>
      </c>
      <c r="J41" t="s">
        <v>364</v>
      </c>
    </row>
    <row r="42" spans="1:10" ht="12.75">
      <c r="A42" t="s">
        <v>967</v>
      </c>
      <c r="B42" t="s">
        <v>977</v>
      </c>
      <c r="C42" t="s">
        <v>986</v>
      </c>
      <c r="D42" t="s">
        <v>373</v>
      </c>
      <c r="G42" s="99" t="s">
        <v>901</v>
      </c>
      <c r="H42" s="22">
        <v>35</v>
      </c>
      <c r="J42" t="s">
        <v>381</v>
      </c>
    </row>
    <row r="43" spans="1:10" ht="12.75">
      <c r="A43" t="s">
        <v>968</v>
      </c>
      <c r="B43" t="s">
        <v>978</v>
      </c>
      <c r="C43" t="s">
        <v>986</v>
      </c>
      <c r="D43" t="s">
        <v>374</v>
      </c>
      <c r="G43" s="99" t="s">
        <v>405</v>
      </c>
      <c r="H43" s="22">
        <v>34</v>
      </c>
      <c r="J43" t="s">
        <v>365</v>
      </c>
    </row>
    <row r="44" spans="1:10" ht="12.75">
      <c r="A44" t="s">
        <v>969</v>
      </c>
      <c r="B44" t="s">
        <v>979</v>
      </c>
      <c r="C44" t="s">
        <v>986</v>
      </c>
      <c r="D44" t="s">
        <v>375</v>
      </c>
      <c r="G44" s="99" t="s">
        <v>874</v>
      </c>
      <c r="H44" s="22">
        <v>8</v>
      </c>
      <c r="J44" t="s">
        <v>366</v>
      </c>
    </row>
    <row r="45" spans="1:10" ht="12.75">
      <c r="A45" t="s">
        <v>970</v>
      </c>
      <c r="B45" t="s">
        <v>980</v>
      </c>
      <c r="C45" t="s">
        <v>986</v>
      </c>
      <c r="D45" t="s">
        <v>376</v>
      </c>
      <c r="G45" s="99" t="s">
        <v>391</v>
      </c>
      <c r="H45" s="22">
        <v>4</v>
      </c>
      <c r="J45" t="s">
        <v>367</v>
      </c>
    </row>
    <row r="46" spans="1:10" ht="12.75">
      <c r="A46" t="s">
        <v>971</v>
      </c>
      <c r="B46" t="s">
        <v>981</v>
      </c>
      <c r="C46" t="s">
        <v>986</v>
      </c>
      <c r="D46" t="s">
        <v>377</v>
      </c>
      <c r="G46" s="99" t="s">
        <v>893</v>
      </c>
      <c r="H46" s="22">
        <v>27</v>
      </c>
      <c r="J46" t="s">
        <v>368</v>
      </c>
    </row>
    <row r="47" spans="1:10" ht="12.75">
      <c r="A47" t="s">
        <v>972</v>
      </c>
      <c r="B47" t="s">
        <v>982</v>
      </c>
      <c r="C47" t="s">
        <v>986</v>
      </c>
      <c r="D47" t="s">
        <v>378</v>
      </c>
      <c r="G47" s="99" t="s">
        <v>392</v>
      </c>
      <c r="H47" s="22">
        <v>11</v>
      </c>
      <c r="J47" t="s">
        <v>369</v>
      </c>
    </row>
    <row r="48" spans="1:10" ht="12.75">
      <c r="A48" t="s">
        <v>973</v>
      </c>
      <c r="B48" t="s">
        <v>983</v>
      </c>
      <c r="C48" t="s">
        <v>986</v>
      </c>
      <c r="D48" t="s">
        <v>379</v>
      </c>
      <c r="G48" s="99" t="s">
        <v>895</v>
      </c>
      <c r="H48" s="22">
        <v>29</v>
      </c>
      <c r="J48" t="s">
        <v>370</v>
      </c>
    </row>
    <row r="49" spans="1:10" ht="12.75">
      <c r="A49" t="s">
        <v>974</v>
      </c>
      <c r="B49" t="s">
        <v>984</v>
      </c>
      <c r="C49" t="s">
        <v>986</v>
      </c>
      <c r="D49" t="s">
        <v>380</v>
      </c>
      <c r="G49" s="99" t="s">
        <v>401</v>
      </c>
      <c r="H49" s="22">
        <v>25</v>
      </c>
      <c r="J49" t="s">
        <v>371</v>
      </c>
    </row>
    <row r="50" spans="1:10" ht="12.75">
      <c r="A50" t="s">
        <v>975</v>
      </c>
      <c r="B50" t="s">
        <v>180</v>
      </c>
      <c r="C50" t="s">
        <v>986</v>
      </c>
      <c r="D50" t="s">
        <v>381</v>
      </c>
      <c r="G50" s="99" t="s">
        <v>931</v>
      </c>
      <c r="H50" s="22">
        <v>66</v>
      </c>
      <c r="J50" t="s">
        <v>390</v>
      </c>
    </row>
    <row r="51" spans="7:8" ht="12.75">
      <c r="G51" s="99" t="s">
        <v>933</v>
      </c>
      <c r="H51" s="22">
        <v>68</v>
      </c>
    </row>
    <row r="52" spans="7:8" ht="12.75">
      <c r="G52" s="99" t="s">
        <v>912</v>
      </c>
      <c r="H52" s="22">
        <v>46</v>
      </c>
    </row>
    <row r="53" spans="7:8" ht="12.75">
      <c r="G53" s="99" t="s">
        <v>875</v>
      </c>
      <c r="H53" s="22">
        <v>9</v>
      </c>
    </row>
    <row r="54" spans="7:8" ht="12.75">
      <c r="G54" s="99" t="s">
        <v>399</v>
      </c>
      <c r="H54" s="22">
        <v>22</v>
      </c>
    </row>
    <row r="55" spans="7:8" ht="12.75">
      <c r="G55" s="99" t="s">
        <v>923</v>
      </c>
      <c r="H55" s="22">
        <v>58</v>
      </c>
    </row>
    <row r="56" spans="7:8" ht="12.75">
      <c r="G56" s="99" t="s">
        <v>871</v>
      </c>
      <c r="H56" s="22">
        <v>5</v>
      </c>
    </row>
    <row r="57" spans="7:8" ht="12.75">
      <c r="G57" s="99" t="s">
        <v>928</v>
      </c>
      <c r="H57" s="22">
        <v>63</v>
      </c>
    </row>
    <row r="58" spans="7:8" ht="12.75">
      <c r="G58" s="99" t="s">
        <v>396</v>
      </c>
      <c r="H58" s="22">
        <v>18</v>
      </c>
    </row>
    <row r="59" spans="7:8" ht="12.75">
      <c r="G59" s="99" t="s">
        <v>411</v>
      </c>
      <c r="H59" s="22">
        <v>54</v>
      </c>
    </row>
    <row r="60" spans="7:8" ht="12.75">
      <c r="G60" s="99" t="s">
        <v>910</v>
      </c>
      <c r="H60" s="22">
        <v>44</v>
      </c>
    </row>
    <row r="61" spans="7:8" ht="12.75">
      <c r="G61" s="99" t="s">
        <v>909</v>
      </c>
      <c r="H61" s="22">
        <v>43</v>
      </c>
    </row>
    <row r="62" spans="7:8" ht="12.75">
      <c r="G62" s="99" t="s">
        <v>917</v>
      </c>
      <c r="H62" s="22">
        <v>52</v>
      </c>
    </row>
    <row r="63" spans="7:8" ht="12.75">
      <c r="G63" s="99" t="s">
        <v>412</v>
      </c>
      <c r="H63" s="22">
        <v>57</v>
      </c>
    </row>
    <row r="64" spans="7:8" ht="12.75">
      <c r="G64" s="99" t="s">
        <v>404</v>
      </c>
      <c r="H64" s="22">
        <v>30</v>
      </c>
    </row>
    <row r="65" spans="7:8" ht="12.75">
      <c r="G65" s="99" t="s">
        <v>402</v>
      </c>
      <c r="H65" s="22">
        <v>26</v>
      </c>
    </row>
    <row r="66" spans="7:8" ht="12.75">
      <c r="G66" s="99" t="s">
        <v>902</v>
      </c>
      <c r="H66" s="22">
        <v>36</v>
      </c>
    </row>
    <row r="67" spans="7:8" ht="12.75">
      <c r="G67" s="99" t="s">
        <v>410</v>
      </c>
      <c r="H67" s="22">
        <v>51</v>
      </c>
    </row>
    <row r="68" spans="7:8" ht="12.75">
      <c r="G68" s="99" t="s">
        <v>403</v>
      </c>
      <c r="H68" s="22">
        <v>28</v>
      </c>
    </row>
    <row r="69" spans="7:8" ht="12.75">
      <c r="G69" s="99" t="s">
        <v>926</v>
      </c>
      <c r="H69" s="22">
        <v>61</v>
      </c>
    </row>
  </sheetData>
  <sheetProtection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1"/>
  <dimension ref="A2:CX72"/>
  <sheetViews>
    <sheetView zoomScalePageLayoutView="0" workbookViewId="0" topLeftCell="A1">
      <pane xSplit="1" ySplit="3" topLeftCell="BV50" activePane="bottomRight" state="frozen"/>
      <selection pane="topLeft" activeCell="A1" sqref="A1"/>
      <selection pane="topRight" activeCell="B1" sqref="B1"/>
      <selection pane="bottomLeft" activeCell="A4" sqref="A4"/>
      <selection pane="bottomRight" activeCell="CA83" sqref="CA83"/>
    </sheetView>
  </sheetViews>
  <sheetFormatPr defaultColWidth="9.140625" defaultRowHeight="12.75"/>
  <cols>
    <col min="1" max="2" width="14.7109375" style="0" customWidth="1"/>
    <col min="3" max="3" width="12.8515625" style="0" bestFit="1" customWidth="1"/>
    <col min="4" max="4" width="14.7109375" style="0" bestFit="1" customWidth="1"/>
    <col min="5" max="5" width="10.28125" style="0" bestFit="1" customWidth="1"/>
    <col min="6" max="6" width="14.7109375" style="0" bestFit="1" customWidth="1"/>
    <col min="7" max="7" width="12.421875" style="0" bestFit="1" customWidth="1"/>
    <col min="8" max="8" width="14.7109375" style="0" bestFit="1" customWidth="1"/>
    <col min="9" max="9" width="10.28125" style="0" bestFit="1" customWidth="1"/>
    <col min="10" max="10" width="14.7109375" style="0" bestFit="1" customWidth="1"/>
    <col min="11" max="11" width="15.00390625" style="0" bestFit="1" customWidth="1"/>
    <col min="12" max="12" width="14.7109375" style="0" bestFit="1" customWidth="1"/>
    <col min="13" max="13" width="10.28125" style="0" bestFit="1" customWidth="1"/>
    <col min="14" max="14" width="14.7109375" style="0" bestFit="1" customWidth="1"/>
    <col min="15" max="15" width="10.28125" style="0" bestFit="1" customWidth="1"/>
    <col min="16" max="16" width="14.7109375" style="0" bestFit="1" customWidth="1"/>
    <col min="17" max="17" width="10.28125" style="0" bestFit="1" customWidth="1"/>
    <col min="18" max="18" width="14.7109375" style="0" bestFit="1" customWidth="1"/>
    <col min="19" max="19" width="10.28125" style="0" bestFit="1" customWidth="1"/>
    <col min="20" max="20" width="14.7109375" style="0" bestFit="1" customWidth="1"/>
    <col min="21" max="21" width="10.28125" style="0" bestFit="1" customWidth="1"/>
    <col min="22" max="22" width="14.7109375" style="0" bestFit="1" customWidth="1"/>
    <col min="23" max="23" width="16.28125" style="0" bestFit="1" customWidth="1"/>
    <col min="24" max="24" width="14.7109375" style="0" bestFit="1" customWidth="1"/>
    <col min="25" max="25" width="10.28125" style="0" bestFit="1" customWidth="1"/>
    <col min="26" max="26" width="14.7109375" style="0" bestFit="1" customWidth="1"/>
    <col min="27" max="27" width="10.28125" style="0" bestFit="1" customWidth="1"/>
    <col min="28" max="28" width="14.7109375" style="0" bestFit="1" customWidth="1"/>
    <col min="29" max="29" width="11.7109375" style="0" bestFit="1" customWidth="1"/>
    <col min="30" max="30" width="14.7109375" style="0" bestFit="1" customWidth="1"/>
    <col min="31" max="31" width="11.7109375" style="0" bestFit="1" customWidth="1"/>
    <col min="32" max="32" width="14.7109375" style="0" bestFit="1" customWidth="1"/>
    <col min="33" max="33" width="10.28125" style="0" bestFit="1" customWidth="1"/>
    <col min="34" max="34" width="14.7109375" style="0" bestFit="1" customWidth="1"/>
    <col min="35" max="35" width="10.28125" style="0" bestFit="1" customWidth="1"/>
    <col min="36" max="36" width="14.7109375" style="0" bestFit="1" customWidth="1"/>
    <col min="37" max="37" width="25.7109375" style="0" bestFit="1" customWidth="1"/>
    <col min="38" max="38" width="14.7109375" style="0" bestFit="1" customWidth="1"/>
    <col min="39" max="39" width="22.7109375" style="0" bestFit="1" customWidth="1"/>
    <col min="40" max="40" width="14.7109375" style="0" bestFit="1" customWidth="1"/>
    <col min="41" max="41" width="10.28125" style="0" bestFit="1" customWidth="1"/>
    <col min="42" max="42" width="14.7109375" style="0" bestFit="1" customWidth="1"/>
    <col min="43" max="43" width="10.28125" style="0" bestFit="1" customWidth="1"/>
    <col min="44" max="44" width="14.7109375" style="0" bestFit="1" customWidth="1"/>
    <col min="45" max="45" width="10.28125" style="0" bestFit="1" customWidth="1"/>
    <col min="46" max="46" width="14.7109375" style="0" bestFit="1" customWidth="1"/>
    <col min="47" max="47" width="10.28125" style="0" bestFit="1" customWidth="1"/>
    <col min="48" max="48" width="14.7109375" style="0" bestFit="1" customWidth="1"/>
    <col min="49" max="49" width="10.28125" style="0" bestFit="1" customWidth="1"/>
    <col min="50" max="50" width="14.7109375" style="0" bestFit="1" customWidth="1"/>
    <col min="51" max="51" width="10.28125" style="0" bestFit="1" customWidth="1"/>
    <col min="52" max="52" width="14.7109375" style="0" bestFit="1" customWidth="1"/>
    <col min="53" max="53" width="10.28125" style="0" bestFit="1" customWidth="1"/>
    <col min="54" max="54" width="14.7109375" style="0" bestFit="1" customWidth="1"/>
    <col min="55" max="55" width="10.28125" style="0" bestFit="1" customWidth="1"/>
    <col min="56" max="56" width="14.7109375" style="0" bestFit="1" customWidth="1"/>
    <col min="57" max="57" width="10.28125" style="0" bestFit="1" customWidth="1"/>
    <col min="58" max="58" width="14.7109375" style="0" bestFit="1" customWidth="1"/>
    <col min="59" max="59" width="12.7109375" style="0" bestFit="1" customWidth="1"/>
    <col min="60" max="60" width="14.7109375" style="0" bestFit="1" customWidth="1"/>
    <col min="61" max="61" width="10.421875" style="0" bestFit="1" customWidth="1"/>
    <col min="62" max="62" width="14.7109375" style="0" bestFit="1" customWidth="1"/>
    <col min="63" max="63" width="10.28125" style="0" bestFit="1" customWidth="1"/>
    <col min="64" max="64" width="14.7109375" style="0" bestFit="1" customWidth="1"/>
    <col min="65" max="65" width="24.7109375" style="0" bestFit="1" customWidth="1"/>
    <col min="66" max="66" width="14.7109375" style="0" bestFit="1" customWidth="1"/>
    <col min="67" max="67" width="15.00390625" style="0" bestFit="1" customWidth="1"/>
    <col min="68" max="68" width="14.7109375" style="0" bestFit="1" customWidth="1"/>
    <col min="69" max="69" width="15.8515625" style="0" bestFit="1" customWidth="1"/>
    <col min="70" max="70" width="14.7109375" style="0" bestFit="1" customWidth="1"/>
    <col min="71" max="71" width="14.421875" style="0" bestFit="1" customWidth="1"/>
    <col min="72" max="72" width="14.7109375" style="0" bestFit="1" customWidth="1"/>
    <col min="73" max="73" width="12.00390625" style="0" bestFit="1" customWidth="1"/>
    <col min="74" max="74" width="14.7109375" style="0" bestFit="1" customWidth="1"/>
    <col min="75" max="75" width="12.28125" style="0" bestFit="1" customWidth="1"/>
    <col min="76" max="76" width="14.7109375" style="0" bestFit="1" customWidth="1"/>
    <col min="77" max="77" width="10.28125" style="0" bestFit="1" customWidth="1"/>
    <col min="78" max="78" width="14.7109375" style="0" bestFit="1" customWidth="1"/>
    <col min="79" max="79" width="15.7109375" style="0" bestFit="1" customWidth="1"/>
    <col min="80" max="80" width="14.7109375" style="0" bestFit="1" customWidth="1"/>
    <col min="81" max="81" width="10.28125" style="0" bestFit="1" customWidth="1"/>
    <col min="82" max="82" width="14.7109375" style="0" bestFit="1" customWidth="1"/>
    <col min="83" max="83" width="21.140625" style="0" bestFit="1" customWidth="1"/>
    <col min="84" max="84" width="14.7109375" style="0" bestFit="1" customWidth="1"/>
    <col min="85" max="85" width="20.140625" style="0" bestFit="1" customWidth="1"/>
    <col min="86" max="86" width="14.7109375" style="0" bestFit="1" customWidth="1"/>
    <col min="87" max="87" width="21.00390625" style="0" bestFit="1" customWidth="1"/>
    <col min="88" max="88" width="14.7109375" style="0" bestFit="1" customWidth="1"/>
    <col min="89" max="89" width="20.7109375" style="0" bestFit="1" customWidth="1"/>
    <col min="90" max="90" width="14.7109375" style="0" bestFit="1" customWidth="1"/>
    <col min="91" max="91" width="20.57421875" style="0" bestFit="1" customWidth="1"/>
    <col min="92" max="92" width="14.7109375" style="0" bestFit="1" customWidth="1"/>
    <col min="93" max="93" width="20.00390625" style="0" bestFit="1" customWidth="1"/>
    <col min="94" max="94" width="14.7109375" style="0" bestFit="1" customWidth="1"/>
    <col min="95" max="95" width="20.7109375" style="0" bestFit="1" customWidth="1"/>
    <col min="96" max="96" width="14.7109375" style="0" bestFit="1" customWidth="1"/>
    <col min="97" max="97" width="20.421875" style="0" bestFit="1" customWidth="1"/>
    <col min="98" max="98" width="14.7109375" style="0" bestFit="1" customWidth="1"/>
    <col min="99" max="99" width="14.140625" style="0" bestFit="1" customWidth="1"/>
    <col min="100" max="100" width="14.7109375" style="0" bestFit="1" customWidth="1"/>
    <col min="101" max="101" width="18.57421875" style="0" bestFit="1" customWidth="1"/>
    <col min="102" max="102" width="12.8515625" style="0" bestFit="1" customWidth="1"/>
    <col min="103" max="103" width="10.8515625" style="0" bestFit="1" customWidth="1"/>
  </cols>
  <sheetData>
    <row r="2" spans="1:102" ht="12.75">
      <c r="A2" t="s">
        <v>1038</v>
      </c>
      <c r="B2" t="s">
        <v>1038</v>
      </c>
      <c r="C2" t="s">
        <v>1039</v>
      </c>
      <c r="D2" t="s">
        <v>1039</v>
      </c>
      <c r="E2" t="s">
        <v>1040</v>
      </c>
      <c r="F2" t="s">
        <v>1040</v>
      </c>
      <c r="G2" t="s">
        <v>1041</v>
      </c>
      <c r="H2" t="s">
        <v>1041</v>
      </c>
      <c r="I2" t="s">
        <v>1042</v>
      </c>
      <c r="J2" t="s">
        <v>1042</v>
      </c>
      <c r="K2" t="s">
        <v>1043</v>
      </c>
      <c r="L2" t="s">
        <v>1043</v>
      </c>
      <c r="M2" t="s">
        <v>1044</v>
      </c>
      <c r="N2" t="s">
        <v>1044</v>
      </c>
      <c r="O2" t="s">
        <v>1045</v>
      </c>
      <c r="P2" t="s">
        <v>1045</v>
      </c>
      <c r="Q2" t="s">
        <v>1046</v>
      </c>
      <c r="R2" t="s">
        <v>1046</v>
      </c>
      <c r="S2" t="s">
        <v>1047</v>
      </c>
      <c r="T2" t="s">
        <v>1047</v>
      </c>
      <c r="U2" t="s">
        <v>810</v>
      </c>
      <c r="V2" t="s">
        <v>810</v>
      </c>
      <c r="W2" t="s">
        <v>811</v>
      </c>
      <c r="X2" t="s">
        <v>811</v>
      </c>
      <c r="Y2" t="s">
        <v>812</v>
      </c>
      <c r="Z2" t="s">
        <v>812</v>
      </c>
      <c r="AA2" t="s">
        <v>813</v>
      </c>
      <c r="AB2" t="s">
        <v>813</v>
      </c>
      <c r="AC2" t="s">
        <v>814</v>
      </c>
      <c r="AD2" t="s">
        <v>814</v>
      </c>
      <c r="AE2" t="s">
        <v>815</v>
      </c>
      <c r="AF2" t="s">
        <v>815</v>
      </c>
      <c r="AG2" t="s">
        <v>816</v>
      </c>
      <c r="AH2" t="s">
        <v>816</v>
      </c>
      <c r="AI2" t="s">
        <v>817</v>
      </c>
      <c r="AJ2" t="s">
        <v>817</v>
      </c>
      <c r="AK2" t="s">
        <v>818</v>
      </c>
      <c r="AL2" t="s">
        <v>818</v>
      </c>
      <c r="AM2" t="s">
        <v>819</v>
      </c>
      <c r="AN2" t="s">
        <v>819</v>
      </c>
      <c r="AO2" t="s">
        <v>820</v>
      </c>
      <c r="AP2" t="s">
        <v>820</v>
      </c>
      <c r="AQ2" t="s">
        <v>821</v>
      </c>
      <c r="AR2" t="s">
        <v>821</v>
      </c>
      <c r="AS2" t="s">
        <v>822</v>
      </c>
      <c r="AT2" t="s">
        <v>822</v>
      </c>
      <c r="AU2" t="s">
        <v>823</v>
      </c>
      <c r="AV2" t="s">
        <v>823</v>
      </c>
      <c r="AW2" t="s">
        <v>824</v>
      </c>
      <c r="AX2" t="s">
        <v>824</v>
      </c>
      <c r="AY2" t="s">
        <v>825</v>
      </c>
      <c r="AZ2" t="s">
        <v>825</v>
      </c>
      <c r="BA2" t="s">
        <v>826</v>
      </c>
      <c r="BB2" t="s">
        <v>826</v>
      </c>
      <c r="BC2" t="s">
        <v>827</v>
      </c>
      <c r="BD2" t="s">
        <v>827</v>
      </c>
      <c r="BE2" t="s">
        <v>828</v>
      </c>
      <c r="BF2" t="s">
        <v>828</v>
      </c>
      <c r="BG2" t="s">
        <v>829</v>
      </c>
      <c r="BH2" t="s">
        <v>829</v>
      </c>
      <c r="BI2" t="s">
        <v>830</v>
      </c>
      <c r="BJ2" t="s">
        <v>830</v>
      </c>
      <c r="BK2" t="s">
        <v>831</v>
      </c>
      <c r="BL2" t="s">
        <v>831</v>
      </c>
      <c r="BM2" t="s">
        <v>832</v>
      </c>
      <c r="BN2" t="s">
        <v>832</v>
      </c>
      <c r="BO2" t="s">
        <v>833</v>
      </c>
      <c r="BP2" t="s">
        <v>833</v>
      </c>
      <c r="BQ2" t="s">
        <v>834</v>
      </c>
      <c r="BR2" t="s">
        <v>834</v>
      </c>
      <c r="BS2" t="s">
        <v>835</v>
      </c>
      <c r="BT2" t="s">
        <v>835</v>
      </c>
      <c r="BU2" t="s">
        <v>836</v>
      </c>
      <c r="BV2" t="s">
        <v>836</v>
      </c>
      <c r="BW2" t="s">
        <v>837</v>
      </c>
      <c r="BX2" t="s">
        <v>837</v>
      </c>
      <c r="BY2" t="s">
        <v>838</v>
      </c>
      <c r="BZ2" t="s">
        <v>838</v>
      </c>
      <c r="CA2" t="s">
        <v>839</v>
      </c>
      <c r="CB2" t="s">
        <v>839</v>
      </c>
      <c r="CC2" t="s">
        <v>450</v>
      </c>
      <c r="CD2" t="s">
        <v>450</v>
      </c>
      <c r="CE2" t="s">
        <v>451</v>
      </c>
      <c r="CF2" t="s">
        <v>451</v>
      </c>
      <c r="CG2" t="s">
        <v>452</v>
      </c>
      <c r="CH2" t="s">
        <v>452</v>
      </c>
      <c r="CI2" t="s">
        <v>453</v>
      </c>
      <c r="CJ2" t="s">
        <v>453</v>
      </c>
      <c r="CK2" t="s">
        <v>454</v>
      </c>
      <c r="CL2" t="s">
        <v>454</v>
      </c>
      <c r="CM2" t="s">
        <v>455</v>
      </c>
      <c r="CN2" t="s">
        <v>455</v>
      </c>
      <c r="CO2" t="s">
        <v>456</v>
      </c>
      <c r="CP2" t="s">
        <v>456</v>
      </c>
      <c r="CQ2" t="s">
        <v>457</v>
      </c>
      <c r="CR2" t="s">
        <v>457</v>
      </c>
      <c r="CS2" t="s">
        <v>458</v>
      </c>
      <c r="CT2" t="s">
        <v>458</v>
      </c>
      <c r="CU2" t="s">
        <v>459</v>
      </c>
      <c r="CV2" t="s">
        <v>459</v>
      </c>
      <c r="CW2" t="s">
        <v>242</v>
      </c>
      <c r="CX2" t="s">
        <v>242</v>
      </c>
    </row>
    <row r="3" spans="1:102" ht="12.75">
      <c r="A3" t="s">
        <v>189</v>
      </c>
      <c r="B3" t="s">
        <v>139</v>
      </c>
      <c r="C3" t="s">
        <v>189</v>
      </c>
      <c r="D3" t="s">
        <v>141</v>
      </c>
      <c r="E3" t="s">
        <v>189</v>
      </c>
      <c r="F3" t="s">
        <v>143</v>
      </c>
      <c r="G3" t="s">
        <v>189</v>
      </c>
      <c r="H3" t="s">
        <v>145</v>
      </c>
      <c r="I3" t="s">
        <v>189</v>
      </c>
      <c r="J3" t="s">
        <v>147</v>
      </c>
      <c r="K3" t="s">
        <v>189</v>
      </c>
      <c r="L3" t="s">
        <v>148</v>
      </c>
      <c r="M3" t="s">
        <v>189</v>
      </c>
      <c r="N3" t="s">
        <v>149</v>
      </c>
      <c r="O3" t="s">
        <v>189</v>
      </c>
      <c r="P3" t="s">
        <v>150</v>
      </c>
      <c r="Q3" t="s">
        <v>189</v>
      </c>
      <c r="R3" t="s">
        <v>152</v>
      </c>
      <c r="S3" t="s">
        <v>189</v>
      </c>
      <c r="T3" t="s">
        <v>154</v>
      </c>
      <c r="U3" t="s">
        <v>189</v>
      </c>
      <c r="V3" t="s">
        <v>156</v>
      </c>
      <c r="W3" t="s">
        <v>189</v>
      </c>
      <c r="X3" t="s">
        <v>157</v>
      </c>
      <c r="Y3" t="s">
        <v>189</v>
      </c>
      <c r="Z3" t="s">
        <v>158</v>
      </c>
      <c r="AA3" t="s">
        <v>189</v>
      </c>
      <c r="AB3" t="s">
        <v>160</v>
      </c>
      <c r="AC3" t="s">
        <v>189</v>
      </c>
      <c r="AD3" t="s">
        <v>161</v>
      </c>
      <c r="AE3" t="s">
        <v>189</v>
      </c>
      <c r="AF3" t="s">
        <v>162</v>
      </c>
      <c r="AG3" t="s">
        <v>189</v>
      </c>
      <c r="AH3" t="s">
        <v>163</v>
      </c>
      <c r="AI3" t="s">
        <v>189</v>
      </c>
      <c r="AJ3" t="s">
        <v>164</v>
      </c>
      <c r="AK3" t="s">
        <v>189</v>
      </c>
      <c r="AL3" t="s">
        <v>165</v>
      </c>
      <c r="AM3" t="s">
        <v>189</v>
      </c>
      <c r="AN3" t="s">
        <v>166</v>
      </c>
      <c r="AO3" t="s">
        <v>189</v>
      </c>
      <c r="AP3" t="s">
        <v>167</v>
      </c>
      <c r="AQ3" t="s">
        <v>189</v>
      </c>
      <c r="AR3" t="s">
        <v>168</v>
      </c>
      <c r="AS3" t="s">
        <v>189</v>
      </c>
      <c r="AT3" t="s">
        <v>169</v>
      </c>
      <c r="AU3" t="s">
        <v>189</v>
      </c>
      <c r="AV3" t="s">
        <v>170</v>
      </c>
      <c r="AW3" t="s">
        <v>189</v>
      </c>
      <c r="AX3" t="s">
        <v>171</v>
      </c>
      <c r="AY3" t="s">
        <v>189</v>
      </c>
      <c r="AZ3" t="s">
        <v>172</v>
      </c>
      <c r="BA3" t="s">
        <v>189</v>
      </c>
      <c r="BB3" t="s">
        <v>173</v>
      </c>
      <c r="BC3" t="s">
        <v>189</v>
      </c>
      <c r="BD3" t="s">
        <v>174</v>
      </c>
      <c r="BE3" t="s">
        <v>189</v>
      </c>
      <c r="BF3" t="s">
        <v>175</v>
      </c>
      <c r="BG3" t="s">
        <v>189</v>
      </c>
      <c r="BH3" t="s">
        <v>176</v>
      </c>
      <c r="BI3" t="s">
        <v>189</v>
      </c>
      <c r="BJ3" t="s">
        <v>177</v>
      </c>
      <c r="BK3" t="s">
        <v>189</v>
      </c>
      <c r="BL3" t="s">
        <v>178</v>
      </c>
      <c r="BM3" t="s">
        <v>189</v>
      </c>
      <c r="BN3" t="s">
        <v>179</v>
      </c>
      <c r="BO3" t="s">
        <v>189</v>
      </c>
      <c r="BP3" t="s">
        <v>181</v>
      </c>
      <c r="BQ3" t="s">
        <v>189</v>
      </c>
      <c r="BR3" t="s">
        <v>183</v>
      </c>
      <c r="BS3" t="s">
        <v>189</v>
      </c>
      <c r="BT3" t="s">
        <v>184</v>
      </c>
      <c r="BU3" t="s">
        <v>189</v>
      </c>
      <c r="BV3" t="s">
        <v>185</v>
      </c>
      <c r="BW3" t="s">
        <v>189</v>
      </c>
      <c r="BX3" t="s">
        <v>186</v>
      </c>
      <c r="BY3" t="s">
        <v>189</v>
      </c>
      <c r="BZ3" t="s">
        <v>187</v>
      </c>
      <c r="CA3" t="s">
        <v>189</v>
      </c>
      <c r="CB3" t="s">
        <v>188</v>
      </c>
      <c r="CC3" t="s">
        <v>189</v>
      </c>
      <c r="CD3" t="s">
        <v>966</v>
      </c>
      <c r="CE3" t="s">
        <v>189</v>
      </c>
      <c r="CF3" t="s">
        <v>967</v>
      </c>
      <c r="CG3" t="s">
        <v>189</v>
      </c>
      <c r="CH3" t="s">
        <v>968</v>
      </c>
      <c r="CI3" t="s">
        <v>189</v>
      </c>
      <c r="CJ3" t="s">
        <v>969</v>
      </c>
      <c r="CK3" t="s">
        <v>189</v>
      </c>
      <c r="CL3" t="s">
        <v>970</v>
      </c>
      <c r="CM3" t="s">
        <v>189</v>
      </c>
      <c r="CN3" t="s">
        <v>971</v>
      </c>
      <c r="CO3" t="s">
        <v>189</v>
      </c>
      <c r="CP3" t="s">
        <v>972</v>
      </c>
      <c r="CQ3" t="s">
        <v>189</v>
      </c>
      <c r="CR3" t="s">
        <v>973</v>
      </c>
      <c r="CS3" t="s">
        <v>189</v>
      </c>
      <c r="CT3" t="s">
        <v>975</v>
      </c>
      <c r="CU3" t="s">
        <v>189</v>
      </c>
      <c r="CV3" t="s">
        <v>974</v>
      </c>
      <c r="CW3" t="s">
        <v>190</v>
      </c>
      <c r="CX3" t="s">
        <v>242</v>
      </c>
    </row>
    <row r="4" spans="1:102" ht="12.75">
      <c r="A4" t="s">
        <v>867</v>
      </c>
      <c r="B4">
        <v>26956</v>
      </c>
      <c r="C4" t="s">
        <v>867</v>
      </c>
      <c r="D4">
        <v>30352</v>
      </c>
      <c r="E4" t="s">
        <v>867</v>
      </c>
      <c r="F4">
        <v>23871</v>
      </c>
      <c r="G4" t="s">
        <v>867</v>
      </c>
      <c r="H4">
        <v>25416</v>
      </c>
      <c r="I4" t="s">
        <v>867</v>
      </c>
      <c r="J4">
        <v>31770</v>
      </c>
      <c r="K4" t="s">
        <v>867</v>
      </c>
      <c r="L4">
        <v>24930</v>
      </c>
      <c r="M4" t="s">
        <v>867</v>
      </c>
      <c r="N4">
        <v>24513</v>
      </c>
      <c r="O4" t="s">
        <v>867</v>
      </c>
      <c r="P4">
        <v>23711</v>
      </c>
      <c r="Q4" t="s">
        <v>867</v>
      </c>
      <c r="R4">
        <v>21772</v>
      </c>
      <c r="S4" t="s">
        <v>867</v>
      </c>
      <c r="T4">
        <v>25336</v>
      </c>
      <c r="U4" t="s">
        <v>867</v>
      </c>
      <c r="V4">
        <v>26633</v>
      </c>
      <c r="W4" t="s">
        <v>867</v>
      </c>
      <c r="X4">
        <v>22135</v>
      </c>
      <c r="Y4" t="s">
        <v>867</v>
      </c>
      <c r="Z4">
        <v>26412</v>
      </c>
      <c r="AA4" t="s">
        <v>867</v>
      </c>
      <c r="AB4">
        <v>23229</v>
      </c>
      <c r="AC4" t="s">
        <v>867</v>
      </c>
      <c r="AD4">
        <v>24078</v>
      </c>
      <c r="AE4" t="s">
        <v>867</v>
      </c>
      <c r="AF4">
        <v>29138</v>
      </c>
      <c r="AG4" t="s">
        <v>867</v>
      </c>
      <c r="AH4">
        <v>24258</v>
      </c>
      <c r="AI4" t="s">
        <v>867</v>
      </c>
      <c r="AJ4">
        <v>29365</v>
      </c>
      <c r="AK4" t="s">
        <v>867</v>
      </c>
      <c r="AL4">
        <v>24655</v>
      </c>
      <c r="AM4" t="s">
        <v>867</v>
      </c>
      <c r="AN4">
        <v>31952</v>
      </c>
      <c r="AO4" t="s">
        <v>867</v>
      </c>
      <c r="AP4">
        <v>24694</v>
      </c>
      <c r="AQ4" t="s">
        <v>867</v>
      </c>
      <c r="AR4">
        <v>23548</v>
      </c>
      <c r="AS4" t="s">
        <v>867</v>
      </c>
      <c r="AT4">
        <v>22648</v>
      </c>
      <c r="AU4" t="s">
        <v>867</v>
      </c>
      <c r="AV4">
        <v>23053</v>
      </c>
      <c r="AW4" t="s">
        <v>867</v>
      </c>
      <c r="AX4">
        <v>25290</v>
      </c>
      <c r="AY4" t="s">
        <v>867</v>
      </c>
      <c r="AZ4">
        <v>25402</v>
      </c>
      <c r="BA4" t="s">
        <v>867</v>
      </c>
      <c r="BB4">
        <v>20975</v>
      </c>
      <c r="BC4" t="s">
        <v>867</v>
      </c>
      <c r="BD4">
        <v>28601</v>
      </c>
      <c r="BE4" t="s">
        <v>867</v>
      </c>
      <c r="BF4">
        <v>29016</v>
      </c>
      <c r="BG4" t="s">
        <v>867</v>
      </c>
      <c r="BH4">
        <v>30475</v>
      </c>
      <c r="BI4" t="s">
        <v>867</v>
      </c>
      <c r="BJ4">
        <v>29603</v>
      </c>
      <c r="BK4" t="s">
        <v>867</v>
      </c>
      <c r="BL4">
        <v>24527</v>
      </c>
      <c r="BM4" t="s">
        <v>867</v>
      </c>
      <c r="BN4">
        <v>23190</v>
      </c>
      <c r="BO4" t="s">
        <v>867</v>
      </c>
      <c r="BP4">
        <v>23290</v>
      </c>
      <c r="BQ4" t="s">
        <v>867</v>
      </c>
      <c r="BR4">
        <v>21810</v>
      </c>
      <c r="BS4" t="s">
        <v>867</v>
      </c>
      <c r="BT4">
        <v>24380</v>
      </c>
      <c r="BU4" t="s">
        <v>867</v>
      </c>
      <c r="BV4">
        <v>22654</v>
      </c>
      <c r="BW4" t="s">
        <v>867</v>
      </c>
      <c r="BX4">
        <v>24223</v>
      </c>
      <c r="BY4" t="s">
        <v>867</v>
      </c>
      <c r="BZ4">
        <v>30862</v>
      </c>
      <c r="CA4" t="s">
        <v>867</v>
      </c>
      <c r="CB4">
        <v>24663</v>
      </c>
      <c r="CC4" t="s">
        <v>867</v>
      </c>
      <c r="CD4">
        <v>92770</v>
      </c>
      <c r="CE4" t="s">
        <v>867</v>
      </c>
      <c r="CF4">
        <v>93263</v>
      </c>
      <c r="CG4" t="s">
        <v>867</v>
      </c>
      <c r="CH4">
        <v>110069</v>
      </c>
      <c r="CI4" t="s">
        <v>867</v>
      </c>
      <c r="CJ4">
        <v>114446</v>
      </c>
      <c r="CK4" t="s">
        <v>867</v>
      </c>
      <c r="CL4">
        <v>120043</v>
      </c>
      <c r="CM4" t="s">
        <v>867</v>
      </c>
      <c r="CN4">
        <v>96844</v>
      </c>
      <c r="CO4" t="s">
        <v>867</v>
      </c>
      <c r="CP4">
        <v>102194</v>
      </c>
      <c r="CQ4" t="s">
        <v>867</v>
      </c>
      <c r="CR4">
        <v>100149</v>
      </c>
      <c r="CS4" t="s">
        <v>867</v>
      </c>
      <c r="CT4">
        <v>92134</v>
      </c>
      <c r="CU4" t="s">
        <v>867</v>
      </c>
      <c r="CV4">
        <v>101474</v>
      </c>
      <c r="CW4" t="s">
        <v>867</v>
      </c>
      <c r="CX4">
        <v>1023386</v>
      </c>
    </row>
    <row r="5" spans="1:102" ht="12.75">
      <c r="A5" t="s">
        <v>868</v>
      </c>
      <c r="B5">
        <v>23252</v>
      </c>
      <c r="C5" t="s">
        <v>868</v>
      </c>
      <c r="D5">
        <v>20080</v>
      </c>
      <c r="E5" t="s">
        <v>868</v>
      </c>
      <c r="F5">
        <v>22892</v>
      </c>
      <c r="G5" t="s">
        <v>868</v>
      </c>
      <c r="H5">
        <v>23849</v>
      </c>
      <c r="I5" t="s">
        <v>868</v>
      </c>
      <c r="J5">
        <v>20329</v>
      </c>
      <c r="K5" t="s">
        <v>868</v>
      </c>
      <c r="L5">
        <v>23692</v>
      </c>
      <c r="M5" t="s">
        <v>868</v>
      </c>
      <c r="N5">
        <v>23218</v>
      </c>
      <c r="O5" t="s">
        <v>868</v>
      </c>
      <c r="P5">
        <v>19858</v>
      </c>
      <c r="Q5" t="s">
        <v>868</v>
      </c>
      <c r="R5">
        <v>20256</v>
      </c>
      <c r="S5" t="s">
        <v>868</v>
      </c>
      <c r="T5">
        <v>21924</v>
      </c>
      <c r="U5" t="s">
        <v>868</v>
      </c>
      <c r="V5">
        <v>19483</v>
      </c>
      <c r="W5" t="s">
        <v>868</v>
      </c>
      <c r="X5">
        <v>19100</v>
      </c>
      <c r="Y5" t="s">
        <v>868</v>
      </c>
      <c r="Z5">
        <v>21555</v>
      </c>
      <c r="AA5" t="s">
        <v>868</v>
      </c>
      <c r="AB5">
        <v>22472</v>
      </c>
      <c r="AC5" t="s">
        <v>868</v>
      </c>
      <c r="AD5">
        <v>22721</v>
      </c>
      <c r="AE5" t="s">
        <v>868</v>
      </c>
      <c r="AF5">
        <v>22315</v>
      </c>
      <c r="AG5" t="s">
        <v>868</v>
      </c>
      <c r="AH5">
        <v>23763</v>
      </c>
      <c r="AI5" t="s">
        <v>868</v>
      </c>
      <c r="AJ5">
        <v>19070</v>
      </c>
      <c r="AK5" t="s">
        <v>868</v>
      </c>
      <c r="AL5">
        <v>21646</v>
      </c>
      <c r="AM5" t="s">
        <v>868</v>
      </c>
      <c r="AN5">
        <v>22113</v>
      </c>
      <c r="AO5" t="s">
        <v>868</v>
      </c>
      <c r="AP5">
        <v>24082</v>
      </c>
      <c r="AQ5" t="s">
        <v>868</v>
      </c>
      <c r="AR5">
        <v>22572</v>
      </c>
      <c r="AS5" t="s">
        <v>868</v>
      </c>
      <c r="AT5">
        <v>19663</v>
      </c>
      <c r="AU5" t="s">
        <v>868</v>
      </c>
      <c r="AV5">
        <v>21176</v>
      </c>
      <c r="AW5" t="s">
        <v>868</v>
      </c>
      <c r="AX5">
        <v>22099</v>
      </c>
      <c r="AY5" t="s">
        <v>868</v>
      </c>
      <c r="AZ5">
        <v>24488</v>
      </c>
      <c r="BA5" t="s">
        <v>868</v>
      </c>
      <c r="BB5">
        <v>19937</v>
      </c>
      <c r="BC5" t="s">
        <v>868</v>
      </c>
      <c r="BD5">
        <v>20054</v>
      </c>
      <c r="BE5" t="s">
        <v>868</v>
      </c>
      <c r="BF5">
        <v>23596</v>
      </c>
      <c r="BG5" t="s">
        <v>868</v>
      </c>
      <c r="BH5">
        <v>18866</v>
      </c>
      <c r="BI5" t="s">
        <v>868</v>
      </c>
      <c r="BJ5">
        <v>19861</v>
      </c>
      <c r="BK5" t="s">
        <v>868</v>
      </c>
      <c r="BL5">
        <v>22343</v>
      </c>
      <c r="BM5" t="s">
        <v>868</v>
      </c>
      <c r="BN5">
        <v>20179</v>
      </c>
      <c r="BO5" t="s">
        <v>868</v>
      </c>
      <c r="BP5">
        <v>22730</v>
      </c>
      <c r="BQ5" t="s">
        <v>868</v>
      </c>
      <c r="BR5">
        <v>21225</v>
      </c>
      <c r="BS5" t="s">
        <v>868</v>
      </c>
      <c r="BT5">
        <v>23679</v>
      </c>
      <c r="BU5" t="s">
        <v>868</v>
      </c>
      <c r="BV5">
        <v>21936</v>
      </c>
      <c r="BW5" t="s">
        <v>868</v>
      </c>
      <c r="BX5">
        <v>22653</v>
      </c>
      <c r="BY5" t="s">
        <v>868</v>
      </c>
      <c r="BZ5">
        <v>19028</v>
      </c>
      <c r="CA5" t="s">
        <v>868</v>
      </c>
      <c r="CB5">
        <v>23078</v>
      </c>
      <c r="CC5" t="s">
        <v>868</v>
      </c>
      <c r="CD5">
        <v>83026</v>
      </c>
      <c r="CE5" t="s">
        <v>868</v>
      </c>
      <c r="CF5">
        <v>85809</v>
      </c>
      <c r="CG5" t="s">
        <v>868</v>
      </c>
      <c r="CH5">
        <v>82297</v>
      </c>
      <c r="CI5" t="s">
        <v>868</v>
      </c>
      <c r="CJ5">
        <v>85400</v>
      </c>
      <c r="CK5" t="s">
        <v>868</v>
      </c>
      <c r="CL5">
        <v>84562</v>
      </c>
      <c r="CM5" t="s">
        <v>868</v>
      </c>
      <c r="CN5">
        <v>93395</v>
      </c>
      <c r="CO5" t="s">
        <v>868</v>
      </c>
      <c r="CP5">
        <v>80788</v>
      </c>
      <c r="CQ5" t="s">
        <v>868</v>
      </c>
      <c r="CR5">
        <v>92858</v>
      </c>
      <c r="CS5" t="s">
        <v>868</v>
      </c>
      <c r="CT5">
        <v>89570</v>
      </c>
      <c r="CU5" t="s">
        <v>868</v>
      </c>
      <c r="CV5">
        <v>89128</v>
      </c>
      <c r="CW5" t="s">
        <v>868</v>
      </c>
      <c r="CX5">
        <v>866833</v>
      </c>
    </row>
    <row r="6" spans="1:102" ht="12.75">
      <c r="A6" t="s">
        <v>902</v>
      </c>
      <c r="B6">
        <v>827</v>
      </c>
      <c r="C6" t="s">
        <v>906</v>
      </c>
      <c r="D6">
        <v>2654</v>
      </c>
      <c r="E6" t="s">
        <v>411</v>
      </c>
      <c r="F6">
        <v>92</v>
      </c>
      <c r="G6" t="s">
        <v>902</v>
      </c>
      <c r="H6">
        <v>339</v>
      </c>
      <c r="I6" t="s">
        <v>902</v>
      </c>
      <c r="J6">
        <v>3283</v>
      </c>
      <c r="K6" t="s">
        <v>906</v>
      </c>
      <c r="L6">
        <v>143</v>
      </c>
      <c r="M6" t="s">
        <v>902</v>
      </c>
      <c r="N6">
        <v>170</v>
      </c>
      <c r="O6" t="s">
        <v>219</v>
      </c>
      <c r="P6">
        <v>548</v>
      </c>
      <c r="Q6" t="s">
        <v>874</v>
      </c>
      <c r="R6">
        <v>434</v>
      </c>
      <c r="S6" t="s">
        <v>904</v>
      </c>
      <c r="T6">
        <v>820</v>
      </c>
      <c r="U6" t="s">
        <v>904</v>
      </c>
      <c r="V6">
        <v>3372</v>
      </c>
      <c r="W6" t="s">
        <v>904</v>
      </c>
      <c r="X6">
        <v>550</v>
      </c>
      <c r="Y6" t="s">
        <v>902</v>
      </c>
      <c r="Z6">
        <v>1640</v>
      </c>
      <c r="AA6" t="s">
        <v>874</v>
      </c>
      <c r="AB6">
        <v>62</v>
      </c>
      <c r="AC6" t="s">
        <v>874</v>
      </c>
      <c r="AD6">
        <v>253</v>
      </c>
      <c r="AE6" t="s">
        <v>219</v>
      </c>
      <c r="AF6">
        <v>1561</v>
      </c>
      <c r="AG6" t="s">
        <v>219</v>
      </c>
      <c r="AH6">
        <v>42</v>
      </c>
      <c r="AI6" t="s">
        <v>906</v>
      </c>
      <c r="AJ6">
        <v>2083</v>
      </c>
      <c r="AK6" t="s">
        <v>902</v>
      </c>
      <c r="AL6">
        <v>775</v>
      </c>
      <c r="AM6" t="s">
        <v>923</v>
      </c>
      <c r="AN6">
        <v>1680</v>
      </c>
      <c r="AO6" t="s">
        <v>219</v>
      </c>
      <c r="AP6">
        <v>93</v>
      </c>
      <c r="AQ6" t="s">
        <v>874</v>
      </c>
      <c r="AR6">
        <v>148</v>
      </c>
      <c r="AS6" t="s">
        <v>904</v>
      </c>
      <c r="AT6">
        <v>530</v>
      </c>
      <c r="AU6" t="s">
        <v>904</v>
      </c>
      <c r="AV6">
        <v>386</v>
      </c>
      <c r="AW6" t="s">
        <v>219</v>
      </c>
      <c r="AX6">
        <v>859</v>
      </c>
      <c r="AY6" t="s">
        <v>874</v>
      </c>
      <c r="AZ6">
        <v>153</v>
      </c>
      <c r="BA6" t="s">
        <v>902</v>
      </c>
      <c r="BB6">
        <v>167</v>
      </c>
      <c r="BC6" t="s">
        <v>904</v>
      </c>
      <c r="BD6">
        <v>2474</v>
      </c>
      <c r="BE6" t="s">
        <v>902</v>
      </c>
      <c r="BF6">
        <v>1305</v>
      </c>
      <c r="BG6" t="s">
        <v>902</v>
      </c>
      <c r="BH6">
        <v>3299</v>
      </c>
      <c r="BI6" t="s">
        <v>902</v>
      </c>
      <c r="BJ6">
        <v>3428</v>
      </c>
      <c r="BK6" t="s">
        <v>902</v>
      </c>
      <c r="BL6">
        <v>535</v>
      </c>
      <c r="BM6" t="s">
        <v>874</v>
      </c>
      <c r="BN6">
        <v>809</v>
      </c>
      <c r="BO6" t="s">
        <v>904</v>
      </c>
      <c r="BP6">
        <v>133</v>
      </c>
      <c r="BQ6" t="s">
        <v>904</v>
      </c>
      <c r="BR6">
        <v>116</v>
      </c>
      <c r="BS6" t="s">
        <v>904</v>
      </c>
      <c r="BT6">
        <v>83</v>
      </c>
      <c r="BU6" t="s">
        <v>904</v>
      </c>
      <c r="BV6">
        <v>158</v>
      </c>
      <c r="BW6" t="s">
        <v>874</v>
      </c>
      <c r="BX6">
        <v>266</v>
      </c>
      <c r="BY6" t="s">
        <v>902</v>
      </c>
      <c r="BZ6">
        <v>3463</v>
      </c>
      <c r="CA6" t="s">
        <v>411</v>
      </c>
      <c r="CB6">
        <v>176</v>
      </c>
      <c r="CC6" t="s">
        <v>904</v>
      </c>
      <c r="CD6">
        <v>1287</v>
      </c>
      <c r="CE6" t="s">
        <v>874</v>
      </c>
      <c r="CF6">
        <v>1762</v>
      </c>
      <c r="CG6" t="s">
        <v>902</v>
      </c>
      <c r="CH6">
        <v>8287</v>
      </c>
      <c r="CI6" t="s">
        <v>902</v>
      </c>
      <c r="CJ6">
        <v>8518</v>
      </c>
      <c r="CK6" t="s">
        <v>902</v>
      </c>
      <c r="CL6">
        <v>4470</v>
      </c>
      <c r="CM6" t="s">
        <v>219</v>
      </c>
      <c r="CN6">
        <v>347</v>
      </c>
      <c r="CO6" t="s">
        <v>904</v>
      </c>
      <c r="CP6">
        <v>5894</v>
      </c>
      <c r="CQ6" t="s">
        <v>219</v>
      </c>
      <c r="CR6">
        <v>1075</v>
      </c>
      <c r="CS6" t="s">
        <v>904</v>
      </c>
      <c r="CT6">
        <v>490</v>
      </c>
      <c r="CU6" t="s">
        <v>902</v>
      </c>
      <c r="CV6">
        <v>2834</v>
      </c>
      <c r="CW6" t="s">
        <v>902</v>
      </c>
      <c r="CX6">
        <v>29403</v>
      </c>
    </row>
    <row r="7" spans="1:102" ht="12.75">
      <c r="A7" t="s">
        <v>874</v>
      </c>
      <c r="B7">
        <v>598</v>
      </c>
      <c r="C7" t="s">
        <v>902</v>
      </c>
      <c r="D7">
        <v>1919</v>
      </c>
      <c r="E7" t="s">
        <v>874</v>
      </c>
      <c r="F7">
        <v>83</v>
      </c>
      <c r="G7" t="s">
        <v>904</v>
      </c>
      <c r="H7">
        <v>232</v>
      </c>
      <c r="I7" t="s">
        <v>906</v>
      </c>
      <c r="J7">
        <v>1389</v>
      </c>
      <c r="K7" t="s">
        <v>902</v>
      </c>
      <c r="L7">
        <v>91</v>
      </c>
      <c r="M7" t="s">
        <v>904</v>
      </c>
      <c r="N7">
        <v>168</v>
      </c>
      <c r="O7" t="s">
        <v>904</v>
      </c>
      <c r="P7">
        <v>308</v>
      </c>
      <c r="Q7" t="s">
        <v>902</v>
      </c>
      <c r="R7">
        <v>140</v>
      </c>
      <c r="S7" t="s">
        <v>902</v>
      </c>
      <c r="T7">
        <v>785</v>
      </c>
      <c r="U7" t="s">
        <v>874</v>
      </c>
      <c r="V7">
        <v>962</v>
      </c>
      <c r="W7" t="s">
        <v>219</v>
      </c>
      <c r="X7">
        <v>373</v>
      </c>
      <c r="Y7" t="s">
        <v>406</v>
      </c>
      <c r="Z7">
        <v>875</v>
      </c>
      <c r="AA7" t="s">
        <v>897</v>
      </c>
      <c r="AB7">
        <v>53</v>
      </c>
      <c r="AC7" t="s">
        <v>902</v>
      </c>
      <c r="AD7">
        <v>90</v>
      </c>
      <c r="AE7" t="s">
        <v>874</v>
      </c>
      <c r="AF7">
        <v>505</v>
      </c>
      <c r="AG7" t="s">
        <v>931</v>
      </c>
      <c r="AH7">
        <v>37</v>
      </c>
      <c r="AI7" t="s">
        <v>904</v>
      </c>
      <c r="AJ7">
        <v>1857</v>
      </c>
      <c r="AK7" t="s">
        <v>904</v>
      </c>
      <c r="AL7">
        <v>420</v>
      </c>
      <c r="AM7" t="s">
        <v>902</v>
      </c>
      <c r="AN7">
        <v>1184</v>
      </c>
      <c r="AO7" t="s">
        <v>897</v>
      </c>
      <c r="AP7">
        <v>44</v>
      </c>
      <c r="AQ7" t="s">
        <v>904</v>
      </c>
      <c r="AR7">
        <v>135</v>
      </c>
      <c r="AS7" t="s">
        <v>906</v>
      </c>
      <c r="AT7">
        <v>462</v>
      </c>
      <c r="AU7" t="s">
        <v>405</v>
      </c>
      <c r="AV7">
        <v>144</v>
      </c>
      <c r="AW7" t="s">
        <v>902</v>
      </c>
      <c r="AX7">
        <v>162</v>
      </c>
      <c r="AY7" t="s">
        <v>902</v>
      </c>
      <c r="AZ7">
        <v>132</v>
      </c>
      <c r="BA7" t="s">
        <v>906</v>
      </c>
      <c r="BB7">
        <v>148</v>
      </c>
      <c r="BC7" t="s">
        <v>902</v>
      </c>
      <c r="BD7">
        <v>1183</v>
      </c>
      <c r="BE7" t="s">
        <v>906</v>
      </c>
      <c r="BF7">
        <v>976</v>
      </c>
      <c r="BG7" t="s">
        <v>897</v>
      </c>
      <c r="BH7">
        <v>1856</v>
      </c>
      <c r="BI7" t="s">
        <v>904</v>
      </c>
      <c r="BJ7">
        <v>1357</v>
      </c>
      <c r="BK7" t="s">
        <v>904</v>
      </c>
      <c r="BL7">
        <v>255</v>
      </c>
      <c r="BM7" t="s">
        <v>902</v>
      </c>
      <c r="BN7">
        <v>413</v>
      </c>
      <c r="BO7" t="s">
        <v>874</v>
      </c>
      <c r="BP7">
        <v>36</v>
      </c>
      <c r="BQ7" t="s">
        <v>219</v>
      </c>
      <c r="BR7">
        <v>69</v>
      </c>
      <c r="BS7" t="s">
        <v>874</v>
      </c>
      <c r="BT7">
        <v>56</v>
      </c>
      <c r="BU7" t="s">
        <v>874</v>
      </c>
      <c r="BV7">
        <v>66</v>
      </c>
      <c r="BW7" t="s">
        <v>902</v>
      </c>
      <c r="BX7">
        <v>241</v>
      </c>
      <c r="BY7" t="s">
        <v>406</v>
      </c>
      <c r="BZ7">
        <v>2585</v>
      </c>
      <c r="CA7" t="s">
        <v>219</v>
      </c>
      <c r="CB7">
        <v>172</v>
      </c>
      <c r="CC7" t="s">
        <v>219</v>
      </c>
      <c r="CD7">
        <v>1106</v>
      </c>
      <c r="CE7" t="s">
        <v>902</v>
      </c>
      <c r="CF7">
        <v>884</v>
      </c>
      <c r="CG7" t="s">
        <v>904</v>
      </c>
      <c r="CH7">
        <v>3825</v>
      </c>
      <c r="CI7" t="s">
        <v>406</v>
      </c>
      <c r="CJ7">
        <v>4853</v>
      </c>
      <c r="CK7" t="s">
        <v>906</v>
      </c>
      <c r="CL7">
        <v>4389</v>
      </c>
      <c r="CM7" t="s">
        <v>411</v>
      </c>
      <c r="CN7">
        <v>256</v>
      </c>
      <c r="CO7" t="s">
        <v>906</v>
      </c>
      <c r="CP7">
        <v>3002</v>
      </c>
      <c r="CQ7" t="s">
        <v>902</v>
      </c>
      <c r="CR7">
        <v>762</v>
      </c>
      <c r="CS7" t="s">
        <v>219</v>
      </c>
      <c r="CT7">
        <v>202</v>
      </c>
      <c r="CU7" t="s">
        <v>906</v>
      </c>
      <c r="CV7">
        <v>1509</v>
      </c>
      <c r="CW7" t="s">
        <v>904</v>
      </c>
      <c r="CX7">
        <v>21166</v>
      </c>
    </row>
    <row r="8" spans="1:102" ht="12.75">
      <c r="A8" t="s">
        <v>904</v>
      </c>
      <c r="B8">
        <v>447</v>
      </c>
      <c r="C8" t="s">
        <v>923</v>
      </c>
      <c r="D8">
        <v>959</v>
      </c>
      <c r="E8" t="s">
        <v>405</v>
      </c>
      <c r="F8">
        <v>78</v>
      </c>
      <c r="G8" t="s">
        <v>907</v>
      </c>
      <c r="H8">
        <v>123</v>
      </c>
      <c r="I8" t="s">
        <v>406</v>
      </c>
      <c r="J8">
        <v>1341</v>
      </c>
      <c r="K8" t="s">
        <v>904</v>
      </c>
      <c r="L8">
        <v>76</v>
      </c>
      <c r="M8" t="s">
        <v>219</v>
      </c>
      <c r="N8">
        <v>89</v>
      </c>
      <c r="O8" t="s">
        <v>405</v>
      </c>
      <c r="P8">
        <v>298</v>
      </c>
      <c r="Q8" t="s">
        <v>904</v>
      </c>
      <c r="R8">
        <v>90</v>
      </c>
      <c r="S8" t="s">
        <v>907</v>
      </c>
      <c r="T8">
        <v>625</v>
      </c>
      <c r="U8" t="s">
        <v>902</v>
      </c>
      <c r="V8">
        <v>416</v>
      </c>
      <c r="W8" t="s">
        <v>874</v>
      </c>
      <c r="X8">
        <v>221</v>
      </c>
      <c r="Y8" t="s">
        <v>904</v>
      </c>
      <c r="Z8">
        <v>589</v>
      </c>
      <c r="AA8" t="s">
        <v>923</v>
      </c>
      <c r="AB8">
        <v>50</v>
      </c>
      <c r="AC8" t="s">
        <v>904</v>
      </c>
      <c r="AD8">
        <v>90</v>
      </c>
      <c r="AE8" t="s">
        <v>405</v>
      </c>
      <c r="AF8">
        <v>500</v>
      </c>
      <c r="AG8" t="s">
        <v>869</v>
      </c>
      <c r="AH8">
        <v>29</v>
      </c>
      <c r="AI8" t="s">
        <v>902</v>
      </c>
      <c r="AJ8">
        <v>1820</v>
      </c>
      <c r="AK8" t="s">
        <v>897</v>
      </c>
      <c r="AL8">
        <v>244</v>
      </c>
      <c r="AM8" t="s">
        <v>906</v>
      </c>
      <c r="AN8">
        <v>1113</v>
      </c>
      <c r="AO8" t="s">
        <v>904</v>
      </c>
      <c r="AP8">
        <v>38</v>
      </c>
      <c r="AQ8" t="s">
        <v>907</v>
      </c>
      <c r="AR8">
        <v>102</v>
      </c>
      <c r="AS8" t="s">
        <v>902</v>
      </c>
      <c r="AT8">
        <v>404</v>
      </c>
      <c r="AU8" t="s">
        <v>902</v>
      </c>
      <c r="AV8">
        <v>123</v>
      </c>
      <c r="AW8" t="s">
        <v>904</v>
      </c>
      <c r="AX8">
        <v>160</v>
      </c>
      <c r="AY8" t="s">
        <v>904</v>
      </c>
      <c r="AZ8">
        <v>68</v>
      </c>
      <c r="BA8" t="s">
        <v>874</v>
      </c>
      <c r="BB8">
        <v>107</v>
      </c>
      <c r="BC8" t="s">
        <v>874</v>
      </c>
      <c r="BD8">
        <v>647</v>
      </c>
      <c r="BE8" t="s">
        <v>904</v>
      </c>
      <c r="BF8">
        <v>580</v>
      </c>
      <c r="BG8" t="s">
        <v>906</v>
      </c>
      <c r="BH8">
        <v>1253</v>
      </c>
      <c r="BI8" t="s">
        <v>406</v>
      </c>
      <c r="BJ8">
        <v>1032</v>
      </c>
      <c r="BK8" t="s">
        <v>406</v>
      </c>
      <c r="BL8">
        <v>210</v>
      </c>
      <c r="BM8" t="s">
        <v>904</v>
      </c>
      <c r="BN8">
        <v>326</v>
      </c>
      <c r="BO8" t="s">
        <v>902</v>
      </c>
      <c r="BP8">
        <v>28</v>
      </c>
      <c r="BQ8" t="s">
        <v>902</v>
      </c>
      <c r="BR8">
        <v>46</v>
      </c>
      <c r="BS8" t="s">
        <v>902</v>
      </c>
      <c r="BT8">
        <v>56</v>
      </c>
      <c r="BU8" t="s">
        <v>219</v>
      </c>
      <c r="BV8">
        <v>62</v>
      </c>
      <c r="BW8" t="s">
        <v>219</v>
      </c>
      <c r="BX8">
        <v>133</v>
      </c>
      <c r="BY8" t="s">
        <v>901</v>
      </c>
      <c r="BZ8">
        <v>1497</v>
      </c>
      <c r="CA8" t="s">
        <v>897</v>
      </c>
      <c r="CB8">
        <v>134</v>
      </c>
      <c r="CC8" t="s">
        <v>874</v>
      </c>
      <c r="CD8">
        <v>680</v>
      </c>
      <c r="CE8" t="s">
        <v>904</v>
      </c>
      <c r="CF8">
        <v>606</v>
      </c>
      <c r="CG8" t="s">
        <v>897</v>
      </c>
      <c r="CH8">
        <v>2520</v>
      </c>
      <c r="CI8" t="s">
        <v>904</v>
      </c>
      <c r="CJ8">
        <v>3214</v>
      </c>
      <c r="CK8" t="s">
        <v>904</v>
      </c>
      <c r="CL8">
        <v>3696</v>
      </c>
      <c r="CM8" t="s">
        <v>897</v>
      </c>
      <c r="CN8">
        <v>246</v>
      </c>
      <c r="CO8" t="s">
        <v>902</v>
      </c>
      <c r="CP8">
        <v>2699</v>
      </c>
      <c r="CQ8" t="s">
        <v>904</v>
      </c>
      <c r="CR8">
        <v>636</v>
      </c>
      <c r="CS8" t="s">
        <v>874</v>
      </c>
      <c r="CT8">
        <v>193</v>
      </c>
      <c r="CU8" t="s">
        <v>904</v>
      </c>
      <c r="CV8">
        <v>1389</v>
      </c>
      <c r="CW8" t="s">
        <v>906</v>
      </c>
      <c r="CX8">
        <v>14718</v>
      </c>
    </row>
    <row r="9" spans="1:102" ht="12.75">
      <c r="A9" t="s">
        <v>906</v>
      </c>
      <c r="B9">
        <v>287</v>
      </c>
      <c r="C9" t="s">
        <v>406</v>
      </c>
      <c r="D9">
        <v>674</v>
      </c>
      <c r="E9" t="s">
        <v>219</v>
      </c>
      <c r="F9">
        <v>68</v>
      </c>
      <c r="G9" t="s">
        <v>874</v>
      </c>
      <c r="H9">
        <v>109</v>
      </c>
      <c r="I9" t="s">
        <v>904</v>
      </c>
      <c r="J9">
        <v>1224</v>
      </c>
      <c r="K9" t="s">
        <v>219</v>
      </c>
      <c r="L9">
        <v>72</v>
      </c>
      <c r="M9" t="s">
        <v>907</v>
      </c>
      <c r="N9">
        <v>85</v>
      </c>
      <c r="O9" t="s">
        <v>874</v>
      </c>
      <c r="P9">
        <v>259</v>
      </c>
      <c r="Q9" t="s">
        <v>906</v>
      </c>
      <c r="R9">
        <v>61</v>
      </c>
      <c r="S9" t="s">
        <v>406</v>
      </c>
      <c r="T9">
        <v>202</v>
      </c>
      <c r="U9" t="s">
        <v>906</v>
      </c>
      <c r="V9">
        <v>382</v>
      </c>
      <c r="W9" t="s">
        <v>902</v>
      </c>
      <c r="X9">
        <v>202</v>
      </c>
      <c r="Y9" t="s">
        <v>901</v>
      </c>
      <c r="Z9">
        <v>285</v>
      </c>
      <c r="AA9" t="s">
        <v>219</v>
      </c>
      <c r="AB9">
        <v>40</v>
      </c>
      <c r="AC9" t="s">
        <v>906</v>
      </c>
      <c r="AD9">
        <v>83</v>
      </c>
      <c r="AE9" t="s">
        <v>897</v>
      </c>
      <c r="AF9">
        <v>403</v>
      </c>
      <c r="AG9" t="s">
        <v>904</v>
      </c>
      <c r="AH9">
        <v>29</v>
      </c>
      <c r="AI9" t="s">
        <v>406</v>
      </c>
      <c r="AJ9">
        <v>578</v>
      </c>
      <c r="AK9" t="s">
        <v>907</v>
      </c>
      <c r="AL9">
        <v>156</v>
      </c>
      <c r="AM9" t="s">
        <v>219</v>
      </c>
      <c r="AN9">
        <v>1037</v>
      </c>
      <c r="AO9" t="s">
        <v>869</v>
      </c>
      <c r="AP9">
        <v>33</v>
      </c>
      <c r="AQ9" t="s">
        <v>906</v>
      </c>
      <c r="AR9">
        <v>75</v>
      </c>
      <c r="AS9" t="s">
        <v>874</v>
      </c>
      <c r="AT9">
        <v>343</v>
      </c>
      <c r="AU9" t="s">
        <v>874</v>
      </c>
      <c r="AV9">
        <v>117</v>
      </c>
      <c r="AW9" t="s">
        <v>897</v>
      </c>
      <c r="AX9">
        <v>159</v>
      </c>
      <c r="AY9" t="s">
        <v>411</v>
      </c>
      <c r="AZ9">
        <v>67</v>
      </c>
      <c r="BA9" t="s">
        <v>904</v>
      </c>
      <c r="BB9">
        <v>107</v>
      </c>
      <c r="BC9" t="s">
        <v>906</v>
      </c>
      <c r="BD9">
        <v>561</v>
      </c>
      <c r="BE9" t="s">
        <v>874</v>
      </c>
      <c r="BF9">
        <v>397</v>
      </c>
      <c r="BG9" t="s">
        <v>904</v>
      </c>
      <c r="BH9">
        <v>1228</v>
      </c>
      <c r="BI9" t="s">
        <v>907</v>
      </c>
      <c r="BJ9">
        <v>745</v>
      </c>
      <c r="BK9" t="s">
        <v>901</v>
      </c>
      <c r="BL9">
        <v>174</v>
      </c>
      <c r="BM9" t="s">
        <v>219</v>
      </c>
      <c r="BN9">
        <v>189</v>
      </c>
      <c r="BO9" t="s">
        <v>869</v>
      </c>
      <c r="BP9">
        <v>23</v>
      </c>
      <c r="BQ9" t="s">
        <v>907</v>
      </c>
      <c r="BR9">
        <v>41</v>
      </c>
      <c r="BS9" t="s">
        <v>219</v>
      </c>
      <c r="BT9">
        <v>55</v>
      </c>
      <c r="BU9" t="s">
        <v>902</v>
      </c>
      <c r="BV9">
        <v>61</v>
      </c>
      <c r="BW9" t="s">
        <v>406</v>
      </c>
      <c r="BX9">
        <v>105</v>
      </c>
      <c r="BY9" t="s">
        <v>904</v>
      </c>
      <c r="BZ9">
        <v>1333</v>
      </c>
      <c r="CA9" t="s">
        <v>405</v>
      </c>
      <c r="CB9">
        <v>108</v>
      </c>
      <c r="CC9" t="s">
        <v>405</v>
      </c>
      <c r="CD9">
        <v>653</v>
      </c>
      <c r="CE9" t="s">
        <v>219</v>
      </c>
      <c r="CF9">
        <v>442</v>
      </c>
      <c r="CG9" t="s">
        <v>406</v>
      </c>
      <c r="CH9">
        <v>2127</v>
      </c>
      <c r="CI9" t="s">
        <v>901</v>
      </c>
      <c r="CJ9">
        <v>2974</v>
      </c>
      <c r="CK9" t="s">
        <v>923</v>
      </c>
      <c r="CL9">
        <v>3242</v>
      </c>
      <c r="CM9" t="s">
        <v>874</v>
      </c>
      <c r="CN9">
        <v>218</v>
      </c>
      <c r="CO9" t="s">
        <v>874</v>
      </c>
      <c r="CP9">
        <v>1992</v>
      </c>
      <c r="CQ9" t="s">
        <v>906</v>
      </c>
      <c r="CR9">
        <v>387</v>
      </c>
      <c r="CS9" t="s">
        <v>902</v>
      </c>
      <c r="CT9">
        <v>191</v>
      </c>
      <c r="CU9" t="s">
        <v>874</v>
      </c>
      <c r="CV9">
        <v>1218</v>
      </c>
      <c r="CW9" t="s">
        <v>905</v>
      </c>
      <c r="CX9">
        <v>10827</v>
      </c>
    </row>
    <row r="10" spans="1:102" ht="12.75">
      <c r="A10" t="s">
        <v>907</v>
      </c>
      <c r="B10">
        <v>220</v>
      </c>
      <c r="C10" t="s">
        <v>907</v>
      </c>
      <c r="D10">
        <v>558</v>
      </c>
      <c r="E10" t="s">
        <v>902</v>
      </c>
      <c r="F10">
        <v>66</v>
      </c>
      <c r="G10" t="s">
        <v>897</v>
      </c>
      <c r="H10">
        <v>94</v>
      </c>
      <c r="I10" t="s">
        <v>923</v>
      </c>
      <c r="J10">
        <v>1177</v>
      </c>
      <c r="K10" t="s">
        <v>897</v>
      </c>
      <c r="L10">
        <v>70</v>
      </c>
      <c r="M10" t="s">
        <v>923</v>
      </c>
      <c r="N10">
        <v>76</v>
      </c>
      <c r="O10" t="s">
        <v>902</v>
      </c>
      <c r="P10">
        <v>209</v>
      </c>
      <c r="Q10" t="s">
        <v>219</v>
      </c>
      <c r="R10">
        <v>60</v>
      </c>
      <c r="S10" t="s">
        <v>906</v>
      </c>
      <c r="T10">
        <v>135</v>
      </c>
      <c r="U10" t="s">
        <v>899</v>
      </c>
      <c r="V10">
        <v>203</v>
      </c>
      <c r="W10" t="s">
        <v>405</v>
      </c>
      <c r="X10">
        <v>133</v>
      </c>
      <c r="Y10" t="s">
        <v>906</v>
      </c>
      <c r="Z10">
        <v>257</v>
      </c>
      <c r="AA10" t="s">
        <v>405</v>
      </c>
      <c r="AB10">
        <v>37</v>
      </c>
      <c r="AC10" t="s">
        <v>923</v>
      </c>
      <c r="AD10">
        <v>67</v>
      </c>
      <c r="AE10" t="s">
        <v>869</v>
      </c>
      <c r="AF10">
        <v>280</v>
      </c>
      <c r="AG10" t="s">
        <v>874</v>
      </c>
      <c r="AH10">
        <v>28</v>
      </c>
      <c r="AI10" t="s">
        <v>874</v>
      </c>
      <c r="AJ10">
        <v>539</v>
      </c>
      <c r="AK10" t="s">
        <v>406</v>
      </c>
      <c r="AL10">
        <v>130</v>
      </c>
      <c r="AM10" t="s">
        <v>897</v>
      </c>
      <c r="AN10">
        <v>667</v>
      </c>
      <c r="AO10" t="s">
        <v>874</v>
      </c>
      <c r="AP10">
        <v>33</v>
      </c>
      <c r="AQ10" t="s">
        <v>219</v>
      </c>
      <c r="AR10">
        <v>64</v>
      </c>
      <c r="AS10" t="s">
        <v>219</v>
      </c>
      <c r="AT10">
        <v>219</v>
      </c>
      <c r="AU10" t="s">
        <v>219</v>
      </c>
      <c r="AV10">
        <v>117</v>
      </c>
      <c r="AW10" t="s">
        <v>918</v>
      </c>
      <c r="AX10">
        <v>148</v>
      </c>
      <c r="AY10" t="s">
        <v>406</v>
      </c>
      <c r="AZ10">
        <v>52</v>
      </c>
      <c r="BA10" t="s">
        <v>923</v>
      </c>
      <c r="BB10">
        <v>61</v>
      </c>
      <c r="BC10" t="s">
        <v>406</v>
      </c>
      <c r="BD10">
        <v>442</v>
      </c>
      <c r="BE10" t="s">
        <v>406</v>
      </c>
      <c r="BF10">
        <v>378</v>
      </c>
      <c r="BG10" t="s">
        <v>406</v>
      </c>
      <c r="BH10">
        <v>763</v>
      </c>
      <c r="BI10" t="s">
        <v>906</v>
      </c>
      <c r="BJ10">
        <v>557</v>
      </c>
      <c r="BK10" t="s">
        <v>923</v>
      </c>
      <c r="BL10">
        <v>146</v>
      </c>
      <c r="BM10" t="s">
        <v>906</v>
      </c>
      <c r="BN10">
        <v>137</v>
      </c>
      <c r="BO10" t="s">
        <v>903</v>
      </c>
      <c r="BP10">
        <v>22</v>
      </c>
      <c r="BQ10" t="s">
        <v>874</v>
      </c>
      <c r="BR10">
        <v>35</v>
      </c>
      <c r="BS10" t="s">
        <v>407</v>
      </c>
      <c r="BT10">
        <v>48</v>
      </c>
      <c r="BU10" t="s">
        <v>906</v>
      </c>
      <c r="BV10">
        <v>36</v>
      </c>
      <c r="BW10" t="s">
        <v>904</v>
      </c>
      <c r="BX10">
        <v>100</v>
      </c>
      <c r="BY10" t="s">
        <v>906</v>
      </c>
      <c r="BZ10">
        <v>1022</v>
      </c>
      <c r="CA10" t="s">
        <v>874</v>
      </c>
      <c r="CB10">
        <v>95</v>
      </c>
      <c r="CC10" t="s">
        <v>902</v>
      </c>
      <c r="CD10">
        <v>600</v>
      </c>
      <c r="CE10" t="s">
        <v>906</v>
      </c>
      <c r="CF10">
        <v>342</v>
      </c>
      <c r="CG10" t="s">
        <v>906</v>
      </c>
      <c r="CH10">
        <v>2022</v>
      </c>
      <c r="CI10" t="s">
        <v>906</v>
      </c>
      <c r="CJ10">
        <v>2698</v>
      </c>
      <c r="CK10" t="s">
        <v>219</v>
      </c>
      <c r="CL10">
        <v>3164</v>
      </c>
      <c r="CM10" t="s">
        <v>405</v>
      </c>
      <c r="CN10">
        <v>188</v>
      </c>
      <c r="CO10" t="s">
        <v>406</v>
      </c>
      <c r="CP10">
        <v>944</v>
      </c>
      <c r="CQ10" t="s">
        <v>897</v>
      </c>
      <c r="CR10">
        <v>383</v>
      </c>
      <c r="CS10" t="s">
        <v>907</v>
      </c>
      <c r="CT10">
        <v>107</v>
      </c>
      <c r="CU10" t="s">
        <v>406</v>
      </c>
      <c r="CV10">
        <v>824</v>
      </c>
      <c r="CW10" t="s">
        <v>874</v>
      </c>
      <c r="CX10">
        <v>8952</v>
      </c>
    </row>
    <row r="11" spans="1:102" ht="12.75">
      <c r="A11" t="s">
        <v>406</v>
      </c>
      <c r="B11">
        <v>199</v>
      </c>
      <c r="C11" t="s">
        <v>904</v>
      </c>
      <c r="D11">
        <v>499</v>
      </c>
      <c r="E11" t="s">
        <v>897</v>
      </c>
      <c r="F11">
        <v>57</v>
      </c>
      <c r="G11" t="s">
        <v>906</v>
      </c>
      <c r="H11">
        <v>64</v>
      </c>
      <c r="I11" t="s">
        <v>901</v>
      </c>
      <c r="J11">
        <v>1143</v>
      </c>
      <c r="K11" t="s">
        <v>869</v>
      </c>
      <c r="L11">
        <v>64</v>
      </c>
      <c r="M11" t="s">
        <v>874</v>
      </c>
      <c r="N11">
        <v>73</v>
      </c>
      <c r="O11" t="s">
        <v>897</v>
      </c>
      <c r="P11">
        <v>181</v>
      </c>
      <c r="Q11" t="s">
        <v>407</v>
      </c>
      <c r="R11">
        <v>52</v>
      </c>
      <c r="S11" t="s">
        <v>874</v>
      </c>
      <c r="T11">
        <v>100</v>
      </c>
      <c r="U11" t="s">
        <v>875</v>
      </c>
      <c r="V11">
        <v>184</v>
      </c>
      <c r="W11" t="s">
        <v>897</v>
      </c>
      <c r="X11">
        <v>107</v>
      </c>
      <c r="Y11" t="s">
        <v>923</v>
      </c>
      <c r="Z11">
        <v>215</v>
      </c>
      <c r="AA11" t="s">
        <v>902</v>
      </c>
      <c r="AB11">
        <v>33</v>
      </c>
      <c r="AC11" t="s">
        <v>219</v>
      </c>
      <c r="AD11">
        <v>60</v>
      </c>
      <c r="AE11" t="s">
        <v>923</v>
      </c>
      <c r="AF11">
        <v>250</v>
      </c>
      <c r="AG11" t="s">
        <v>411</v>
      </c>
      <c r="AH11">
        <v>28</v>
      </c>
      <c r="AI11" t="s">
        <v>923</v>
      </c>
      <c r="AJ11">
        <v>485</v>
      </c>
      <c r="AK11" t="s">
        <v>874</v>
      </c>
      <c r="AL11">
        <v>116</v>
      </c>
      <c r="AM11" t="s">
        <v>901</v>
      </c>
      <c r="AN11">
        <v>598</v>
      </c>
      <c r="AO11" t="s">
        <v>405</v>
      </c>
      <c r="AP11">
        <v>25</v>
      </c>
      <c r="AQ11" t="s">
        <v>902</v>
      </c>
      <c r="AR11">
        <v>59</v>
      </c>
      <c r="AS11" t="s">
        <v>406</v>
      </c>
      <c r="AT11">
        <v>202</v>
      </c>
      <c r="AU11" t="s">
        <v>897</v>
      </c>
      <c r="AV11">
        <v>97</v>
      </c>
      <c r="AW11" t="s">
        <v>906</v>
      </c>
      <c r="AX11">
        <v>146</v>
      </c>
      <c r="AY11" t="s">
        <v>901</v>
      </c>
      <c r="AZ11">
        <v>49</v>
      </c>
      <c r="BA11" t="s">
        <v>219</v>
      </c>
      <c r="BB11">
        <v>41</v>
      </c>
      <c r="BC11" t="s">
        <v>899</v>
      </c>
      <c r="BD11">
        <v>385</v>
      </c>
      <c r="BE11" t="s">
        <v>901</v>
      </c>
      <c r="BF11">
        <v>320</v>
      </c>
      <c r="BG11" t="s">
        <v>923</v>
      </c>
      <c r="BH11">
        <v>654</v>
      </c>
      <c r="BI11" t="s">
        <v>901</v>
      </c>
      <c r="BJ11">
        <v>477</v>
      </c>
      <c r="BK11" t="s">
        <v>874</v>
      </c>
      <c r="BL11">
        <v>116</v>
      </c>
      <c r="BM11" t="s">
        <v>406</v>
      </c>
      <c r="BN11">
        <v>122</v>
      </c>
      <c r="BO11" t="s">
        <v>907</v>
      </c>
      <c r="BP11">
        <v>21</v>
      </c>
      <c r="BQ11" t="s">
        <v>897</v>
      </c>
      <c r="BR11">
        <v>33</v>
      </c>
      <c r="BS11" t="s">
        <v>873</v>
      </c>
      <c r="BT11">
        <v>28</v>
      </c>
      <c r="BU11" t="s">
        <v>907</v>
      </c>
      <c r="BV11">
        <v>33</v>
      </c>
      <c r="BW11" t="s">
        <v>906</v>
      </c>
      <c r="BX11">
        <v>61</v>
      </c>
      <c r="BY11" t="s">
        <v>923</v>
      </c>
      <c r="BZ11">
        <v>681</v>
      </c>
      <c r="CA11" t="s">
        <v>902</v>
      </c>
      <c r="CB11">
        <v>83</v>
      </c>
      <c r="CC11" t="s">
        <v>897</v>
      </c>
      <c r="CD11">
        <v>442</v>
      </c>
      <c r="CE11" t="s">
        <v>406</v>
      </c>
      <c r="CF11">
        <v>275</v>
      </c>
      <c r="CG11" t="s">
        <v>907</v>
      </c>
      <c r="CH11">
        <v>1878</v>
      </c>
      <c r="CI11" t="s">
        <v>923</v>
      </c>
      <c r="CJ11">
        <v>2101</v>
      </c>
      <c r="CK11" t="s">
        <v>874</v>
      </c>
      <c r="CL11">
        <v>1606</v>
      </c>
      <c r="CM11" t="s">
        <v>902</v>
      </c>
      <c r="CN11">
        <v>158</v>
      </c>
      <c r="CO11" t="s">
        <v>907</v>
      </c>
      <c r="CP11">
        <v>705</v>
      </c>
      <c r="CQ11" t="s">
        <v>874</v>
      </c>
      <c r="CR11">
        <v>353</v>
      </c>
      <c r="CS11" t="s">
        <v>869</v>
      </c>
      <c r="CT11">
        <v>88</v>
      </c>
      <c r="CU11" t="s">
        <v>901</v>
      </c>
      <c r="CV11">
        <v>580</v>
      </c>
      <c r="CW11" t="s">
        <v>923</v>
      </c>
      <c r="CX11">
        <v>8139</v>
      </c>
    </row>
    <row r="12" spans="1:102" ht="12.75">
      <c r="A12" t="s">
        <v>897</v>
      </c>
      <c r="B12">
        <v>96</v>
      </c>
      <c r="C12" t="s">
        <v>897</v>
      </c>
      <c r="D12">
        <v>324</v>
      </c>
      <c r="E12" t="s">
        <v>869</v>
      </c>
      <c r="F12">
        <v>43</v>
      </c>
      <c r="G12" t="s">
        <v>219</v>
      </c>
      <c r="H12">
        <v>55</v>
      </c>
      <c r="I12" t="s">
        <v>897</v>
      </c>
      <c r="J12">
        <v>479</v>
      </c>
      <c r="K12" t="s">
        <v>405</v>
      </c>
      <c r="L12">
        <v>51</v>
      </c>
      <c r="M12" t="s">
        <v>899</v>
      </c>
      <c r="N12">
        <v>62</v>
      </c>
      <c r="O12" t="s">
        <v>923</v>
      </c>
      <c r="P12">
        <v>132</v>
      </c>
      <c r="Q12" t="s">
        <v>907</v>
      </c>
      <c r="R12">
        <v>49</v>
      </c>
      <c r="S12" t="s">
        <v>897</v>
      </c>
      <c r="T12">
        <v>85</v>
      </c>
      <c r="U12" t="s">
        <v>907</v>
      </c>
      <c r="V12">
        <v>160</v>
      </c>
      <c r="W12" t="s">
        <v>869</v>
      </c>
      <c r="X12">
        <v>70</v>
      </c>
      <c r="Y12" t="s">
        <v>897</v>
      </c>
      <c r="Z12">
        <v>107</v>
      </c>
      <c r="AA12" t="s">
        <v>411</v>
      </c>
      <c r="AB12">
        <v>30</v>
      </c>
      <c r="AC12" t="s">
        <v>869</v>
      </c>
      <c r="AD12">
        <v>55</v>
      </c>
      <c r="AE12" t="s">
        <v>904</v>
      </c>
      <c r="AF12">
        <v>218</v>
      </c>
      <c r="AG12" t="s">
        <v>933</v>
      </c>
      <c r="AH12">
        <v>23</v>
      </c>
      <c r="AI12" t="s">
        <v>907</v>
      </c>
      <c r="AJ12">
        <v>297</v>
      </c>
      <c r="AK12" t="s">
        <v>219</v>
      </c>
      <c r="AL12">
        <v>95</v>
      </c>
      <c r="AM12" t="s">
        <v>904</v>
      </c>
      <c r="AN12">
        <v>505</v>
      </c>
      <c r="AO12" t="s">
        <v>902</v>
      </c>
      <c r="AP12">
        <v>24</v>
      </c>
      <c r="AQ12" t="s">
        <v>395</v>
      </c>
      <c r="AR12">
        <v>28</v>
      </c>
      <c r="AS12" t="s">
        <v>907</v>
      </c>
      <c r="AT12">
        <v>146</v>
      </c>
      <c r="AU12" t="s">
        <v>906</v>
      </c>
      <c r="AV12">
        <v>73</v>
      </c>
      <c r="AW12" t="s">
        <v>874</v>
      </c>
      <c r="AX12">
        <v>121</v>
      </c>
      <c r="AY12" t="s">
        <v>897</v>
      </c>
      <c r="AZ12">
        <v>46</v>
      </c>
      <c r="BA12" t="s">
        <v>406</v>
      </c>
      <c r="BB12">
        <v>37</v>
      </c>
      <c r="BC12" t="s">
        <v>923</v>
      </c>
      <c r="BD12">
        <v>353</v>
      </c>
      <c r="BE12" t="s">
        <v>897</v>
      </c>
      <c r="BF12">
        <v>232</v>
      </c>
      <c r="BG12" t="s">
        <v>901</v>
      </c>
      <c r="BH12">
        <v>520</v>
      </c>
      <c r="BI12" t="s">
        <v>897</v>
      </c>
      <c r="BJ12">
        <v>335</v>
      </c>
      <c r="BK12" t="s">
        <v>906</v>
      </c>
      <c r="BL12">
        <v>98</v>
      </c>
      <c r="BM12" t="s">
        <v>869</v>
      </c>
      <c r="BN12">
        <v>74</v>
      </c>
      <c r="BO12" t="s">
        <v>871</v>
      </c>
      <c r="BP12">
        <v>19</v>
      </c>
      <c r="BQ12" t="s">
        <v>910</v>
      </c>
      <c r="BR12">
        <v>22</v>
      </c>
      <c r="BS12" t="s">
        <v>903</v>
      </c>
      <c r="BT12">
        <v>27</v>
      </c>
      <c r="BU12" t="s">
        <v>869</v>
      </c>
      <c r="BV12">
        <v>23</v>
      </c>
      <c r="BW12" t="s">
        <v>899</v>
      </c>
      <c r="BX12">
        <v>47</v>
      </c>
      <c r="BY12" t="s">
        <v>897</v>
      </c>
      <c r="BZ12">
        <v>223</v>
      </c>
      <c r="CA12" t="s">
        <v>915</v>
      </c>
      <c r="CB12">
        <v>83</v>
      </c>
      <c r="CC12" t="s">
        <v>923</v>
      </c>
      <c r="CD12">
        <v>285</v>
      </c>
      <c r="CE12" t="s">
        <v>869</v>
      </c>
      <c r="CF12">
        <v>206</v>
      </c>
      <c r="CG12" t="s">
        <v>901</v>
      </c>
      <c r="CH12">
        <v>1115</v>
      </c>
      <c r="CI12" t="s">
        <v>897</v>
      </c>
      <c r="CJ12">
        <v>855</v>
      </c>
      <c r="CK12" t="s">
        <v>406</v>
      </c>
      <c r="CL12">
        <v>1559</v>
      </c>
      <c r="CM12" t="s">
        <v>869</v>
      </c>
      <c r="CN12">
        <v>131</v>
      </c>
      <c r="CO12" t="s">
        <v>923</v>
      </c>
      <c r="CP12">
        <v>617</v>
      </c>
      <c r="CQ12" t="s">
        <v>907</v>
      </c>
      <c r="CR12">
        <v>297</v>
      </c>
      <c r="CS12" t="s">
        <v>903</v>
      </c>
      <c r="CT12">
        <v>80</v>
      </c>
      <c r="CU12" t="s">
        <v>923</v>
      </c>
      <c r="CV12">
        <v>456</v>
      </c>
      <c r="CW12" t="s">
        <v>219</v>
      </c>
      <c r="CX12">
        <v>7807</v>
      </c>
    </row>
    <row r="13" spans="1:102" ht="12.75">
      <c r="A13" t="s">
        <v>219</v>
      </c>
      <c r="B13">
        <v>94</v>
      </c>
      <c r="C13" t="s">
        <v>219</v>
      </c>
      <c r="D13">
        <v>297</v>
      </c>
      <c r="E13" t="s">
        <v>904</v>
      </c>
      <c r="F13">
        <v>43</v>
      </c>
      <c r="G13" t="s">
        <v>923</v>
      </c>
      <c r="H13">
        <v>45</v>
      </c>
      <c r="I13" t="s">
        <v>874</v>
      </c>
      <c r="J13">
        <v>131</v>
      </c>
      <c r="K13" t="s">
        <v>874</v>
      </c>
      <c r="L13">
        <v>50</v>
      </c>
      <c r="M13" t="s">
        <v>897</v>
      </c>
      <c r="N13">
        <v>60</v>
      </c>
      <c r="O13" t="s">
        <v>871</v>
      </c>
      <c r="P13">
        <v>117</v>
      </c>
      <c r="Q13" t="s">
        <v>897</v>
      </c>
      <c r="R13">
        <v>41</v>
      </c>
      <c r="S13" t="s">
        <v>219</v>
      </c>
      <c r="T13">
        <v>68</v>
      </c>
      <c r="U13" t="s">
        <v>406</v>
      </c>
      <c r="V13">
        <v>149</v>
      </c>
      <c r="W13" t="s">
        <v>899</v>
      </c>
      <c r="X13">
        <v>70</v>
      </c>
      <c r="Y13" t="s">
        <v>874</v>
      </c>
      <c r="Z13">
        <v>105</v>
      </c>
      <c r="AA13" t="s">
        <v>869</v>
      </c>
      <c r="AB13">
        <v>29</v>
      </c>
      <c r="AC13" t="s">
        <v>405</v>
      </c>
      <c r="AD13">
        <v>52</v>
      </c>
      <c r="AE13" t="s">
        <v>871</v>
      </c>
      <c r="AF13">
        <v>190</v>
      </c>
      <c r="AG13" t="s">
        <v>899</v>
      </c>
      <c r="AH13">
        <v>22</v>
      </c>
      <c r="AI13" t="s">
        <v>899</v>
      </c>
      <c r="AJ13">
        <v>286</v>
      </c>
      <c r="AK13" t="s">
        <v>923</v>
      </c>
      <c r="AL13">
        <v>91</v>
      </c>
      <c r="AM13" t="s">
        <v>406</v>
      </c>
      <c r="AN13">
        <v>406</v>
      </c>
      <c r="AO13" t="s">
        <v>411</v>
      </c>
      <c r="AP13">
        <v>22</v>
      </c>
      <c r="AQ13" t="s">
        <v>895</v>
      </c>
      <c r="AR13">
        <v>25</v>
      </c>
      <c r="AS13" t="s">
        <v>903</v>
      </c>
      <c r="AT13">
        <v>45</v>
      </c>
      <c r="AU13" t="s">
        <v>899</v>
      </c>
      <c r="AV13">
        <v>58</v>
      </c>
      <c r="AW13" t="s">
        <v>869</v>
      </c>
      <c r="AX13">
        <v>94</v>
      </c>
      <c r="AY13" t="s">
        <v>906</v>
      </c>
      <c r="AZ13">
        <v>30</v>
      </c>
      <c r="BA13" t="s">
        <v>907</v>
      </c>
      <c r="BB13">
        <v>27</v>
      </c>
      <c r="BC13" t="s">
        <v>219</v>
      </c>
      <c r="BD13">
        <v>269</v>
      </c>
      <c r="BE13" t="s">
        <v>923</v>
      </c>
      <c r="BF13">
        <v>197</v>
      </c>
      <c r="BG13" t="s">
        <v>907</v>
      </c>
      <c r="BH13">
        <v>352</v>
      </c>
      <c r="BI13" t="s">
        <v>923</v>
      </c>
      <c r="BJ13">
        <v>251</v>
      </c>
      <c r="BK13" t="s">
        <v>411</v>
      </c>
      <c r="BL13">
        <v>66</v>
      </c>
      <c r="BM13" t="s">
        <v>392</v>
      </c>
      <c r="BN13">
        <v>61</v>
      </c>
      <c r="BO13" t="s">
        <v>406</v>
      </c>
      <c r="BP13">
        <v>19</v>
      </c>
      <c r="BQ13" t="s">
        <v>873</v>
      </c>
      <c r="BR13">
        <v>20</v>
      </c>
      <c r="BS13" t="s">
        <v>869</v>
      </c>
      <c r="BT13">
        <v>26</v>
      </c>
      <c r="BU13" t="s">
        <v>897</v>
      </c>
      <c r="BV13">
        <v>18</v>
      </c>
      <c r="BW13" t="s">
        <v>897</v>
      </c>
      <c r="BX13">
        <v>42</v>
      </c>
      <c r="BY13" t="s">
        <v>392</v>
      </c>
      <c r="BZ13">
        <v>99</v>
      </c>
      <c r="CA13" t="s">
        <v>904</v>
      </c>
      <c r="CB13">
        <v>44</v>
      </c>
      <c r="CC13" t="s">
        <v>869</v>
      </c>
      <c r="CD13">
        <v>284</v>
      </c>
      <c r="CE13" t="s">
        <v>897</v>
      </c>
      <c r="CF13">
        <v>171</v>
      </c>
      <c r="CG13" t="s">
        <v>923</v>
      </c>
      <c r="CH13">
        <v>1023</v>
      </c>
      <c r="CI13" t="s">
        <v>874</v>
      </c>
      <c r="CJ13">
        <v>430</v>
      </c>
      <c r="CK13" t="s">
        <v>897</v>
      </c>
      <c r="CL13">
        <v>1547</v>
      </c>
      <c r="CM13" t="s">
        <v>904</v>
      </c>
      <c r="CN13">
        <v>129</v>
      </c>
      <c r="CO13" t="s">
        <v>219</v>
      </c>
      <c r="CP13">
        <v>566</v>
      </c>
      <c r="CQ13" t="s">
        <v>934</v>
      </c>
      <c r="CR13">
        <v>244</v>
      </c>
      <c r="CS13" t="s">
        <v>906</v>
      </c>
      <c r="CT13">
        <v>79</v>
      </c>
      <c r="CU13" t="s">
        <v>907</v>
      </c>
      <c r="CV13">
        <v>449</v>
      </c>
      <c r="CW13" t="s">
        <v>897</v>
      </c>
      <c r="CX13">
        <v>6921</v>
      </c>
    </row>
    <row r="14" spans="1:102" ht="12.75">
      <c r="A14" t="s">
        <v>901</v>
      </c>
      <c r="B14">
        <v>65</v>
      </c>
      <c r="C14" t="s">
        <v>874</v>
      </c>
      <c r="D14">
        <v>230</v>
      </c>
      <c r="E14" t="s">
        <v>931</v>
      </c>
      <c r="F14">
        <v>42</v>
      </c>
      <c r="G14" t="s">
        <v>406</v>
      </c>
      <c r="H14">
        <v>42</v>
      </c>
      <c r="I14" t="s">
        <v>392</v>
      </c>
      <c r="J14">
        <v>124</v>
      </c>
      <c r="K14" t="s">
        <v>873</v>
      </c>
      <c r="L14">
        <v>45</v>
      </c>
      <c r="M14" t="s">
        <v>405</v>
      </c>
      <c r="N14">
        <v>44</v>
      </c>
      <c r="O14" t="s">
        <v>869</v>
      </c>
      <c r="P14">
        <v>116</v>
      </c>
      <c r="Q14" t="s">
        <v>869</v>
      </c>
      <c r="R14">
        <v>39</v>
      </c>
      <c r="S14" t="s">
        <v>901</v>
      </c>
      <c r="T14">
        <v>44</v>
      </c>
      <c r="U14" t="s">
        <v>903</v>
      </c>
      <c r="V14">
        <v>99</v>
      </c>
      <c r="W14" t="s">
        <v>903</v>
      </c>
      <c r="X14">
        <v>69</v>
      </c>
      <c r="Y14" t="s">
        <v>405</v>
      </c>
      <c r="Z14">
        <v>74</v>
      </c>
      <c r="AA14" t="s">
        <v>907</v>
      </c>
      <c r="AB14">
        <v>26</v>
      </c>
      <c r="AC14" t="s">
        <v>901</v>
      </c>
      <c r="AD14">
        <v>44</v>
      </c>
      <c r="AE14" t="s">
        <v>899</v>
      </c>
      <c r="AF14">
        <v>188</v>
      </c>
      <c r="AG14" t="s">
        <v>405</v>
      </c>
      <c r="AH14">
        <v>18</v>
      </c>
      <c r="AI14" t="s">
        <v>410</v>
      </c>
      <c r="AJ14">
        <v>214</v>
      </c>
      <c r="AK14" t="s">
        <v>869</v>
      </c>
      <c r="AL14">
        <v>77</v>
      </c>
      <c r="AM14" t="s">
        <v>899</v>
      </c>
      <c r="AN14">
        <v>259</v>
      </c>
      <c r="AO14" t="s">
        <v>895</v>
      </c>
      <c r="AP14">
        <v>20</v>
      </c>
      <c r="AQ14" t="s">
        <v>405</v>
      </c>
      <c r="AR14">
        <v>20</v>
      </c>
      <c r="AS14" t="s">
        <v>897</v>
      </c>
      <c r="AT14">
        <v>37</v>
      </c>
      <c r="AU14" t="s">
        <v>923</v>
      </c>
      <c r="AV14">
        <v>57</v>
      </c>
      <c r="AW14" t="s">
        <v>405</v>
      </c>
      <c r="AX14">
        <v>84</v>
      </c>
      <c r="AY14" t="s">
        <v>405</v>
      </c>
      <c r="AZ14">
        <v>29</v>
      </c>
      <c r="BA14" t="s">
        <v>897</v>
      </c>
      <c r="BB14">
        <v>26</v>
      </c>
      <c r="BC14" t="s">
        <v>875</v>
      </c>
      <c r="BD14">
        <v>153</v>
      </c>
      <c r="BE14" t="s">
        <v>907</v>
      </c>
      <c r="BF14">
        <v>165</v>
      </c>
      <c r="BG14" t="s">
        <v>219</v>
      </c>
      <c r="BH14">
        <v>221</v>
      </c>
      <c r="BI14" t="s">
        <v>874</v>
      </c>
      <c r="BJ14">
        <v>179</v>
      </c>
      <c r="BK14" t="s">
        <v>219</v>
      </c>
      <c r="BL14">
        <v>54</v>
      </c>
      <c r="BM14" t="s">
        <v>897</v>
      </c>
      <c r="BN14">
        <v>55</v>
      </c>
      <c r="BO14" t="s">
        <v>897</v>
      </c>
      <c r="BP14">
        <v>17</v>
      </c>
      <c r="BQ14" t="s">
        <v>869</v>
      </c>
      <c r="BR14">
        <v>16</v>
      </c>
      <c r="BS14" t="s">
        <v>871</v>
      </c>
      <c r="BT14">
        <v>25</v>
      </c>
      <c r="BU14" t="s">
        <v>903</v>
      </c>
      <c r="BV14">
        <v>18</v>
      </c>
      <c r="BW14" t="s">
        <v>405</v>
      </c>
      <c r="BX14">
        <v>39</v>
      </c>
      <c r="BY14" t="s">
        <v>899</v>
      </c>
      <c r="BZ14">
        <v>88</v>
      </c>
      <c r="CA14" t="s">
        <v>906</v>
      </c>
      <c r="CB14">
        <v>43</v>
      </c>
      <c r="CC14" t="s">
        <v>899</v>
      </c>
      <c r="CD14">
        <v>226</v>
      </c>
      <c r="CE14" t="s">
        <v>405</v>
      </c>
      <c r="CF14">
        <v>164</v>
      </c>
      <c r="CG14" t="s">
        <v>874</v>
      </c>
      <c r="CH14">
        <v>500</v>
      </c>
      <c r="CI14" t="s">
        <v>392</v>
      </c>
      <c r="CJ14">
        <v>289</v>
      </c>
      <c r="CK14" t="s">
        <v>899</v>
      </c>
      <c r="CL14">
        <v>994</v>
      </c>
      <c r="CM14" t="s">
        <v>915</v>
      </c>
      <c r="CN14">
        <v>114</v>
      </c>
      <c r="CO14" t="s">
        <v>899</v>
      </c>
      <c r="CP14">
        <v>522</v>
      </c>
      <c r="CQ14" t="s">
        <v>869</v>
      </c>
      <c r="CR14">
        <v>216</v>
      </c>
      <c r="CS14" t="s">
        <v>873</v>
      </c>
      <c r="CT14">
        <v>75</v>
      </c>
      <c r="CU14" t="s">
        <v>897</v>
      </c>
      <c r="CV14">
        <v>392</v>
      </c>
      <c r="CW14" t="s">
        <v>901</v>
      </c>
      <c r="CX14">
        <v>6123</v>
      </c>
    </row>
    <row r="15" spans="1:102" ht="12.75">
      <c r="A15" t="s">
        <v>923</v>
      </c>
      <c r="B15">
        <v>52</v>
      </c>
      <c r="C15" t="s">
        <v>869</v>
      </c>
      <c r="D15">
        <v>209</v>
      </c>
      <c r="E15" t="s">
        <v>923</v>
      </c>
      <c r="F15">
        <v>35</v>
      </c>
      <c r="G15" t="s">
        <v>903</v>
      </c>
      <c r="H15">
        <v>32</v>
      </c>
      <c r="I15" t="s">
        <v>899</v>
      </c>
      <c r="J15">
        <v>104</v>
      </c>
      <c r="K15" t="s">
        <v>411</v>
      </c>
      <c r="L15">
        <v>41</v>
      </c>
      <c r="M15" t="s">
        <v>869</v>
      </c>
      <c r="N15">
        <v>35</v>
      </c>
      <c r="O15" t="s">
        <v>907</v>
      </c>
      <c r="P15">
        <v>114</v>
      </c>
      <c r="Q15" t="s">
        <v>405</v>
      </c>
      <c r="R15">
        <v>35</v>
      </c>
      <c r="S15" t="s">
        <v>903</v>
      </c>
      <c r="T15">
        <v>44</v>
      </c>
      <c r="U15" t="s">
        <v>219</v>
      </c>
      <c r="V15">
        <v>98</v>
      </c>
      <c r="W15" t="s">
        <v>873</v>
      </c>
      <c r="X15">
        <v>66</v>
      </c>
      <c r="Y15" t="s">
        <v>219</v>
      </c>
      <c r="Z15">
        <v>56</v>
      </c>
      <c r="AA15" t="s">
        <v>910</v>
      </c>
      <c r="AB15">
        <v>26</v>
      </c>
      <c r="AC15" t="s">
        <v>931</v>
      </c>
      <c r="AD15">
        <v>43</v>
      </c>
      <c r="AE15" t="s">
        <v>902</v>
      </c>
      <c r="AF15">
        <v>184</v>
      </c>
      <c r="AG15" t="s">
        <v>902</v>
      </c>
      <c r="AH15">
        <v>18</v>
      </c>
      <c r="AI15" t="s">
        <v>901</v>
      </c>
      <c r="AJ15">
        <v>195</v>
      </c>
      <c r="AK15" t="s">
        <v>906</v>
      </c>
      <c r="AL15">
        <v>77</v>
      </c>
      <c r="AM15" t="s">
        <v>869</v>
      </c>
      <c r="AN15">
        <v>227</v>
      </c>
      <c r="AO15" t="s">
        <v>931</v>
      </c>
      <c r="AP15">
        <v>15</v>
      </c>
      <c r="AQ15" t="s">
        <v>931</v>
      </c>
      <c r="AR15">
        <v>20</v>
      </c>
      <c r="AS15" t="s">
        <v>869</v>
      </c>
      <c r="AT15">
        <v>36</v>
      </c>
      <c r="AU15" t="s">
        <v>869</v>
      </c>
      <c r="AV15">
        <v>55</v>
      </c>
      <c r="AW15" t="s">
        <v>392</v>
      </c>
      <c r="AX15">
        <v>73</v>
      </c>
      <c r="AY15" t="s">
        <v>899</v>
      </c>
      <c r="AZ15">
        <v>28</v>
      </c>
      <c r="BA15" t="s">
        <v>411</v>
      </c>
      <c r="BB15">
        <v>23</v>
      </c>
      <c r="BC15" t="s">
        <v>897</v>
      </c>
      <c r="BD15">
        <v>153</v>
      </c>
      <c r="BE15" t="s">
        <v>407</v>
      </c>
      <c r="BF15">
        <v>88</v>
      </c>
      <c r="BG15" t="s">
        <v>405</v>
      </c>
      <c r="BH15">
        <v>120</v>
      </c>
      <c r="BI15" t="s">
        <v>910</v>
      </c>
      <c r="BJ15">
        <v>119</v>
      </c>
      <c r="BK15" t="s">
        <v>407</v>
      </c>
      <c r="BL15">
        <v>46</v>
      </c>
      <c r="BM15" t="s">
        <v>907</v>
      </c>
      <c r="BN15">
        <v>54</v>
      </c>
      <c r="BO15" t="s">
        <v>219</v>
      </c>
      <c r="BP15">
        <v>16</v>
      </c>
      <c r="BQ15" t="s">
        <v>872</v>
      </c>
      <c r="BR15">
        <v>14</v>
      </c>
      <c r="BS15" t="s">
        <v>405</v>
      </c>
      <c r="BT15">
        <v>21</v>
      </c>
      <c r="BU15" t="s">
        <v>910</v>
      </c>
      <c r="BV15">
        <v>16</v>
      </c>
      <c r="BW15" t="s">
        <v>923</v>
      </c>
      <c r="BX15">
        <v>38</v>
      </c>
      <c r="BY15" t="s">
        <v>405</v>
      </c>
      <c r="BZ15">
        <v>62</v>
      </c>
      <c r="CA15" t="s">
        <v>869</v>
      </c>
      <c r="CB15">
        <v>40</v>
      </c>
      <c r="CC15" t="s">
        <v>907</v>
      </c>
      <c r="CD15">
        <v>224</v>
      </c>
      <c r="CE15" t="s">
        <v>907</v>
      </c>
      <c r="CF15">
        <v>158</v>
      </c>
      <c r="CG15" t="s">
        <v>219</v>
      </c>
      <c r="CH15">
        <v>480</v>
      </c>
      <c r="CI15" t="s">
        <v>899</v>
      </c>
      <c r="CJ15">
        <v>270</v>
      </c>
      <c r="CK15" t="s">
        <v>405</v>
      </c>
      <c r="CL15">
        <v>971</v>
      </c>
      <c r="CM15" t="s">
        <v>931</v>
      </c>
      <c r="CN15">
        <v>106</v>
      </c>
      <c r="CO15" t="s">
        <v>934</v>
      </c>
      <c r="CP15">
        <v>520</v>
      </c>
      <c r="CQ15" t="s">
        <v>405</v>
      </c>
      <c r="CR15">
        <v>198</v>
      </c>
      <c r="CS15" t="s">
        <v>897</v>
      </c>
      <c r="CT15">
        <v>74</v>
      </c>
      <c r="CU15" t="s">
        <v>219</v>
      </c>
      <c r="CV15">
        <v>234</v>
      </c>
      <c r="CW15" t="s">
        <v>907</v>
      </c>
      <c r="CX15">
        <v>4871</v>
      </c>
    </row>
    <row r="16" spans="1:102" ht="12.75">
      <c r="A16" t="s">
        <v>407</v>
      </c>
      <c r="B16">
        <v>46</v>
      </c>
      <c r="C16" t="s">
        <v>412</v>
      </c>
      <c r="D16">
        <v>163</v>
      </c>
      <c r="E16" t="s">
        <v>899</v>
      </c>
      <c r="F16">
        <v>30</v>
      </c>
      <c r="G16" t="s">
        <v>910</v>
      </c>
      <c r="H16">
        <v>28</v>
      </c>
      <c r="I16" t="s">
        <v>869</v>
      </c>
      <c r="J16">
        <v>72</v>
      </c>
      <c r="K16" t="s">
        <v>401</v>
      </c>
      <c r="L16">
        <v>40</v>
      </c>
      <c r="M16" t="s">
        <v>906</v>
      </c>
      <c r="N16">
        <v>34</v>
      </c>
      <c r="O16" t="s">
        <v>882</v>
      </c>
      <c r="P16">
        <v>98</v>
      </c>
      <c r="Q16" t="s">
        <v>899</v>
      </c>
      <c r="R16">
        <v>34</v>
      </c>
      <c r="S16" t="s">
        <v>869</v>
      </c>
      <c r="T16">
        <v>33</v>
      </c>
      <c r="U16" t="s">
        <v>923</v>
      </c>
      <c r="V16">
        <v>98</v>
      </c>
      <c r="W16" t="s">
        <v>907</v>
      </c>
      <c r="X16">
        <v>66</v>
      </c>
      <c r="Y16" t="s">
        <v>392</v>
      </c>
      <c r="Z16">
        <v>55</v>
      </c>
      <c r="AA16" t="s">
        <v>899</v>
      </c>
      <c r="AB16">
        <v>22</v>
      </c>
      <c r="AC16" t="s">
        <v>907</v>
      </c>
      <c r="AD16">
        <v>36</v>
      </c>
      <c r="AE16" t="s">
        <v>903</v>
      </c>
      <c r="AF16">
        <v>159</v>
      </c>
      <c r="AG16" t="s">
        <v>872</v>
      </c>
      <c r="AH16">
        <v>15</v>
      </c>
      <c r="AI16" t="s">
        <v>412</v>
      </c>
      <c r="AJ16">
        <v>192</v>
      </c>
      <c r="AK16" t="s">
        <v>901</v>
      </c>
      <c r="AL16">
        <v>74</v>
      </c>
      <c r="AM16" t="s">
        <v>874</v>
      </c>
      <c r="AN16">
        <v>224</v>
      </c>
      <c r="AO16" t="s">
        <v>391</v>
      </c>
      <c r="AP16">
        <v>14</v>
      </c>
      <c r="AQ16" t="s">
        <v>903</v>
      </c>
      <c r="AR16">
        <v>18</v>
      </c>
      <c r="AS16" t="s">
        <v>405</v>
      </c>
      <c r="AT16">
        <v>35</v>
      </c>
      <c r="AU16" t="s">
        <v>411</v>
      </c>
      <c r="AV16">
        <v>45</v>
      </c>
      <c r="AW16" t="s">
        <v>411</v>
      </c>
      <c r="AX16">
        <v>64</v>
      </c>
      <c r="AY16" t="s">
        <v>923</v>
      </c>
      <c r="AZ16">
        <v>28</v>
      </c>
      <c r="BA16" t="s">
        <v>869</v>
      </c>
      <c r="BB16">
        <v>22</v>
      </c>
      <c r="BC16" t="s">
        <v>869</v>
      </c>
      <c r="BD16">
        <v>143</v>
      </c>
      <c r="BE16" t="s">
        <v>869</v>
      </c>
      <c r="BF16">
        <v>71</v>
      </c>
      <c r="BG16" t="s">
        <v>899</v>
      </c>
      <c r="BH16">
        <v>109</v>
      </c>
      <c r="BI16" t="s">
        <v>219</v>
      </c>
      <c r="BJ16">
        <v>96</v>
      </c>
      <c r="BK16" t="s">
        <v>897</v>
      </c>
      <c r="BL16">
        <v>38</v>
      </c>
      <c r="BM16" t="s">
        <v>933</v>
      </c>
      <c r="BN16">
        <v>42</v>
      </c>
      <c r="BO16" t="s">
        <v>882</v>
      </c>
      <c r="BP16">
        <v>15</v>
      </c>
      <c r="BQ16" t="s">
        <v>882</v>
      </c>
      <c r="BR16">
        <v>13</v>
      </c>
      <c r="BS16" t="s">
        <v>910</v>
      </c>
      <c r="BT16">
        <v>19</v>
      </c>
      <c r="BU16" t="s">
        <v>873</v>
      </c>
      <c r="BV16">
        <v>15</v>
      </c>
      <c r="BW16" t="s">
        <v>869</v>
      </c>
      <c r="BX16">
        <v>38</v>
      </c>
      <c r="BY16" t="s">
        <v>907</v>
      </c>
      <c r="BZ16">
        <v>52</v>
      </c>
      <c r="CA16" t="s">
        <v>899</v>
      </c>
      <c r="CB16">
        <v>36</v>
      </c>
      <c r="CC16" t="s">
        <v>906</v>
      </c>
      <c r="CD16">
        <v>208</v>
      </c>
      <c r="CE16" t="s">
        <v>899</v>
      </c>
      <c r="CF16">
        <v>151</v>
      </c>
      <c r="CG16" t="s">
        <v>405</v>
      </c>
      <c r="CH16">
        <v>285</v>
      </c>
      <c r="CI16" t="s">
        <v>405</v>
      </c>
      <c r="CJ16">
        <v>228</v>
      </c>
      <c r="CK16" t="s">
        <v>869</v>
      </c>
      <c r="CL16">
        <v>859</v>
      </c>
      <c r="CM16" t="s">
        <v>923</v>
      </c>
      <c r="CN16">
        <v>100</v>
      </c>
      <c r="CO16" t="s">
        <v>410</v>
      </c>
      <c r="CP16">
        <v>355</v>
      </c>
      <c r="CQ16" t="s">
        <v>918</v>
      </c>
      <c r="CR16">
        <v>160</v>
      </c>
      <c r="CS16" t="s">
        <v>407</v>
      </c>
      <c r="CT16">
        <v>70</v>
      </c>
      <c r="CU16" t="s">
        <v>407</v>
      </c>
      <c r="CV16">
        <v>192</v>
      </c>
      <c r="CW16" t="s">
        <v>900</v>
      </c>
      <c r="CX16">
        <v>3031</v>
      </c>
    </row>
    <row r="17" spans="1:102" ht="12.75">
      <c r="A17" t="s">
        <v>405</v>
      </c>
      <c r="B17">
        <v>41</v>
      </c>
      <c r="C17" t="s">
        <v>899</v>
      </c>
      <c r="D17">
        <v>162</v>
      </c>
      <c r="E17" t="s">
        <v>933</v>
      </c>
      <c r="F17">
        <v>21</v>
      </c>
      <c r="G17" t="s">
        <v>869</v>
      </c>
      <c r="H17">
        <v>23</v>
      </c>
      <c r="I17" t="s">
        <v>883</v>
      </c>
      <c r="J17">
        <v>71</v>
      </c>
      <c r="K17" t="s">
        <v>907</v>
      </c>
      <c r="L17">
        <v>40</v>
      </c>
      <c r="M17" t="s">
        <v>901</v>
      </c>
      <c r="N17">
        <v>29</v>
      </c>
      <c r="O17" t="s">
        <v>906</v>
      </c>
      <c r="P17">
        <v>88</v>
      </c>
      <c r="Q17" t="s">
        <v>394</v>
      </c>
      <c r="R17">
        <v>30</v>
      </c>
      <c r="S17" t="s">
        <v>923</v>
      </c>
      <c r="T17">
        <v>27</v>
      </c>
      <c r="U17" t="s">
        <v>410</v>
      </c>
      <c r="V17">
        <v>97</v>
      </c>
      <c r="W17" t="s">
        <v>923</v>
      </c>
      <c r="X17">
        <v>61</v>
      </c>
      <c r="Y17" t="s">
        <v>899</v>
      </c>
      <c r="Z17">
        <v>50</v>
      </c>
      <c r="AA17" t="s">
        <v>931</v>
      </c>
      <c r="AB17">
        <v>21</v>
      </c>
      <c r="AC17" t="s">
        <v>897</v>
      </c>
      <c r="AD17">
        <v>33</v>
      </c>
      <c r="AE17" t="s">
        <v>882</v>
      </c>
      <c r="AF17">
        <v>151</v>
      </c>
      <c r="AG17" t="s">
        <v>392</v>
      </c>
      <c r="AH17">
        <v>15</v>
      </c>
      <c r="AI17" t="s">
        <v>219</v>
      </c>
      <c r="AJ17">
        <v>185</v>
      </c>
      <c r="AK17" t="s">
        <v>873</v>
      </c>
      <c r="AL17">
        <v>64</v>
      </c>
      <c r="AM17" t="s">
        <v>405</v>
      </c>
      <c r="AN17">
        <v>204</v>
      </c>
      <c r="AO17" t="s">
        <v>899</v>
      </c>
      <c r="AP17">
        <v>14</v>
      </c>
      <c r="AQ17" t="s">
        <v>406</v>
      </c>
      <c r="AR17">
        <v>15</v>
      </c>
      <c r="AS17" t="s">
        <v>410</v>
      </c>
      <c r="AT17">
        <v>34</v>
      </c>
      <c r="AU17" t="s">
        <v>931</v>
      </c>
      <c r="AV17">
        <v>44</v>
      </c>
      <c r="AW17" t="s">
        <v>871</v>
      </c>
      <c r="AX17">
        <v>63</v>
      </c>
      <c r="AY17" t="s">
        <v>219</v>
      </c>
      <c r="AZ17">
        <v>27</v>
      </c>
      <c r="BA17" t="s">
        <v>901</v>
      </c>
      <c r="BB17">
        <v>21</v>
      </c>
      <c r="BC17" t="s">
        <v>907</v>
      </c>
      <c r="BD17">
        <v>132</v>
      </c>
      <c r="BE17" t="s">
        <v>219</v>
      </c>
      <c r="BF17">
        <v>45</v>
      </c>
      <c r="BG17" t="s">
        <v>874</v>
      </c>
      <c r="BH17">
        <v>105</v>
      </c>
      <c r="BI17" t="s">
        <v>405</v>
      </c>
      <c r="BJ17">
        <v>85</v>
      </c>
      <c r="BK17" t="s">
        <v>907</v>
      </c>
      <c r="BL17">
        <v>37</v>
      </c>
      <c r="BM17" t="s">
        <v>899</v>
      </c>
      <c r="BN17">
        <v>40</v>
      </c>
      <c r="BO17" t="s">
        <v>906</v>
      </c>
      <c r="BP17">
        <v>14</v>
      </c>
      <c r="BQ17" t="s">
        <v>903</v>
      </c>
      <c r="BR17">
        <v>13</v>
      </c>
      <c r="BS17" t="s">
        <v>909</v>
      </c>
      <c r="BT17">
        <v>17</v>
      </c>
      <c r="BU17" t="s">
        <v>933</v>
      </c>
      <c r="BV17">
        <v>14</v>
      </c>
      <c r="BW17" t="s">
        <v>873</v>
      </c>
      <c r="BX17">
        <v>32</v>
      </c>
      <c r="BY17" t="s">
        <v>219</v>
      </c>
      <c r="BZ17">
        <v>45</v>
      </c>
      <c r="CA17" t="s">
        <v>931</v>
      </c>
      <c r="CB17">
        <v>33</v>
      </c>
      <c r="CC17" t="s">
        <v>903</v>
      </c>
      <c r="CD17">
        <v>200</v>
      </c>
      <c r="CE17" t="s">
        <v>923</v>
      </c>
      <c r="CF17">
        <v>144</v>
      </c>
      <c r="CG17" t="s">
        <v>899</v>
      </c>
      <c r="CH17">
        <v>216</v>
      </c>
      <c r="CI17" t="s">
        <v>219</v>
      </c>
      <c r="CJ17">
        <v>191</v>
      </c>
      <c r="CK17" t="s">
        <v>901</v>
      </c>
      <c r="CL17">
        <v>846</v>
      </c>
      <c r="CM17" t="s">
        <v>899</v>
      </c>
      <c r="CN17">
        <v>94</v>
      </c>
      <c r="CO17" t="s">
        <v>903</v>
      </c>
      <c r="CP17">
        <v>328</v>
      </c>
      <c r="CQ17" t="s">
        <v>923</v>
      </c>
      <c r="CR17">
        <v>156</v>
      </c>
      <c r="CS17" t="s">
        <v>871</v>
      </c>
      <c r="CT17">
        <v>69</v>
      </c>
      <c r="CU17" t="s">
        <v>869</v>
      </c>
      <c r="CV17">
        <v>161</v>
      </c>
      <c r="CW17" t="s">
        <v>899</v>
      </c>
      <c r="CX17">
        <v>2716</v>
      </c>
    </row>
    <row r="18" spans="1:102" ht="12.75">
      <c r="A18" t="s">
        <v>910</v>
      </c>
      <c r="B18">
        <v>40</v>
      </c>
      <c r="C18" t="s">
        <v>405</v>
      </c>
      <c r="D18">
        <v>137</v>
      </c>
      <c r="E18" t="s">
        <v>391</v>
      </c>
      <c r="F18">
        <v>19</v>
      </c>
      <c r="G18" t="s">
        <v>899</v>
      </c>
      <c r="H18">
        <v>23</v>
      </c>
      <c r="I18" t="s">
        <v>405</v>
      </c>
      <c r="J18">
        <v>63</v>
      </c>
      <c r="K18" t="s">
        <v>871</v>
      </c>
      <c r="L18">
        <v>32</v>
      </c>
      <c r="M18" t="s">
        <v>931</v>
      </c>
      <c r="N18">
        <v>27</v>
      </c>
      <c r="O18" t="s">
        <v>910</v>
      </c>
      <c r="P18">
        <v>81</v>
      </c>
      <c r="Q18" t="s">
        <v>875</v>
      </c>
      <c r="R18">
        <v>29</v>
      </c>
      <c r="S18" t="s">
        <v>873</v>
      </c>
      <c r="T18">
        <v>26</v>
      </c>
      <c r="U18" t="s">
        <v>869</v>
      </c>
      <c r="V18">
        <v>83</v>
      </c>
      <c r="W18" t="s">
        <v>872</v>
      </c>
      <c r="X18">
        <v>51</v>
      </c>
      <c r="Y18" t="s">
        <v>907</v>
      </c>
      <c r="Z18">
        <v>45</v>
      </c>
      <c r="AA18" t="s">
        <v>904</v>
      </c>
      <c r="AB18">
        <v>18</v>
      </c>
      <c r="AC18" t="s">
        <v>406</v>
      </c>
      <c r="AD18">
        <v>32</v>
      </c>
      <c r="AE18" t="s">
        <v>391</v>
      </c>
      <c r="AF18">
        <v>147</v>
      </c>
      <c r="AG18" t="s">
        <v>897</v>
      </c>
      <c r="AH18">
        <v>15</v>
      </c>
      <c r="AI18" t="s">
        <v>897</v>
      </c>
      <c r="AJ18">
        <v>178</v>
      </c>
      <c r="AK18" t="s">
        <v>405</v>
      </c>
      <c r="AL18">
        <v>55</v>
      </c>
      <c r="AM18" t="s">
        <v>882</v>
      </c>
      <c r="AN18">
        <v>133</v>
      </c>
      <c r="AO18" t="s">
        <v>910</v>
      </c>
      <c r="AP18">
        <v>14</v>
      </c>
      <c r="AQ18" t="s">
        <v>872</v>
      </c>
      <c r="AR18">
        <v>14</v>
      </c>
      <c r="AS18" t="s">
        <v>395</v>
      </c>
      <c r="AT18">
        <v>31</v>
      </c>
      <c r="AU18" t="s">
        <v>903</v>
      </c>
      <c r="AV18">
        <v>41</v>
      </c>
      <c r="AW18" t="s">
        <v>873</v>
      </c>
      <c r="AX18">
        <v>52</v>
      </c>
      <c r="AY18" t="s">
        <v>931</v>
      </c>
      <c r="AZ18">
        <v>18</v>
      </c>
      <c r="BA18" t="s">
        <v>910</v>
      </c>
      <c r="BB18">
        <v>21</v>
      </c>
      <c r="BC18" t="s">
        <v>405</v>
      </c>
      <c r="BD18">
        <v>130</v>
      </c>
      <c r="BE18" t="s">
        <v>392</v>
      </c>
      <c r="BF18">
        <v>43</v>
      </c>
      <c r="BG18" t="s">
        <v>392</v>
      </c>
      <c r="BH18">
        <v>76</v>
      </c>
      <c r="BI18" t="s">
        <v>392</v>
      </c>
      <c r="BJ18">
        <v>76</v>
      </c>
      <c r="BK18" t="s">
        <v>869</v>
      </c>
      <c r="BL18">
        <v>29</v>
      </c>
      <c r="BM18" t="s">
        <v>405</v>
      </c>
      <c r="BN18">
        <v>38</v>
      </c>
      <c r="BO18" t="s">
        <v>411</v>
      </c>
      <c r="BP18">
        <v>12</v>
      </c>
      <c r="BQ18" t="s">
        <v>906</v>
      </c>
      <c r="BR18">
        <v>13</v>
      </c>
      <c r="BS18" t="s">
        <v>906</v>
      </c>
      <c r="BT18">
        <v>16</v>
      </c>
      <c r="BU18" t="s">
        <v>871</v>
      </c>
      <c r="BV18">
        <v>13</v>
      </c>
      <c r="BW18" t="s">
        <v>931</v>
      </c>
      <c r="BX18">
        <v>31</v>
      </c>
      <c r="BY18" t="s">
        <v>874</v>
      </c>
      <c r="BZ18">
        <v>41</v>
      </c>
      <c r="CA18" t="s">
        <v>895</v>
      </c>
      <c r="CB18">
        <v>31</v>
      </c>
      <c r="CC18" t="s">
        <v>411</v>
      </c>
      <c r="CD18">
        <v>197</v>
      </c>
      <c r="CE18" t="s">
        <v>901</v>
      </c>
      <c r="CF18">
        <v>127</v>
      </c>
      <c r="CG18" t="s">
        <v>869</v>
      </c>
      <c r="CH18">
        <v>212</v>
      </c>
      <c r="CI18" t="s">
        <v>907</v>
      </c>
      <c r="CJ18">
        <v>169</v>
      </c>
      <c r="CK18" t="s">
        <v>907</v>
      </c>
      <c r="CL18">
        <v>823</v>
      </c>
      <c r="CM18" t="s">
        <v>906</v>
      </c>
      <c r="CN18">
        <v>82</v>
      </c>
      <c r="CO18" t="s">
        <v>897</v>
      </c>
      <c r="CP18">
        <v>291</v>
      </c>
      <c r="CQ18" t="s">
        <v>899</v>
      </c>
      <c r="CR18">
        <v>151</v>
      </c>
      <c r="CS18" t="s">
        <v>910</v>
      </c>
      <c r="CT18">
        <v>65</v>
      </c>
      <c r="CU18" t="s">
        <v>411</v>
      </c>
      <c r="CV18">
        <v>144</v>
      </c>
      <c r="CW18" t="s">
        <v>869</v>
      </c>
      <c r="CX18">
        <v>2558</v>
      </c>
    </row>
    <row r="19" spans="1:102" ht="12.75">
      <c r="A19" t="s">
        <v>869</v>
      </c>
      <c r="B19">
        <v>39</v>
      </c>
      <c r="C19" t="s">
        <v>903</v>
      </c>
      <c r="D19">
        <v>116</v>
      </c>
      <c r="E19" t="s">
        <v>393</v>
      </c>
      <c r="F19">
        <v>13</v>
      </c>
      <c r="G19" t="s">
        <v>933</v>
      </c>
      <c r="H19">
        <v>23</v>
      </c>
      <c r="I19" t="s">
        <v>219</v>
      </c>
      <c r="J19">
        <v>63</v>
      </c>
      <c r="K19" t="s">
        <v>391</v>
      </c>
      <c r="L19">
        <v>28</v>
      </c>
      <c r="M19" t="s">
        <v>910</v>
      </c>
      <c r="N19">
        <v>24</v>
      </c>
      <c r="O19" t="s">
        <v>903</v>
      </c>
      <c r="P19">
        <v>80</v>
      </c>
      <c r="Q19" t="s">
        <v>901</v>
      </c>
      <c r="R19">
        <v>22</v>
      </c>
      <c r="S19" t="s">
        <v>405</v>
      </c>
      <c r="T19">
        <v>25</v>
      </c>
      <c r="U19" t="s">
        <v>405</v>
      </c>
      <c r="V19">
        <v>78</v>
      </c>
      <c r="W19" t="s">
        <v>882</v>
      </c>
      <c r="X19">
        <v>49</v>
      </c>
      <c r="Y19" t="s">
        <v>869</v>
      </c>
      <c r="Z19">
        <v>38</v>
      </c>
      <c r="AA19" t="s">
        <v>906</v>
      </c>
      <c r="AB19">
        <v>18</v>
      </c>
      <c r="AC19" t="s">
        <v>933</v>
      </c>
      <c r="AD19">
        <v>31</v>
      </c>
      <c r="AE19" t="s">
        <v>895</v>
      </c>
      <c r="AF19">
        <v>135</v>
      </c>
      <c r="AG19" t="s">
        <v>923</v>
      </c>
      <c r="AH19">
        <v>11</v>
      </c>
      <c r="AI19" t="s">
        <v>903</v>
      </c>
      <c r="AJ19">
        <v>166</v>
      </c>
      <c r="AK19" t="s">
        <v>871</v>
      </c>
      <c r="AL19">
        <v>43</v>
      </c>
      <c r="AM19" t="s">
        <v>412</v>
      </c>
      <c r="AN19">
        <v>130</v>
      </c>
      <c r="AO19" t="s">
        <v>915</v>
      </c>
      <c r="AP19">
        <v>14</v>
      </c>
      <c r="AQ19" t="s">
        <v>875</v>
      </c>
      <c r="AR19">
        <v>13</v>
      </c>
      <c r="AS19" t="s">
        <v>899</v>
      </c>
      <c r="AT19">
        <v>30</v>
      </c>
      <c r="AU19" t="s">
        <v>907</v>
      </c>
      <c r="AV19">
        <v>37</v>
      </c>
      <c r="AW19" t="s">
        <v>899</v>
      </c>
      <c r="AX19">
        <v>51</v>
      </c>
      <c r="AY19" t="s">
        <v>869</v>
      </c>
      <c r="AZ19">
        <v>13</v>
      </c>
      <c r="BA19" t="s">
        <v>405</v>
      </c>
      <c r="BB19">
        <v>20</v>
      </c>
      <c r="BC19" t="s">
        <v>903</v>
      </c>
      <c r="BD19">
        <v>122</v>
      </c>
      <c r="BE19" t="s">
        <v>899</v>
      </c>
      <c r="BF19">
        <v>37</v>
      </c>
      <c r="BG19" t="s">
        <v>412</v>
      </c>
      <c r="BH19">
        <v>72</v>
      </c>
      <c r="BI19" t="s">
        <v>899</v>
      </c>
      <c r="BJ19">
        <v>68</v>
      </c>
      <c r="BK19" t="s">
        <v>391</v>
      </c>
      <c r="BL19">
        <v>29</v>
      </c>
      <c r="BM19" t="s">
        <v>407</v>
      </c>
      <c r="BN19">
        <v>34</v>
      </c>
      <c r="BO19" t="s">
        <v>895</v>
      </c>
      <c r="BP19">
        <v>12</v>
      </c>
      <c r="BQ19" t="s">
        <v>871</v>
      </c>
      <c r="BR19">
        <v>12</v>
      </c>
      <c r="BS19" t="s">
        <v>895</v>
      </c>
      <c r="BT19">
        <v>15</v>
      </c>
      <c r="BU19" t="s">
        <v>872</v>
      </c>
      <c r="BV19">
        <v>13</v>
      </c>
      <c r="BW19" t="s">
        <v>901</v>
      </c>
      <c r="BX19">
        <v>31</v>
      </c>
      <c r="BY19" t="s">
        <v>869</v>
      </c>
      <c r="BZ19">
        <v>37</v>
      </c>
      <c r="CA19" t="s">
        <v>407</v>
      </c>
      <c r="CB19">
        <v>28</v>
      </c>
      <c r="CC19" t="s">
        <v>871</v>
      </c>
      <c r="CD19">
        <v>186</v>
      </c>
      <c r="CE19" t="s">
        <v>931</v>
      </c>
      <c r="CF19">
        <v>117</v>
      </c>
      <c r="CG19" t="s">
        <v>392</v>
      </c>
      <c r="CH19">
        <v>205</v>
      </c>
      <c r="CI19" t="s">
        <v>869</v>
      </c>
      <c r="CJ19">
        <v>160</v>
      </c>
      <c r="CK19" t="s">
        <v>903</v>
      </c>
      <c r="CL19">
        <v>462</v>
      </c>
      <c r="CM19" t="s">
        <v>910</v>
      </c>
      <c r="CN19">
        <v>70</v>
      </c>
      <c r="CO19" t="s">
        <v>901</v>
      </c>
      <c r="CP19">
        <v>263</v>
      </c>
      <c r="CQ19" t="s">
        <v>873</v>
      </c>
      <c r="CR19">
        <v>128</v>
      </c>
      <c r="CS19" t="s">
        <v>405</v>
      </c>
      <c r="CT19">
        <v>49</v>
      </c>
      <c r="CU19" t="s">
        <v>910</v>
      </c>
      <c r="CV19">
        <v>90</v>
      </c>
      <c r="CW19" t="s">
        <v>903</v>
      </c>
      <c r="CX19">
        <v>1540</v>
      </c>
    </row>
    <row r="20" spans="1:102" ht="12.75">
      <c r="A20" t="s">
        <v>903</v>
      </c>
      <c r="B20">
        <v>34</v>
      </c>
      <c r="C20" t="s">
        <v>391</v>
      </c>
      <c r="D20">
        <v>107</v>
      </c>
      <c r="E20" t="s">
        <v>895</v>
      </c>
      <c r="F20">
        <v>13</v>
      </c>
      <c r="G20" t="s">
        <v>931</v>
      </c>
      <c r="H20">
        <v>21</v>
      </c>
      <c r="I20" t="s">
        <v>411</v>
      </c>
      <c r="J20">
        <v>63</v>
      </c>
      <c r="K20" t="s">
        <v>872</v>
      </c>
      <c r="L20">
        <v>24</v>
      </c>
      <c r="M20" t="s">
        <v>406</v>
      </c>
      <c r="N20">
        <v>22</v>
      </c>
      <c r="O20" t="s">
        <v>873</v>
      </c>
      <c r="P20">
        <v>70</v>
      </c>
      <c r="Q20" t="s">
        <v>923</v>
      </c>
      <c r="R20">
        <v>21</v>
      </c>
      <c r="S20" t="s">
        <v>872</v>
      </c>
      <c r="T20">
        <v>21</v>
      </c>
      <c r="U20" t="s">
        <v>897</v>
      </c>
      <c r="V20">
        <v>64</v>
      </c>
      <c r="W20" t="s">
        <v>871</v>
      </c>
      <c r="X20">
        <v>46</v>
      </c>
      <c r="Y20" t="s">
        <v>933</v>
      </c>
      <c r="Z20">
        <v>31</v>
      </c>
      <c r="AA20" t="s">
        <v>871</v>
      </c>
      <c r="AB20">
        <v>16</v>
      </c>
      <c r="AC20" t="s">
        <v>899</v>
      </c>
      <c r="AD20">
        <v>30</v>
      </c>
      <c r="AE20" t="s">
        <v>873</v>
      </c>
      <c r="AF20">
        <v>118</v>
      </c>
      <c r="AG20" t="s">
        <v>915</v>
      </c>
      <c r="AH20">
        <v>10</v>
      </c>
      <c r="AI20" t="s">
        <v>869</v>
      </c>
      <c r="AJ20">
        <v>111</v>
      </c>
      <c r="AK20" t="s">
        <v>872</v>
      </c>
      <c r="AL20">
        <v>42</v>
      </c>
      <c r="AM20" t="s">
        <v>391</v>
      </c>
      <c r="AN20">
        <v>100</v>
      </c>
      <c r="AO20" t="s">
        <v>923</v>
      </c>
      <c r="AP20">
        <v>13</v>
      </c>
      <c r="AQ20" t="s">
        <v>393</v>
      </c>
      <c r="AR20">
        <v>12</v>
      </c>
      <c r="AS20" t="s">
        <v>393</v>
      </c>
      <c r="AT20">
        <v>26</v>
      </c>
      <c r="AU20" t="s">
        <v>391</v>
      </c>
      <c r="AV20">
        <v>35</v>
      </c>
      <c r="AW20" t="s">
        <v>907</v>
      </c>
      <c r="AX20">
        <v>49</v>
      </c>
      <c r="AY20" t="s">
        <v>907</v>
      </c>
      <c r="AZ20">
        <v>13</v>
      </c>
      <c r="BA20" t="s">
        <v>931</v>
      </c>
      <c r="BB20">
        <v>18</v>
      </c>
      <c r="BC20" t="s">
        <v>901</v>
      </c>
      <c r="BD20">
        <v>110</v>
      </c>
      <c r="BE20" t="s">
        <v>394</v>
      </c>
      <c r="BF20">
        <v>27</v>
      </c>
      <c r="BG20" t="s">
        <v>869</v>
      </c>
      <c r="BH20">
        <v>61</v>
      </c>
      <c r="BI20" t="s">
        <v>903</v>
      </c>
      <c r="BJ20">
        <v>50</v>
      </c>
      <c r="BK20" t="s">
        <v>394</v>
      </c>
      <c r="BL20">
        <v>23</v>
      </c>
      <c r="BM20" t="s">
        <v>411</v>
      </c>
      <c r="BN20">
        <v>33</v>
      </c>
      <c r="BO20" t="s">
        <v>394</v>
      </c>
      <c r="BP20">
        <v>12</v>
      </c>
      <c r="BQ20" t="s">
        <v>405</v>
      </c>
      <c r="BR20">
        <v>10</v>
      </c>
      <c r="BS20" t="s">
        <v>872</v>
      </c>
      <c r="BT20">
        <v>14</v>
      </c>
      <c r="BU20" t="s">
        <v>404</v>
      </c>
      <c r="BV20">
        <v>13</v>
      </c>
      <c r="BW20" t="s">
        <v>391</v>
      </c>
      <c r="BX20">
        <v>25</v>
      </c>
      <c r="BY20" t="s">
        <v>883</v>
      </c>
      <c r="BZ20">
        <v>34</v>
      </c>
      <c r="CA20" t="s">
        <v>910</v>
      </c>
      <c r="CB20">
        <v>27</v>
      </c>
      <c r="CC20" t="s">
        <v>873</v>
      </c>
      <c r="CD20">
        <v>165</v>
      </c>
      <c r="CE20" t="s">
        <v>933</v>
      </c>
      <c r="CF20">
        <v>108</v>
      </c>
      <c r="CG20" t="s">
        <v>903</v>
      </c>
      <c r="CH20">
        <v>170</v>
      </c>
      <c r="CI20" t="s">
        <v>411</v>
      </c>
      <c r="CJ20">
        <v>150</v>
      </c>
      <c r="CK20" t="s">
        <v>412</v>
      </c>
      <c r="CL20">
        <v>437</v>
      </c>
      <c r="CM20" t="s">
        <v>895</v>
      </c>
      <c r="CN20">
        <v>68</v>
      </c>
      <c r="CO20" t="s">
        <v>869</v>
      </c>
      <c r="CP20">
        <v>241</v>
      </c>
      <c r="CQ20" t="s">
        <v>411</v>
      </c>
      <c r="CR20">
        <v>122</v>
      </c>
      <c r="CS20" t="s">
        <v>872</v>
      </c>
      <c r="CT20">
        <v>48</v>
      </c>
      <c r="CU20" t="s">
        <v>394</v>
      </c>
      <c r="CV20">
        <v>88</v>
      </c>
      <c r="CW20" t="s">
        <v>877</v>
      </c>
      <c r="CX20">
        <v>1233</v>
      </c>
    </row>
    <row r="21" spans="1:102" ht="12.75">
      <c r="A21" t="s">
        <v>875</v>
      </c>
      <c r="B21">
        <v>33</v>
      </c>
      <c r="C21" t="s">
        <v>901</v>
      </c>
      <c r="D21">
        <v>97</v>
      </c>
      <c r="E21" t="s">
        <v>407</v>
      </c>
      <c r="F21">
        <v>13</v>
      </c>
      <c r="G21" t="s">
        <v>400</v>
      </c>
      <c r="H21">
        <v>20</v>
      </c>
      <c r="I21" t="s">
        <v>907</v>
      </c>
      <c r="J21">
        <v>59</v>
      </c>
      <c r="K21" t="s">
        <v>931</v>
      </c>
      <c r="L21">
        <v>22</v>
      </c>
      <c r="M21" t="s">
        <v>873</v>
      </c>
      <c r="N21">
        <v>19</v>
      </c>
      <c r="O21" t="s">
        <v>899</v>
      </c>
      <c r="P21">
        <v>68</v>
      </c>
      <c r="Q21" t="s">
        <v>931</v>
      </c>
      <c r="R21">
        <v>20</v>
      </c>
      <c r="S21" t="s">
        <v>394</v>
      </c>
      <c r="T21">
        <v>18</v>
      </c>
      <c r="U21" t="s">
        <v>901</v>
      </c>
      <c r="V21">
        <v>53</v>
      </c>
      <c r="W21" t="s">
        <v>875</v>
      </c>
      <c r="X21">
        <v>45</v>
      </c>
      <c r="Y21" t="s">
        <v>931</v>
      </c>
      <c r="Z21">
        <v>29</v>
      </c>
      <c r="AA21" t="s">
        <v>391</v>
      </c>
      <c r="AB21">
        <v>14</v>
      </c>
      <c r="AC21" t="s">
        <v>395</v>
      </c>
      <c r="AD21">
        <v>25</v>
      </c>
      <c r="AE21" t="s">
        <v>872</v>
      </c>
      <c r="AF21">
        <v>107</v>
      </c>
      <c r="AG21" t="s">
        <v>906</v>
      </c>
      <c r="AH21">
        <v>9</v>
      </c>
      <c r="AI21" t="s">
        <v>405</v>
      </c>
      <c r="AJ21">
        <v>74</v>
      </c>
      <c r="AK21" t="s">
        <v>392</v>
      </c>
      <c r="AL21">
        <v>38</v>
      </c>
      <c r="AM21" t="s">
        <v>395</v>
      </c>
      <c r="AN21">
        <v>66</v>
      </c>
      <c r="AO21" t="s">
        <v>906</v>
      </c>
      <c r="AP21">
        <v>12</v>
      </c>
      <c r="AQ21" t="s">
        <v>883</v>
      </c>
      <c r="AR21">
        <v>12</v>
      </c>
      <c r="AS21" t="s">
        <v>923</v>
      </c>
      <c r="AT21">
        <v>22</v>
      </c>
      <c r="AU21" t="s">
        <v>400</v>
      </c>
      <c r="AV21">
        <v>32</v>
      </c>
      <c r="AW21" t="s">
        <v>395</v>
      </c>
      <c r="AX21">
        <v>47</v>
      </c>
      <c r="AY21" t="s">
        <v>392</v>
      </c>
      <c r="AZ21">
        <v>11</v>
      </c>
      <c r="BA21" t="s">
        <v>871</v>
      </c>
      <c r="BB21">
        <v>16</v>
      </c>
      <c r="BC21" t="s">
        <v>410</v>
      </c>
      <c r="BD21">
        <v>105</v>
      </c>
      <c r="BE21" t="s">
        <v>411</v>
      </c>
      <c r="BF21">
        <v>25</v>
      </c>
      <c r="BG21" t="s">
        <v>903</v>
      </c>
      <c r="BH21">
        <v>52</v>
      </c>
      <c r="BI21" t="s">
        <v>869</v>
      </c>
      <c r="BJ21">
        <v>41</v>
      </c>
      <c r="BK21" t="s">
        <v>931</v>
      </c>
      <c r="BL21">
        <v>21</v>
      </c>
      <c r="BM21" t="s">
        <v>903</v>
      </c>
      <c r="BN21">
        <v>32</v>
      </c>
      <c r="BO21" t="s">
        <v>873</v>
      </c>
      <c r="BP21">
        <v>12</v>
      </c>
      <c r="BQ21" t="s">
        <v>933</v>
      </c>
      <c r="BR21">
        <v>10</v>
      </c>
      <c r="BS21" t="s">
        <v>882</v>
      </c>
      <c r="BT21">
        <v>13</v>
      </c>
      <c r="BU21" t="s">
        <v>405</v>
      </c>
      <c r="BV21">
        <v>13</v>
      </c>
      <c r="BW21" t="s">
        <v>879</v>
      </c>
      <c r="BX21">
        <v>22</v>
      </c>
      <c r="BY21" t="s">
        <v>933</v>
      </c>
      <c r="BZ21">
        <v>28</v>
      </c>
      <c r="CA21" t="s">
        <v>901</v>
      </c>
      <c r="CB21">
        <v>26</v>
      </c>
      <c r="CC21" t="s">
        <v>882</v>
      </c>
      <c r="CD21">
        <v>160</v>
      </c>
      <c r="CE21" t="s">
        <v>407</v>
      </c>
      <c r="CF21">
        <v>106</v>
      </c>
      <c r="CG21" t="s">
        <v>910</v>
      </c>
      <c r="CH21">
        <v>167</v>
      </c>
      <c r="CI21" t="s">
        <v>883</v>
      </c>
      <c r="CJ21">
        <v>114</v>
      </c>
      <c r="CK21" t="s">
        <v>391</v>
      </c>
      <c r="CL21">
        <v>402</v>
      </c>
      <c r="CM21" t="s">
        <v>907</v>
      </c>
      <c r="CN21">
        <v>61</v>
      </c>
      <c r="CO21" t="s">
        <v>875</v>
      </c>
      <c r="CP21">
        <v>236</v>
      </c>
      <c r="CQ21" t="s">
        <v>871</v>
      </c>
      <c r="CR21">
        <v>118</v>
      </c>
      <c r="CS21" t="s">
        <v>882</v>
      </c>
      <c r="CT21">
        <v>45</v>
      </c>
      <c r="CU21" t="s">
        <v>405</v>
      </c>
      <c r="CV21">
        <v>88</v>
      </c>
      <c r="CW21" t="s">
        <v>919</v>
      </c>
      <c r="CX21">
        <v>1186</v>
      </c>
    </row>
    <row r="22" spans="1:102" ht="12.75">
      <c r="A22" t="s">
        <v>899</v>
      </c>
      <c r="B22">
        <v>33</v>
      </c>
      <c r="C22" t="s">
        <v>410</v>
      </c>
      <c r="D22">
        <v>83</v>
      </c>
      <c r="E22" t="s">
        <v>876</v>
      </c>
      <c r="F22">
        <v>12</v>
      </c>
      <c r="G22" t="s">
        <v>405</v>
      </c>
      <c r="H22">
        <v>19</v>
      </c>
      <c r="I22" t="s">
        <v>910</v>
      </c>
      <c r="J22">
        <v>38</v>
      </c>
      <c r="K22" t="s">
        <v>915</v>
      </c>
      <c r="L22">
        <v>20</v>
      </c>
      <c r="M22" t="s">
        <v>933</v>
      </c>
      <c r="N22">
        <v>19</v>
      </c>
      <c r="O22" t="s">
        <v>391</v>
      </c>
      <c r="P22">
        <v>67</v>
      </c>
      <c r="Q22" t="s">
        <v>391</v>
      </c>
      <c r="R22">
        <v>19</v>
      </c>
      <c r="S22" t="s">
        <v>392</v>
      </c>
      <c r="T22">
        <v>15</v>
      </c>
      <c r="U22" t="s">
        <v>876</v>
      </c>
      <c r="V22">
        <v>45</v>
      </c>
      <c r="W22" t="s">
        <v>876</v>
      </c>
      <c r="X22">
        <v>41</v>
      </c>
      <c r="Y22" t="s">
        <v>391</v>
      </c>
      <c r="Z22">
        <v>25</v>
      </c>
      <c r="AA22" t="s">
        <v>873</v>
      </c>
      <c r="AB22">
        <v>14</v>
      </c>
      <c r="AC22" t="s">
        <v>879</v>
      </c>
      <c r="AD22">
        <v>22</v>
      </c>
      <c r="AE22" t="s">
        <v>917</v>
      </c>
      <c r="AF22">
        <v>91</v>
      </c>
      <c r="AG22" t="s">
        <v>895</v>
      </c>
      <c r="AH22">
        <v>8</v>
      </c>
      <c r="AI22" t="s">
        <v>910</v>
      </c>
      <c r="AJ22">
        <v>52</v>
      </c>
      <c r="AK22" t="s">
        <v>899</v>
      </c>
      <c r="AL22">
        <v>28</v>
      </c>
      <c r="AM22" t="s">
        <v>903</v>
      </c>
      <c r="AN22">
        <v>65</v>
      </c>
      <c r="AO22" t="s">
        <v>901</v>
      </c>
      <c r="AP22">
        <v>10</v>
      </c>
      <c r="AQ22" t="s">
        <v>897</v>
      </c>
      <c r="AR22">
        <v>12</v>
      </c>
      <c r="AS22" t="s">
        <v>933</v>
      </c>
      <c r="AT22">
        <v>21</v>
      </c>
      <c r="AU22" t="s">
        <v>910</v>
      </c>
      <c r="AV22">
        <v>25</v>
      </c>
      <c r="AW22" t="s">
        <v>391</v>
      </c>
      <c r="AX22">
        <v>44</v>
      </c>
      <c r="AY22" t="s">
        <v>879</v>
      </c>
      <c r="AZ22">
        <v>11</v>
      </c>
      <c r="BA22" t="s">
        <v>872</v>
      </c>
      <c r="BB22">
        <v>14</v>
      </c>
      <c r="BC22" t="s">
        <v>412</v>
      </c>
      <c r="BD22">
        <v>84</v>
      </c>
      <c r="BE22" t="s">
        <v>903</v>
      </c>
      <c r="BF22">
        <v>24</v>
      </c>
      <c r="BG22" t="s">
        <v>873</v>
      </c>
      <c r="BH22">
        <v>46</v>
      </c>
      <c r="BI22" t="s">
        <v>883</v>
      </c>
      <c r="BJ22">
        <v>37</v>
      </c>
      <c r="BK22" t="s">
        <v>393</v>
      </c>
      <c r="BL22">
        <v>20</v>
      </c>
      <c r="BM22" t="s">
        <v>895</v>
      </c>
      <c r="BN22">
        <v>31</v>
      </c>
      <c r="BO22" t="s">
        <v>909</v>
      </c>
      <c r="BP22">
        <v>10</v>
      </c>
      <c r="BQ22" t="s">
        <v>394</v>
      </c>
      <c r="BR22">
        <v>9</v>
      </c>
      <c r="BS22" t="s">
        <v>923</v>
      </c>
      <c r="BT22">
        <v>13</v>
      </c>
      <c r="BU22" t="s">
        <v>407</v>
      </c>
      <c r="BV22">
        <v>12</v>
      </c>
      <c r="BW22" t="s">
        <v>875</v>
      </c>
      <c r="BX22">
        <v>19</v>
      </c>
      <c r="BY22" t="s">
        <v>910</v>
      </c>
      <c r="BZ22">
        <v>25</v>
      </c>
      <c r="CA22" t="s">
        <v>923</v>
      </c>
      <c r="CB22">
        <v>26</v>
      </c>
      <c r="CC22" t="s">
        <v>391</v>
      </c>
      <c r="CD22">
        <v>159</v>
      </c>
      <c r="CE22" t="s">
        <v>392</v>
      </c>
      <c r="CF22">
        <v>99</v>
      </c>
      <c r="CG22" t="s">
        <v>873</v>
      </c>
      <c r="CH22">
        <v>155</v>
      </c>
      <c r="CI22" t="s">
        <v>933</v>
      </c>
      <c r="CJ22">
        <v>88</v>
      </c>
      <c r="CK22" t="s">
        <v>882</v>
      </c>
      <c r="CL22">
        <v>346</v>
      </c>
      <c r="CM22" t="s">
        <v>933</v>
      </c>
      <c r="CN22">
        <v>54</v>
      </c>
      <c r="CO22" t="s">
        <v>412</v>
      </c>
      <c r="CP22">
        <v>232</v>
      </c>
      <c r="CQ22" t="s">
        <v>910</v>
      </c>
      <c r="CR22">
        <v>110</v>
      </c>
      <c r="CS22" t="s">
        <v>933</v>
      </c>
      <c r="CT22">
        <v>40</v>
      </c>
      <c r="CU22" t="s">
        <v>899</v>
      </c>
      <c r="CV22">
        <v>76</v>
      </c>
      <c r="CW22" t="s">
        <v>870</v>
      </c>
      <c r="CX22">
        <v>1127</v>
      </c>
    </row>
    <row r="23" spans="1:102" ht="12.75">
      <c r="A23" t="s">
        <v>394</v>
      </c>
      <c r="B23">
        <v>31</v>
      </c>
      <c r="C23" t="s">
        <v>909</v>
      </c>
      <c r="D23">
        <v>60</v>
      </c>
      <c r="E23" t="s">
        <v>901</v>
      </c>
      <c r="F23">
        <v>12</v>
      </c>
      <c r="G23" t="s">
        <v>901</v>
      </c>
      <c r="H23">
        <v>19</v>
      </c>
      <c r="I23" t="s">
        <v>412</v>
      </c>
      <c r="J23">
        <v>36</v>
      </c>
      <c r="K23" t="s">
        <v>895</v>
      </c>
      <c r="L23">
        <v>18</v>
      </c>
      <c r="M23" t="s">
        <v>391</v>
      </c>
      <c r="N23">
        <v>16</v>
      </c>
      <c r="O23" t="s">
        <v>392</v>
      </c>
      <c r="P23">
        <v>60</v>
      </c>
      <c r="Q23" t="s">
        <v>895</v>
      </c>
      <c r="R23">
        <v>19</v>
      </c>
      <c r="S23" t="s">
        <v>909</v>
      </c>
      <c r="T23">
        <v>14</v>
      </c>
      <c r="U23" t="s">
        <v>879</v>
      </c>
      <c r="V23">
        <v>37</v>
      </c>
      <c r="W23" t="s">
        <v>392</v>
      </c>
      <c r="X23">
        <v>41</v>
      </c>
      <c r="Y23" t="s">
        <v>412</v>
      </c>
      <c r="Z23">
        <v>20</v>
      </c>
      <c r="AA23" t="s">
        <v>882</v>
      </c>
      <c r="AB23">
        <v>12</v>
      </c>
      <c r="AC23" t="s">
        <v>391</v>
      </c>
      <c r="AD23">
        <v>18</v>
      </c>
      <c r="AE23" t="s">
        <v>392</v>
      </c>
      <c r="AF23">
        <v>90</v>
      </c>
      <c r="AG23" t="s">
        <v>410</v>
      </c>
      <c r="AH23">
        <v>8</v>
      </c>
      <c r="AI23" t="s">
        <v>921</v>
      </c>
      <c r="AJ23">
        <v>46</v>
      </c>
      <c r="AK23" t="s">
        <v>903</v>
      </c>
      <c r="AL23">
        <v>24</v>
      </c>
      <c r="AM23" t="s">
        <v>873</v>
      </c>
      <c r="AN23">
        <v>63</v>
      </c>
      <c r="AO23" t="s">
        <v>933</v>
      </c>
      <c r="AP23">
        <v>10</v>
      </c>
      <c r="AQ23" t="s">
        <v>923</v>
      </c>
      <c r="AR23">
        <v>12</v>
      </c>
      <c r="AS23" t="s">
        <v>931</v>
      </c>
      <c r="AT23">
        <v>20</v>
      </c>
      <c r="AU23" t="s">
        <v>895</v>
      </c>
      <c r="AV23">
        <v>22</v>
      </c>
      <c r="AW23" t="s">
        <v>882</v>
      </c>
      <c r="AX23">
        <v>43</v>
      </c>
      <c r="AY23" t="s">
        <v>933</v>
      </c>
      <c r="AZ23">
        <v>10</v>
      </c>
      <c r="BA23" t="s">
        <v>882</v>
      </c>
      <c r="BB23">
        <v>12</v>
      </c>
      <c r="BC23" t="s">
        <v>392</v>
      </c>
      <c r="BD23">
        <v>79</v>
      </c>
      <c r="BE23" t="s">
        <v>873</v>
      </c>
      <c r="BF23">
        <v>23</v>
      </c>
      <c r="BG23" t="s">
        <v>401</v>
      </c>
      <c r="BH23">
        <v>36</v>
      </c>
      <c r="BI23" t="s">
        <v>391</v>
      </c>
      <c r="BJ23">
        <v>33</v>
      </c>
      <c r="BK23" t="s">
        <v>933</v>
      </c>
      <c r="BL23">
        <v>18</v>
      </c>
      <c r="BM23" t="s">
        <v>901</v>
      </c>
      <c r="BN23">
        <v>30</v>
      </c>
      <c r="BO23" t="s">
        <v>933</v>
      </c>
      <c r="BP23">
        <v>10</v>
      </c>
      <c r="BQ23" t="s">
        <v>915</v>
      </c>
      <c r="BR23">
        <v>7</v>
      </c>
      <c r="BS23" t="s">
        <v>907</v>
      </c>
      <c r="BT23">
        <v>12</v>
      </c>
      <c r="BU23" t="s">
        <v>895</v>
      </c>
      <c r="BV23">
        <v>9</v>
      </c>
      <c r="BW23" t="s">
        <v>907</v>
      </c>
      <c r="BX23">
        <v>19</v>
      </c>
      <c r="BY23" t="s">
        <v>412</v>
      </c>
      <c r="BZ23">
        <v>24</v>
      </c>
      <c r="CA23" t="s">
        <v>871</v>
      </c>
      <c r="CB23">
        <v>24</v>
      </c>
      <c r="CC23" t="s">
        <v>910</v>
      </c>
      <c r="CD23">
        <v>134</v>
      </c>
      <c r="CE23" t="s">
        <v>873</v>
      </c>
      <c r="CF23">
        <v>83</v>
      </c>
      <c r="CG23" t="s">
        <v>883</v>
      </c>
      <c r="CH23">
        <v>94</v>
      </c>
      <c r="CI23" t="s">
        <v>412</v>
      </c>
      <c r="CJ23">
        <v>85</v>
      </c>
      <c r="CK23" t="s">
        <v>875</v>
      </c>
      <c r="CL23">
        <v>278</v>
      </c>
      <c r="CM23" t="s">
        <v>871</v>
      </c>
      <c r="CN23">
        <v>51</v>
      </c>
      <c r="CO23" t="s">
        <v>405</v>
      </c>
      <c r="CP23">
        <v>207</v>
      </c>
      <c r="CQ23" t="s">
        <v>391</v>
      </c>
      <c r="CR23">
        <v>106</v>
      </c>
      <c r="CS23" t="s">
        <v>895</v>
      </c>
      <c r="CT23">
        <v>39</v>
      </c>
      <c r="CU23" t="s">
        <v>931</v>
      </c>
      <c r="CV23">
        <v>74</v>
      </c>
      <c r="CW23" t="s">
        <v>922</v>
      </c>
      <c r="CX23">
        <v>1074</v>
      </c>
    </row>
    <row r="24" spans="1:102" ht="12.75">
      <c r="A24" t="s">
        <v>411</v>
      </c>
      <c r="B24">
        <v>30</v>
      </c>
      <c r="C24" t="s">
        <v>931</v>
      </c>
      <c r="D24">
        <v>58</v>
      </c>
      <c r="E24" t="s">
        <v>406</v>
      </c>
      <c r="F24">
        <v>11</v>
      </c>
      <c r="G24" t="s">
        <v>391</v>
      </c>
      <c r="H24">
        <v>18</v>
      </c>
      <c r="I24" t="s">
        <v>407</v>
      </c>
      <c r="J24">
        <v>30</v>
      </c>
      <c r="K24" t="s">
        <v>910</v>
      </c>
      <c r="L24">
        <v>18</v>
      </c>
      <c r="M24" t="s">
        <v>895</v>
      </c>
      <c r="N24">
        <v>16</v>
      </c>
      <c r="O24" t="s">
        <v>895</v>
      </c>
      <c r="P24">
        <v>54</v>
      </c>
      <c r="Q24" t="s">
        <v>392</v>
      </c>
      <c r="R24">
        <v>18</v>
      </c>
      <c r="S24" t="s">
        <v>910</v>
      </c>
      <c r="T24">
        <v>14</v>
      </c>
      <c r="U24" t="s">
        <v>392</v>
      </c>
      <c r="V24">
        <v>36</v>
      </c>
      <c r="W24" t="s">
        <v>406</v>
      </c>
      <c r="X24">
        <v>41</v>
      </c>
      <c r="Y24" t="s">
        <v>879</v>
      </c>
      <c r="Z24">
        <v>19</v>
      </c>
      <c r="AA24" t="s">
        <v>401</v>
      </c>
      <c r="AB24">
        <v>12</v>
      </c>
      <c r="AC24" t="s">
        <v>411</v>
      </c>
      <c r="AD24">
        <v>16</v>
      </c>
      <c r="AE24" t="s">
        <v>875</v>
      </c>
      <c r="AF24">
        <v>85</v>
      </c>
      <c r="AG24" t="s">
        <v>882</v>
      </c>
      <c r="AH24">
        <v>7</v>
      </c>
      <c r="AI24" t="s">
        <v>931</v>
      </c>
      <c r="AJ24">
        <v>43</v>
      </c>
      <c r="AK24" t="s">
        <v>401</v>
      </c>
      <c r="AL24">
        <v>23</v>
      </c>
      <c r="AM24" t="s">
        <v>895</v>
      </c>
      <c r="AN24">
        <v>62</v>
      </c>
      <c r="AO24" t="s">
        <v>875</v>
      </c>
      <c r="AP24">
        <v>9</v>
      </c>
      <c r="AQ24" t="s">
        <v>933</v>
      </c>
      <c r="AR24">
        <v>12</v>
      </c>
      <c r="AS24" t="s">
        <v>926</v>
      </c>
      <c r="AT24">
        <v>19</v>
      </c>
      <c r="AU24" t="s">
        <v>875</v>
      </c>
      <c r="AV24">
        <v>20</v>
      </c>
      <c r="AW24" t="s">
        <v>404</v>
      </c>
      <c r="AX24">
        <v>42</v>
      </c>
      <c r="AY24" t="s">
        <v>394</v>
      </c>
      <c r="AZ24">
        <v>8</v>
      </c>
      <c r="BA24" t="s">
        <v>407</v>
      </c>
      <c r="BB24">
        <v>12</v>
      </c>
      <c r="BC24" t="s">
        <v>393</v>
      </c>
      <c r="BD24">
        <v>74</v>
      </c>
      <c r="BE24" t="s">
        <v>883</v>
      </c>
      <c r="BF24">
        <v>23</v>
      </c>
      <c r="BG24" t="s">
        <v>883</v>
      </c>
      <c r="BH24">
        <v>31</v>
      </c>
      <c r="BI24" t="s">
        <v>876</v>
      </c>
      <c r="BJ24">
        <v>29</v>
      </c>
      <c r="BK24" t="s">
        <v>392</v>
      </c>
      <c r="BL24">
        <v>16</v>
      </c>
      <c r="BM24" t="s">
        <v>910</v>
      </c>
      <c r="BN24">
        <v>30</v>
      </c>
      <c r="BO24" t="s">
        <v>392</v>
      </c>
      <c r="BP24">
        <v>10</v>
      </c>
      <c r="BQ24" t="s">
        <v>404</v>
      </c>
      <c r="BR24">
        <v>6</v>
      </c>
      <c r="BS24" t="s">
        <v>875</v>
      </c>
      <c r="BT24">
        <v>7</v>
      </c>
      <c r="BU24" t="s">
        <v>875</v>
      </c>
      <c r="BV24">
        <v>7</v>
      </c>
      <c r="BW24" t="s">
        <v>933</v>
      </c>
      <c r="BX24">
        <v>18</v>
      </c>
      <c r="BY24" t="s">
        <v>391</v>
      </c>
      <c r="BZ24">
        <v>23</v>
      </c>
      <c r="CA24" t="s">
        <v>412</v>
      </c>
      <c r="CB24">
        <v>23</v>
      </c>
      <c r="CC24" t="s">
        <v>931</v>
      </c>
      <c r="CD24">
        <v>131</v>
      </c>
      <c r="CE24" t="s">
        <v>875</v>
      </c>
      <c r="CF24">
        <v>75</v>
      </c>
      <c r="CG24" t="s">
        <v>412</v>
      </c>
      <c r="CH24">
        <v>91</v>
      </c>
      <c r="CI24" t="s">
        <v>931</v>
      </c>
      <c r="CJ24">
        <v>82</v>
      </c>
      <c r="CK24" t="s">
        <v>895</v>
      </c>
      <c r="CL24">
        <v>270</v>
      </c>
      <c r="CM24" t="s">
        <v>901</v>
      </c>
      <c r="CN24">
        <v>48</v>
      </c>
      <c r="CO24" t="s">
        <v>395</v>
      </c>
      <c r="CP24">
        <v>112</v>
      </c>
      <c r="CQ24" t="s">
        <v>406</v>
      </c>
      <c r="CR24">
        <v>102</v>
      </c>
      <c r="CS24" t="s">
        <v>406</v>
      </c>
      <c r="CT24">
        <v>37</v>
      </c>
      <c r="CU24" t="s">
        <v>903</v>
      </c>
      <c r="CV24">
        <v>73</v>
      </c>
      <c r="CW24" t="s">
        <v>873</v>
      </c>
      <c r="CX24">
        <v>1009</v>
      </c>
    </row>
    <row r="25" spans="1:102" ht="12.75">
      <c r="A25" t="s">
        <v>876</v>
      </c>
      <c r="B25">
        <v>25</v>
      </c>
      <c r="C25" t="s">
        <v>921</v>
      </c>
      <c r="D25">
        <v>49</v>
      </c>
      <c r="E25" t="s">
        <v>906</v>
      </c>
      <c r="F25">
        <v>11</v>
      </c>
      <c r="G25" t="s">
        <v>393</v>
      </c>
      <c r="H25">
        <v>18</v>
      </c>
      <c r="I25" t="s">
        <v>903</v>
      </c>
      <c r="J25">
        <v>23</v>
      </c>
      <c r="K25" t="s">
        <v>923</v>
      </c>
      <c r="L25">
        <v>17</v>
      </c>
      <c r="M25" t="s">
        <v>883</v>
      </c>
      <c r="N25">
        <v>14</v>
      </c>
      <c r="O25" t="s">
        <v>915</v>
      </c>
      <c r="P25">
        <v>51</v>
      </c>
      <c r="Q25" t="s">
        <v>393</v>
      </c>
      <c r="R25">
        <v>18</v>
      </c>
      <c r="S25" t="s">
        <v>410</v>
      </c>
      <c r="T25">
        <v>14</v>
      </c>
      <c r="U25" t="s">
        <v>391</v>
      </c>
      <c r="V25">
        <v>33</v>
      </c>
      <c r="W25" t="s">
        <v>411</v>
      </c>
      <c r="X25">
        <v>41</v>
      </c>
      <c r="Y25" t="s">
        <v>408</v>
      </c>
      <c r="Z25">
        <v>14</v>
      </c>
      <c r="AA25" t="s">
        <v>406</v>
      </c>
      <c r="AB25">
        <v>12</v>
      </c>
      <c r="AC25" t="s">
        <v>412</v>
      </c>
      <c r="AD25">
        <v>16</v>
      </c>
      <c r="AE25" t="s">
        <v>907</v>
      </c>
      <c r="AF25">
        <v>72</v>
      </c>
      <c r="AG25" t="s">
        <v>401</v>
      </c>
      <c r="AH25">
        <v>7</v>
      </c>
      <c r="AI25" t="s">
        <v>879</v>
      </c>
      <c r="AJ25">
        <v>41</v>
      </c>
      <c r="AK25" t="s">
        <v>391</v>
      </c>
      <c r="AL25">
        <v>20</v>
      </c>
      <c r="AM25" t="s">
        <v>907</v>
      </c>
      <c r="AN25">
        <v>61</v>
      </c>
      <c r="AO25" t="s">
        <v>907</v>
      </c>
      <c r="AP25">
        <v>9</v>
      </c>
      <c r="AQ25" t="s">
        <v>869</v>
      </c>
      <c r="AR25">
        <v>11</v>
      </c>
      <c r="AS25" t="s">
        <v>928</v>
      </c>
      <c r="AT25">
        <v>18</v>
      </c>
      <c r="AU25" t="s">
        <v>873</v>
      </c>
      <c r="AV25">
        <v>19</v>
      </c>
      <c r="AW25" t="s">
        <v>903</v>
      </c>
      <c r="AX25">
        <v>42</v>
      </c>
      <c r="AY25" t="s">
        <v>930</v>
      </c>
      <c r="AZ25">
        <v>8</v>
      </c>
      <c r="BA25" t="s">
        <v>895</v>
      </c>
      <c r="BB25">
        <v>11</v>
      </c>
      <c r="BC25" t="s">
        <v>879</v>
      </c>
      <c r="BD25">
        <v>74</v>
      </c>
      <c r="BE25" t="s">
        <v>405</v>
      </c>
      <c r="BF25">
        <v>21</v>
      </c>
      <c r="BG25" t="s">
        <v>933</v>
      </c>
      <c r="BH25">
        <v>23</v>
      </c>
      <c r="BI25" t="s">
        <v>410</v>
      </c>
      <c r="BJ25">
        <v>27</v>
      </c>
      <c r="BK25" t="s">
        <v>895</v>
      </c>
      <c r="BL25">
        <v>16</v>
      </c>
      <c r="BM25" t="s">
        <v>412</v>
      </c>
      <c r="BN25">
        <v>24</v>
      </c>
      <c r="BO25" t="s">
        <v>391</v>
      </c>
      <c r="BP25">
        <v>10</v>
      </c>
      <c r="BQ25" t="s">
        <v>875</v>
      </c>
      <c r="BR25">
        <v>5</v>
      </c>
      <c r="BS25" t="s">
        <v>392</v>
      </c>
      <c r="BT25">
        <v>7</v>
      </c>
      <c r="BU25" t="s">
        <v>392</v>
      </c>
      <c r="BV25">
        <v>7</v>
      </c>
      <c r="BW25" t="s">
        <v>412</v>
      </c>
      <c r="BX25">
        <v>16</v>
      </c>
      <c r="BY25" t="s">
        <v>931</v>
      </c>
      <c r="BZ25">
        <v>20</v>
      </c>
      <c r="CA25" t="s">
        <v>907</v>
      </c>
      <c r="CB25">
        <v>19</v>
      </c>
      <c r="CC25" t="s">
        <v>392</v>
      </c>
      <c r="CD25">
        <v>128</v>
      </c>
      <c r="CE25" t="s">
        <v>412</v>
      </c>
      <c r="CF25">
        <v>73</v>
      </c>
      <c r="CG25" t="s">
        <v>872</v>
      </c>
      <c r="CH25">
        <v>87</v>
      </c>
      <c r="CI25" t="s">
        <v>391</v>
      </c>
      <c r="CJ25">
        <v>72</v>
      </c>
      <c r="CK25" t="s">
        <v>410</v>
      </c>
      <c r="CL25">
        <v>270</v>
      </c>
      <c r="CM25" t="s">
        <v>391</v>
      </c>
      <c r="CN25">
        <v>47</v>
      </c>
      <c r="CO25" t="s">
        <v>931</v>
      </c>
      <c r="CP25">
        <v>106</v>
      </c>
      <c r="CQ25" t="s">
        <v>903</v>
      </c>
      <c r="CR25">
        <v>99</v>
      </c>
      <c r="CS25" t="s">
        <v>392</v>
      </c>
      <c r="CT25">
        <v>29</v>
      </c>
      <c r="CU25" t="s">
        <v>392</v>
      </c>
      <c r="CV25">
        <v>72</v>
      </c>
      <c r="CW25" t="s">
        <v>910</v>
      </c>
      <c r="CX25">
        <v>999</v>
      </c>
    </row>
    <row r="26" spans="1:102" ht="12.75">
      <c r="A26" t="s">
        <v>909</v>
      </c>
      <c r="B26">
        <v>25</v>
      </c>
      <c r="C26" t="s">
        <v>882</v>
      </c>
      <c r="D26">
        <v>45</v>
      </c>
      <c r="E26" t="s">
        <v>915</v>
      </c>
      <c r="F26">
        <v>11</v>
      </c>
      <c r="G26" t="s">
        <v>883</v>
      </c>
      <c r="H26">
        <v>15</v>
      </c>
      <c r="I26" t="s">
        <v>873</v>
      </c>
      <c r="J26">
        <v>22</v>
      </c>
      <c r="K26" t="s">
        <v>899</v>
      </c>
      <c r="L26">
        <v>15</v>
      </c>
      <c r="M26" t="s">
        <v>903</v>
      </c>
      <c r="N26">
        <v>14</v>
      </c>
      <c r="O26" t="s">
        <v>872</v>
      </c>
      <c r="P26">
        <v>40</v>
      </c>
      <c r="Q26" t="s">
        <v>412</v>
      </c>
      <c r="R26">
        <v>17</v>
      </c>
      <c r="S26" t="s">
        <v>928</v>
      </c>
      <c r="T26">
        <v>14</v>
      </c>
      <c r="U26" t="s">
        <v>395</v>
      </c>
      <c r="V26">
        <v>32</v>
      </c>
      <c r="W26" t="s">
        <v>391</v>
      </c>
      <c r="X26">
        <v>38</v>
      </c>
      <c r="Y26" t="s">
        <v>876</v>
      </c>
      <c r="Z26">
        <v>13</v>
      </c>
      <c r="AA26" t="s">
        <v>933</v>
      </c>
      <c r="AB26">
        <v>10</v>
      </c>
      <c r="AC26" t="s">
        <v>873</v>
      </c>
      <c r="AD26">
        <v>15</v>
      </c>
      <c r="AE26" t="s">
        <v>393</v>
      </c>
      <c r="AF26">
        <v>67</v>
      </c>
      <c r="AG26" t="s">
        <v>404</v>
      </c>
      <c r="AH26">
        <v>7</v>
      </c>
      <c r="AI26" t="s">
        <v>391</v>
      </c>
      <c r="AJ26">
        <v>40</v>
      </c>
      <c r="AK26" t="s">
        <v>394</v>
      </c>
      <c r="AL26">
        <v>18</v>
      </c>
      <c r="AM26" t="s">
        <v>883</v>
      </c>
      <c r="AN26">
        <v>54</v>
      </c>
      <c r="AO26" t="s">
        <v>912</v>
      </c>
      <c r="AP26">
        <v>9</v>
      </c>
      <c r="AQ26" t="s">
        <v>391</v>
      </c>
      <c r="AR26">
        <v>10</v>
      </c>
      <c r="AS26" t="s">
        <v>895</v>
      </c>
      <c r="AT26">
        <v>17</v>
      </c>
      <c r="AU26" t="s">
        <v>392</v>
      </c>
      <c r="AV26">
        <v>18</v>
      </c>
      <c r="AW26" t="s">
        <v>915</v>
      </c>
      <c r="AX26">
        <v>41</v>
      </c>
      <c r="AY26" t="s">
        <v>391</v>
      </c>
      <c r="AZ26">
        <v>7</v>
      </c>
      <c r="BA26" t="s">
        <v>873</v>
      </c>
      <c r="BB26">
        <v>10</v>
      </c>
      <c r="BC26" t="s">
        <v>391</v>
      </c>
      <c r="BD26">
        <v>48</v>
      </c>
      <c r="BE26" t="s">
        <v>391</v>
      </c>
      <c r="BF26">
        <v>19</v>
      </c>
      <c r="BG26" t="s">
        <v>931</v>
      </c>
      <c r="BH26">
        <v>22</v>
      </c>
      <c r="BI26" t="s">
        <v>931</v>
      </c>
      <c r="BJ26">
        <v>27</v>
      </c>
      <c r="BK26" t="s">
        <v>903</v>
      </c>
      <c r="BL26">
        <v>14</v>
      </c>
      <c r="BM26" t="s">
        <v>931</v>
      </c>
      <c r="BN26">
        <v>23</v>
      </c>
      <c r="BO26" t="s">
        <v>899</v>
      </c>
      <c r="BP26">
        <v>9</v>
      </c>
      <c r="BQ26" t="s">
        <v>392</v>
      </c>
      <c r="BR26">
        <v>5</v>
      </c>
      <c r="BS26" t="s">
        <v>885</v>
      </c>
      <c r="BT26">
        <v>7</v>
      </c>
      <c r="BU26" t="s">
        <v>406</v>
      </c>
      <c r="BV26">
        <v>7</v>
      </c>
      <c r="BW26" t="s">
        <v>407</v>
      </c>
      <c r="BX26">
        <v>15</v>
      </c>
      <c r="BY26" t="s">
        <v>879</v>
      </c>
      <c r="BZ26">
        <v>18</v>
      </c>
      <c r="CA26" t="s">
        <v>903</v>
      </c>
      <c r="CB26">
        <v>18</v>
      </c>
      <c r="CC26" t="s">
        <v>895</v>
      </c>
      <c r="CD26">
        <v>120</v>
      </c>
      <c r="CE26" t="s">
        <v>411</v>
      </c>
      <c r="CF26">
        <v>71</v>
      </c>
      <c r="CG26" t="s">
        <v>391</v>
      </c>
      <c r="CH26">
        <v>85</v>
      </c>
      <c r="CI26" t="s">
        <v>910</v>
      </c>
      <c r="CJ26">
        <v>69</v>
      </c>
      <c r="CK26" t="s">
        <v>871</v>
      </c>
      <c r="CL26">
        <v>255</v>
      </c>
      <c r="CM26" t="s">
        <v>872</v>
      </c>
      <c r="CN26">
        <v>41</v>
      </c>
      <c r="CO26" t="s">
        <v>879</v>
      </c>
      <c r="CP26">
        <v>103</v>
      </c>
      <c r="CQ26" t="s">
        <v>392</v>
      </c>
      <c r="CR26">
        <v>90</v>
      </c>
      <c r="CS26" t="s">
        <v>394</v>
      </c>
      <c r="CT26">
        <v>29</v>
      </c>
      <c r="CU26" t="s">
        <v>391</v>
      </c>
      <c r="CV26">
        <v>69</v>
      </c>
      <c r="CW26" t="s">
        <v>871</v>
      </c>
      <c r="CX26">
        <v>960</v>
      </c>
    </row>
    <row r="27" spans="1:102" ht="12.75">
      <c r="A27" t="s">
        <v>895</v>
      </c>
      <c r="B27">
        <v>24</v>
      </c>
      <c r="C27" t="s">
        <v>928</v>
      </c>
      <c r="D27">
        <v>44</v>
      </c>
      <c r="E27" t="s">
        <v>871</v>
      </c>
      <c r="F27">
        <v>10</v>
      </c>
      <c r="G27" t="s">
        <v>871</v>
      </c>
      <c r="H27">
        <v>14</v>
      </c>
      <c r="I27" t="s">
        <v>393</v>
      </c>
      <c r="J27">
        <v>20</v>
      </c>
      <c r="K27" t="s">
        <v>407</v>
      </c>
      <c r="L27">
        <v>14</v>
      </c>
      <c r="M27" t="s">
        <v>412</v>
      </c>
      <c r="N27">
        <v>14</v>
      </c>
      <c r="O27" t="s">
        <v>395</v>
      </c>
      <c r="P27">
        <v>40</v>
      </c>
      <c r="Q27" t="s">
        <v>933</v>
      </c>
      <c r="R27">
        <v>17</v>
      </c>
      <c r="S27" t="s">
        <v>933</v>
      </c>
      <c r="T27">
        <v>14</v>
      </c>
      <c r="U27" t="s">
        <v>412</v>
      </c>
      <c r="V27">
        <v>32</v>
      </c>
      <c r="W27" t="s">
        <v>915</v>
      </c>
      <c r="X27">
        <v>38</v>
      </c>
      <c r="Y27" t="s">
        <v>926</v>
      </c>
      <c r="Z27">
        <v>13</v>
      </c>
      <c r="AA27" t="s">
        <v>876</v>
      </c>
      <c r="AB27">
        <v>9</v>
      </c>
      <c r="AC27" t="s">
        <v>393</v>
      </c>
      <c r="AD27">
        <v>14</v>
      </c>
      <c r="AE27" t="s">
        <v>906</v>
      </c>
      <c r="AF27">
        <v>61</v>
      </c>
      <c r="AG27" t="s">
        <v>901</v>
      </c>
      <c r="AH27">
        <v>7</v>
      </c>
      <c r="AI27" t="s">
        <v>411</v>
      </c>
      <c r="AJ27">
        <v>37</v>
      </c>
      <c r="AK27" t="s">
        <v>895</v>
      </c>
      <c r="AL27">
        <v>18</v>
      </c>
      <c r="AM27" t="s">
        <v>410</v>
      </c>
      <c r="AN27">
        <v>51</v>
      </c>
      <c r="AO27" t="s">
        <v>872</v>
      </c>
      <c r="AP27">
        <v>8</v>
      </c>
      <c r="AQ27" t="s">
        <v>882</v>
      </c>
      <c r="AR27">
        <v>10</v>
      </c>
      <c r="AS27" t="s">
        <v>879</v>
      </c>
      <c r="AT27">
        <v>16</v>
      </c>
      <c r="AU27" t="s">
        <v>872</v>
      </c>
      <c r="AV27">
        <v>17</v>
      </c>
      <c r="AW27" t="s">
        <v>910</v>
      </c>
      <c r="AX27">
        <v>40</v>
      </c>
      <c r="AY27" t="s">
        <v>871</v>
      </c>
      <c r="AZ27">
        <v>7</v>
      </c>
      <c r="BA27" t="s">
        <v>876</v>
      </c>
      <c r="BB27">
        <v>9</v>
      </c>
      <c r="BC27" t="s">
        <v>876</v>
      </c>
      <c r="BD27">
        <v>47</v>
      </c>
      <c r="BE27" t="s">
        <v>876</v>
      </c>
      <c r="BF27">
        <v>18</v>
      </c>
      <c r="BG27" t="s">
        <v>910</v>
      </c>
      <c r="BH27">
        <v>20</v>
      </c>
      <c r="BI27" t="s">
        <v>411</v>
      </c>
      <c r="BJ27">
        <v>22</v>
      </c>
      <c r="BK27" t="s">
        <v>875</v>
      </c>
      <c r="BL27">
        <v>13</v>
      </c>
      <c r="BM27" t="s">
        <v>400</v>
      </c>
      <c r="BN27">
        <v>22</v>
      </c>
      <c r="BO27" t="s">
        <v>910</v>
      </c>
      <c r="BP27">
        <v>8</v>
      </c>
      <c r="BQ27" t="s">
        <v>395</v>
      </c>
      <c r="BR27">
        <v>5</v>
      </c>
      <c r="BS27" t="s">
        <v>901</v>
      </c>
      <c r="BT27">
        <v>7</v>
      </c>
      <c r="BU27" t="s">
        <v>391</v>
      </c>
      <c r="BV27">
        <v>6</v>
      </c>
      <c r="BW27" t="s">
        <v>910</v>
      </c>
      <c r="BX27">
        <v>14</v>
      </c>
      <c r="BY27" t="s">
        <v>871</v>
      </c>
      <c r="BZ27">
        <v>17</v>
      </c>
      <c r="CA27" t="s">
        <v>872</v>
      </c>
      <c r="CB27">
        <v>17</v>
      </c>
      <c r="CC27" t="s">
        <v>872</v>
      </c>
      <c r="CD27">
        <v>118</v>
      </c>
      <c r="CE27" t="s">
        <v>391</v>
      </c>
      <c r="CF27">
        <v>70</v>
      </c>
      <c r="CG27" t="s">
        <v>871</v>
      </c>
      <c r="CH27">
        <v>85</v>
      </c>
      <c r="CI27" t="s">
        <v>879</v>
      </c>
      <c r="CJ27">
        <v>55</v>
      </c>
      <c r="CK27" t="s">
        <v>392</v>
      </c>
      <c r="CL27">
        <v>230</v>
      </c>
      <c r="CM27" t="s">
        <v>407</v>
      </c>
      <c r="CN27">
        <v>39</v>
      </c>
      <c r="CO27" t="s">
        <v>393</v>
      </c>
      <c r="CP27">
        <v>98</v>
      </c>
      <c r="CQ27" t="s">
        <v>872</v>
      </c>
      <c r="CR27">
        <v>86</v>
      </c>
      <c r="CS27" t="s">
        <v>909</v>
      </c>
      <c r="CT27">
        <v>29</v>
      </c>
      <c r="CU27" t="s">
        <v>895</v>
      </c>
      <c r="CV27">
        <v>63</v>
      </c>
      <c r="CW27" t="s">
        <v>916</v>
      </c>
      <c r="CX27">
        <v>929</v>
      </c>
    </row>
    <row r="28" spans="1:102" ht="12.75">
      <c r="A28" t="s">
        <v>931</v>
      </c>
      <c r="B28">
        <v>24</v>
      </c>
      <c r="C28" t="s">
        <v>918</v>
      </c>
      <c r="D28">
        <v>43</v>
      </c>
      <c r="E28" t="s">
        <v>872</v>
      </c>
      <c r="F28">
        <v>10</v>
      </c>
      <c r="G28" t="s">
        <v>895</v>
      </c>
      <c r="H28">
        <v>14</v>
      </c>
      <c r="I28" t="s">
        <v>933</v>
      </c>
      <c r="J28">
        <v>19</v>
      </c>
      <c r="K28" t="s">
        <v>912</v>
      </c>
      <c r="L28">
        <v>13</v>
      </c>
      <c r="M28" t="s">
        <v>872</v>
      </c>
      <c r="N28">
        <v>13</v>
      </c>
      <c r="O28" t="s">
        <v>410</v>
      </c>
      <c r="P28">
        <v>38</v>
      </c>
      <c r="Q28" t="s">
        <v>871</v>
      </c>
      <c r="R28">
        <v>16</v>
      </c>
      <c r="S28" t="s">
        <v>391</v>
      </c>
      <c r="T28">
        <v>13</v>
      </c>
      <c r="U28" t="s">
        <v>393</v>
      </c>
      <c r="V28">
        <v>28</v>
      </c>
      <c r="W28" t="s">
        <v>906</v>
      </c>
      <c r="X28">
        <v>36</v>
      </c>
      <c r="Y28" t="s">
        <v>882</v>
      </c>
      <c r="Z28">
        <v>12</v>
      </c>
      <c r="AA28" t="s">
        <v>895</v>
      </c>
      <c r="AB28">
        <v>9</v>
      </c>
      <c r="AC28" t="s">
        <v>928</v>
      </c>
      <c r="AD28">
        <v>14</v>
      </c>
      <c r="AE28" t="s">
        <v>412</v>
      </c>
      <c r="AF28">
        <v>60</v>
      </c>
      <c r="AG28" t="s">
        <v>907</v>
      </c>
      <c r="AH28">
        <v>7</v>
      </c>
      <c r="AI28" t="s">
        <v>928</v>
      </c>
      <c r="AJ28">
        <v>35</v>
      </c>
      <c r="AK28" t="s">
        <v>875</v>
      </c>
      <c r="AL28">
        <v>17</v>
      </c>
      <c r="AM28" t="s">
        <v>921</v>
      </c>
      <c r="AN28">
        <v>50</v>
      </c>
      <c r="AO28" t="s">
        <v>392</v>
      </c>
      <c r="AP28">
        <v>8</v>
      </c>
      <c r="AQ28" t="s">
        <v>401</v>
      </c>
      <c r="AR28">
        <v>10</v>
      </c>
      <c r="AS28" t="s">
        <v>872</v>
      </c>
      <c r="AT28">
        <v>15</v>
      </c>
      <c r="AU28" t="s">
        <v>407</v>
      </c>
      <c r="AV28">
        <v>17</v>
      </c>
      <c r="AW28" t="s">
        <v>872</v>
      </c>
      <c r="AX28">
        <v>36</v>
      </c>
      <c r="AY28" t="s">
        <v>926</v>
      </c>
      <c r="AZ28">
        <v>7</v>
      </c>
      <c r="BA28" t="s">
        <v>912</v>
      </c>
      <c r="BB28">
        <v>9</v>
      </c>
      <c r="BC28" t="s">
        <v>408</v>
      </c>
      <c r="BD28">
        <v>43</v>
      </c>
      <c r="BE28" t="s">
        <v>393</v>
      </c>
      <c r="BF28">
        <v>18</v>
      </c>
      <c r="BG28" t="s">
        <v>391</v>
      </c>
      <c r="BH28">
        <v>19</v>
      </c>
      <c r="BI28" t="s">
        <v>933</v>
      </c>
      <c r="BJ28">
        <v>21</v>
      </c>
      <c r="BK28" t="s">
        <v>910</v>
      </c>
      <c r="BL28">
        <v>12</v>
      </c>
      <c r="BM28" t="s">
        <v>875</v>
      </c>
      <c r="BN28">
        <v>21</v>
      </c>
      <c r="BO28" t="s">
        <v>872</v>
      </c>
      <c r="BP28">
        <v>7</v>
      </c>
      <c r="BQ28" t="s">
        <v>407</v>
      </c>
      <c r="BR28">
        <v>5</v>
      </c>
      <c r="BS28" t="s">
        <v>406</v>
      </c>
      <c r="BT28">
        <v>7</v>
      </c>
      <c r="BU28" t="s">
        <v>395</v>
      </c>
      <c r="BV28">
        <v>6</v>
      </c>
      <c r="BW28" t="s">
        <v>895</v>
      </c>
      <c r="BX28">
        <v>13</v>
      </c>
      <c r="BY28" t="s">
        <v>393</v>
      </c>
      <c r="BZ28">
        <v>16</v>
      </c>
      <c r="CA28" t="s">
        <v>873</v>
      </c>
      <c r="CB28">
        <v>17</v>
      </c>
      <c r="CC28" t="s">
        <v>915</v>
      </c>
      <c r="CD28">
        <v>100</v>
      </c>
      <c r="CE28" t="s">
        <v>895</v>
      </c>
      <c r="CF28">
        <v>69</v>
      </c>
      <c r="CG28" t="s">
        <v>401</v>
      </c>
      <c r="CH28">
        <v>71</v>
      </c>
      <c r="CI28" t="s">
        <v>873</v>
      </c>
      <c r="CJ28">
        <v>54</v>
      </c>
      <c r="CK28" t="s">
        <v>873</v>
      </c>
      <c r="CL28">
        <v>216</v>
      </c>
      <c r="CM28" t="s">
        <v>873</v>
      </c>
      <c r="CN28">
        <v>38</v>
      </c>
      <c r="CO28" t="s">
        <v>895</v>
      </c>
      <c r="CP28">
        <v>97</v>
      </c>
      <c r="CQ28" t="s">
        <v>931</v>
      </c>
      <c r="CR28">
        <v>83</v>
      </c>
      <c r="CS28" t="s">
        <v>404</v>
      </c>
      <c r="CT28">
        <v>27</v>
      </c>
      <c r="CU28" t="s">
        <v>871</v>
      </c>
      <c r="CV28">
        <v>60</v>
      </c>
      <c r="CW28" t="s">
        <v>931</v>
      </c>
      <c r="CX28">
        <v>923</v>
      </c>
    </row>
    <row r="29" spans="1:102" ht="12.75">
      <c r="A29" t="s">
        <v>400</v>
      </c>
      <c r="B29">
        <v>20</v>
      </c>
      <c r="C29" t="s">
        <v>895</v>
      </c>
      <c r="D29">
        <v>39</v>
      </c>
      <c r="E29" t="s">
        <v>873</v>
      </c>
      <c r="F29">
        <v>10</v>
      </c>
      <c r="G29" t="s">
        <v>872</v>
      </c>
      <c r="H29">
        <v>13</v>
      </c>
      <c r="I29" t="s">
        <v>391</v>
      </c>
      <c r="J29">
        <v>17</v>
      </c>
      <c r="K29" t="s">
        <v>392</v>
      </c>
      <c r="L29">
        <v>11</v>
      </c>
      <c r="M29" t="s">
        <v>401</v>
      </c>
      <c r="N29">
        <v>13</v>
      </c>
      <c r="O29" t="s">
        <v>407</v>
      </c>
      <c r="P29">
        <v>32</v>
      </c>
      <c r="Q29" t="s">
        <v>873</v>
      </c>
      <c r="R29">
        <v>16</v>
      </c>
      <c r="S29" t="s">
        <v>883</v>
      </c>
      <c r="T29">
        <v>12</v>
      </c>
      <c r="U29" t="s">
        <v>895</v>
      </c>
      <c r="V29">
        <v>26</v>
      </c>
      <c r="W29" t="s">
        <v>895</v>
      </c>
      <c r="X29">
        <v>31</v>
      </c>
      <c r="Y29" t="s">
        <v>895</v>
      </c>
      <c r="Z29">
        <v>12</v>
      </c>
      <c r="AA29" t="s">
        <v>404</v>
      </c>
      <c r="AB29">
        <v>9</v>
      </c>
      <c r="AC29" t="s">
        <v>871</v>
      </c>
      <c r="AD29">
        <v>12</v>
      </c>
      <c r="AE29" t="s">
        <v>394</v>
      </c>
      <c r="AF29">
        <v>56</v>
      </c>
      <c r="AG29" t="s">
        <v>925</v>
      </c>
      <c r="AH29">
        <v>7</v>
      </c>
      <c r="AI29" t="s">
        <v>876</v>
      </c>
      <c r="AJ29">
        <v>34</v>
      </c>
      <c r="AK29" t="s">
        <v>396</v>
      </c>
      <c r="AL29">
        <v>15</v>
      </c>
      <c r="AM29" t="s">
        <v>392</v>
      </c>
      <c r="AN29">
        <v>49</v>
      </c>
      <c r="AO29" t="s">
        <v>871</v>
      </c>
      <c r="AP29">
        <v>7</v>
      </c>
      <c r="AQ29" t="s">
        <v>909</v>
      </c>
      <c r="AR29">
        <v>10</v>
      </c>
      <c r="AS29" t="s">
        <v>910</v>
      </c>
      <c r="AT29">
        <v>15</v>
      </c>
      <c r="AU29" t="s">
        <v>933</v>
      </c>
      <c r="AV29">
        <v>17</v>
      </c>
      <c r="AW29" t="s">
        <v>917</v>
      </c>
      <c r="AX29">
        <v>36</v>
      </c>
      <c r="AY29" t="s">
        <v>873</v>
      </c>
      <c r="AZ29">
        <v>6</v>
      </c>
      <c r="BA29" t="s">
        <v>394</v>
      </c>
      <c r="BB29">
        <v>7</v>
      </c>
      <c r="BC29" t="s">
        <v>910</v>
      </c>
      <c r="BD29">
        <v>41</v>
      </c>
      <c r="BE29" t="s">
        <v>879</v>
      </c>
      <c r="BF29">
        <v>18</v>
      </c>
      <c r="BG29" t="s">
        <v>411</v>
      </c>
      <c r="BH29">
        <v>19</v>
      </c>
      <c r="BI29" t="s">
        <v>873</v>
      </c>
      <c r="BJ29">
        <v>19</v>
      </c>
      <c r="BK29" t="s">
        <v>871</v>
      </c>
      <c r="BL29">
        <v>11</v>
      </c>
      <c r="BM29" t="s">
        <v>394</v>
      </c>
      <c r="BN29">
        <v>21</v>
      </c>
      <c r="BO29" t="s">
        <v>917</v>
      </c>
      <c r="BP29">
        <v>6</v>
      </c>
      <c r="BQ29" t="s">
        <v>883</v>
      </c>
      <c r="BR29">
        <v>4</v>
      </c>
      <c r="BS29" t="s">
        <v>917</v>
      </c>
      <c r="BT29">
        <v>7</v>
      </c>
      <c r="BU29" t="s">
        <v>917</v>
      </c>
      <c r="BV29">
        <v>6</v>
      </c>
      <c r="BW29" t="s">
        <v>903</v>
      </c>
      <c r="BX29">
        <v>12</v>
      </c>
      <c r="BY29" t="s">
        <v>873</v>
      </c>
      <c r="BZ29">
        <v>16</v>
      </c>
      <c r="CA29" t="s">
        <v>391</v>
      </c>
      <c r="CB29">
        <v>14</v>
      </c>
      <c r="CC29" t="s">
        <v>875</v>
      </c>
      <c r="CD29">
        <v>99</v>
      </c>
      <c r="CE29" t="s">
        <v>879</v>
      </c>
      <c r="CF29">
        <v>67</v>
      </c>
      <c r="CG29" t="s">
        <v>933</v>
      </c>
      <c r="CH29">
        <v>71</v>
      </c>
      <c r="CI29" t="s">
        <v>407</v>
      </c>
      <c r="CJ29">
        <v>54</v>
      </c>
      <c r="CK29" t="s">
        <v>393</v>
      </c>
      <c r="CL29">
        <v>203</v>
      </c>
      <c r="CM29" t="s">
        <v>401</v>
      </c>
      <c r="CN29">
        <v>36</v>
      </c>
      <c r="CO29" t="s">
        <v>391</v>
      </c>
      <c r="CP29">
        <v>93</v>
      </c>
      <c r="CQ29" t="s">
        <v>895</v>
      </c>
      <c r="CR29">
        <v>78</v>
      </c>
      <c r="CS29" t="s">
        <v>391</v>
      </c>
      <c r="CT29">
        <v>24</v>
      </c>
      <c r="CU29" t="s">
        <v>393</v>
      </c>
      <c r="CV29">
        <v>60</v>
      </c>
      <c r="CW29" t="s">
        <v>875</v>
      </c>
      <c r="CX29">
        <v>886</v>
      </c>
    </row>
    <row r="30" spans="1:102" ht="12.75">
      <c r="A30" t="s">
        <v>871</v>
      </c>
      <c r="B30">
        <v>18</v>
      </c>
      <c r="C30" t="s">
        <v>876</v>
      </c>
      <c r="D30">
        <v>30</v>
      </c>
      <c r="E30" t="s">
        <v>903</v>
      </c>
      <c r="F30">
        <v>10</v>
      </c>
      <c r="G30" t="s">
        <v>873</v>
      </c>
      <c r="H30">
        <v>12</v>
      </c>
      <c r="I30" t="s">
        <v>397</v>
      </c>
      <c r="J30">
        <v>17</v>
      </c>
      <c r="K30" t="s">
        <v>882</v>
      </c>
      <c r="L30">
        <v>11</v>
      </c>
      <c r="M30" t="s">
        <v>917</v>
      </c>
      <c r="N30">
        <v>12</v>
      </c>
      <c r="O30" t="s">
        <v>879</v>
      </c>
      <c r="P30">
        <v>31</v>
      </c>
      <c r="Q30" t="s">
        <v>406</v>
      </c>
      <c r="R30">
        <v>16</v>
      </c>
      <c r="S30" t="s">
        <v>871</v>
      </c>
      <c r="T30">
        <v>11</v>
      </c>
      <c r="U30" t="s">
        <v>933</v>
      </c>
      <c r="V30">
        <v>25</v>
      </c>
      <c r="W30" t="s">
        <v>901</v>
      </c>
      <c r="X30">
        <v>30</v>
      </c>
      <c r="Y30" t="s">
        <v>875</v>
      </c>
      <c r="Z30">
        <v>11</v>
      </c>
      <c r="AA30" t="s">
        <v>912</v>
      </c>
      <c r="AB30">
        <v>9</v>
      </c>
      <c r="AC30" t="s">
        <v>392</v>
      </c>
      <c r="AD30">
        <v>11</v>
      </c>
      <c r="AE30" t="s">
        <v>404</v>
      </c>
      <c r="AF30">
        <v>51</v>
      </c>
      <c r="AG30" t="s">
        <v>406</v>
      </c>
      <c r="AH30">
        <v>6</v>
      </c>
      <c r="AI30" t="s">
        <v>875</v>
      </c>
      <c r="AJ30">
        <v>32</v>
      </c>
      <c r="AK30" t="s">
        <v>883</v>
      </c>
      <c r="AL30">
        <v>14</v>
      </c>
      <c r="AM30" t="s">
        <v>401</v>
      </c>
      <c r="AN30">
        <v>46</v>
      </c>
      <c r="AO30" t="s">
        <v>409</v>
      </c>
      <c r="AP30">
        <v>6</v>
      </c>
      <c r="AQ30" t="s">
        <v>410</v>
      </c>
      <c r="AR30">
        <v>10</v>
      </c>
      <c r="AS30" t="s">
        <v>901</v>
      </c>
      <c r="AT30">
        <v>14</v>
      </c>
      <c r="AU30" t="s">
        <v>871</v>
      </c>
      <c r="AV30">
        <v>13</v>
      </c>
      <c r="AW30" t="s">
        <v>393</v>
      </c>
      <c r="AX30">
        <v>34</v>
      </c>
      <c r="AY30" t="s">
        <v>895</v>
      </c>
      <c r="AZ30">
        <v>5</v>
      </c>
      <c r="BA30" t="s">
        <v>404</v>
      </c>
      <c r="BB30">
        <v>7</v>
      </c>
      <c r="BC30" t="s">
        <v>411</v>
      </c>
      <c r="BD30">
        <v>39</v>
      </c>
      <c r="BE30" t="s">
        <v>410</v>
      </c>
      <c r="BF30">
        <v>18</v>
      </c>
      <c r="BG30" t="s">
        <v>393</v>
      </c>
      <c r="BH30">
        <v>18</v>
      </c>
      <c r="BI30" t="s">
        <v>871</v>
      </c>
      <c r="BJ30">
        <v>17</v>
      </c>
      <c r="BK30" t="s">
        <v>412</v>
      </c>
      <c r="BL30">
        <v>11</v>
      </c>
      <c r="BM30" t="s">
        <v>873</v>
      </c>
      <c r="BN30">
        <v>20</v>
      </c>
      <c r="BO30" t="s">
        <v>908</v>
      </c>
      <c r="BP30">
        <v>6</v>
      </c>
      <c r="BQ30" t="s">
        <v>406</v>
      </c>
      <c r="BR30">
        <v>4</v>
      </c>
      <c r="BS30" t="s">
        <v>897</v>
      </c>
      <c r="BT30">
        <v>6</v>
      </c>
      <c r="BU30" t="s">
        <v>876</v>
      </c>
      <c r="BV30">
        <v>5</v>
      </c>
      <c r="BW30" t="s">
        <v>411</v>
      </c>
      <c r="BX30">
        <v>11</v>
      </c>
      <c r="BY30" t="s">
        <v>411</v>
      </c>
      <c r="BZ30">
        <v>15</v>
      </c>
      <c r="CA30" t="s">
        <v>401</v>
      </c>
      <c r="CB30">
        <v>14</v>
      </c>
      <c r="CC30" t="s">
        <v>876</v>
      </c>
      <c r="CD30">
        <v>89</v>
      </c>
      <c r="CE30" t="s">
        <v>910</v>
      </c>
      <c r="CF30">
        <v>63</v>
      </c>
      <c r="CG30" t="s">
        <v>410</v>
      </c>
      <c r="CH30">
        <v>65</v>
      </c>
      <c r="CI30" t="s">
        <v>393</v>
      </c>
      <c r="CJ30">
        <v>45</v>
      </c>
      <c r="CK30" t="s">
        <v>872</v>
      </c>
      <c r="CL30">
        <v>171</v>
      </c>
      <c r="CM30" t="s">
        <v>406</v>
      </c>
      <c r="CN30">
        <v>34</v>
      </c>
      <c r="CO30" t="s">
        <v>876</v>
      </c>
      <c r="CP30">
        <v>87</v>
      </c>
      <c r="CQ30" t="s">
        <v>901</v>
      </c>
      <c r="CR30">
        <v>75</v>
      </c>
      <c r="CS30" t="s">
        <v>917</v>
      </c>
      <c r="CT30">
        <v>22</v>
      </c>
      <c r="CU30" t="s">
        <v>875</v>
      </c>
      <c r="CV30">
        <v>59</v>
      </c>
      <c r="CW30" t="s">
        <v>895</v>
      </c>
      <c r="CX30">
        <v>879</v>
      </c>
    </row>
    <row r="31" spans="1:102" ht="12.75">
      <c r="A31" t="s">
        <v>872</v>
      </c>
      <c r="B31">
        <v>18</v>
      </c>
      <c r="C31" t="s">
        <v>910</v>
      </c>
      <c r="D31">
        <v>30</v>
      </c>
      <c r="E31" t="s">
        <v>410</v>
      </c>
      <c r="F31">
        <v>10</v>
      </c>
      <c r="G31" t="s">
        <v>401</v>
      </c>
      <c r="H31">
        <v>10</v>
      </c>
      <c r="I31" t="s">
        <v>396</v>
      </c>
      <c r="J31">
        <v>16</v>
      </c>
      <c r="K31" t="s">
        <v>903</v>
      </c>
      <c r="L31">
        <v>11</v>
      </c>
      <c r="M31" t="s">
        <v>871</v>
      </c>
      <c r="N31">
        <v>9</v>
      </c>
      <c r="O31" t="s">
        <v>875</v>
      </c>
      <c r="P31">
        <v>29</v>
      </c>
      <c r="Q31" t="s">
        <v>882</v>
      </c>
      <c r="R31">
        <v>14</v>
      </c>
      <c r="S31" t="s">
        <v>899</v>
      </c>
      <c r="T31">
        <v>11</v>
      </c>
      <c r="U31" t="s">
        <v>931</v>
      </c>
      <c r="V31">
        <v>23</v>
      </c>
      <c r="W31" t="s">
        <v>909</v>
      </c>
      <c r="X31">
        <v>28</v>
      </c>
      <c r="Y31" t="s">
        <v>396</v>
      </c>
      <c r="Z31">
        <v>11</v>
      </c>
      <c r="AA31" t="s">
        <v>879</v>
      </c>
      <c r="AB31">
        <v>8</v>
      </c>
      <c r="AC31" t="s">
        <v>883</v>
      </c>
      <c r="AD31">
        <v>11</v>
      </c>
      <c r="AE31" t="s">
        <v>879</v>
      </c>
      <c r="AF31">
        <v>49</v>
      </c>
      <c r="AG31" t="s">
        <v>391</v>
      </c>
      <c r="AH31">
        <v>5</v>
      </c>
      <c r="AI31" t="s">
        <v>393</v>
      </c>
      <c r="AJ31">
        <v>32</v>
      </c>
      <c r="AK31" t="s">
        <v>910</v>
      </c>
      <c r="AL31">
        <v>14</v>
      </c>
      <c r="AM31" t="s">
        <v>393</v>
      </c>
      <c r="AN31">
        <v>39</v>
      </c>
      <c r="AO31" t="s">
        <v>917</v>
      </c>
      <c r="AP31">
        <v>5</v>
      </c>
      <c r="AQ31" t="s">
        <v>879</v>
      </c>
      <c r="AR31">
        <v>9</v>
      </c>
      <c r="AS31" t="s">
        <v>882</v>
      </c>
      <c r="AT31">
        <v>13</v>
      </c>
      <c r="AU31" t="s">
        <v>394</v>
      </c>
      <c r="AV31">
        <v>13</v>
      </c>
      <c r="AW31" t="s">
        <v>895</v>
      </c>
      <c r="AX31">
        <v>30</v>
      </c>
      <c r="AY31" t="s">
        <v>412</v>
      </c>
      <c r="AZ31">
        <v>5</v>
      </c>
      <c r="BA31" t="s">
        <v>933</v>
      </c>
      <c r="BB31">
        <v>7</v>
      </c>
      <c r="BC31" t="s">
        <v>931</v>
      </c>
      <c r="BD31">
        <v>37</v>
      </c>
      <c r="BE31" t="s">
        <v>910</v>
      </c>
      <c r="BF31">
        <v>17</v>
      </c>
      <c r="BG31" t="s">
        <v>895</v>
      </c>
      <c r="BH31">
        <v>17</v>
      </c>
      <c r="BI31" t="s">
        <v>917</v>
      </c>
      <c r="BJ31">
        <v>15</v>
      </c>
      <c r="BK31" t="s">
        <v>930</v>
      </c>
      <c r="BL31">
        <v>11</v>
      </c>
      <c r="BM31" t="s">
        <v>871</v>
      </c>
      <c r="BN31">
        <v>18</v>
      </c>
      <c r="BO31" t="s">
        <v>410</v>
      </c>
      <c r="BP31">
        <v>5</v>
      </c>
      <c r="BQ31" t="s">
        <v>410</v>
      </c>
      <c r="BR31">
        <v>4</v>
      </c>
      <c r="BS31" t="s">
        <v>908</v>
      </c>
      <c r="BT31">
        <v>6</v>
      </c>
      <c r="BU31" t="s">
        <v>393</v>
      </c>
      <c r="BV31">
        <v>5</v>
      </c>
      <c r="BW31" t="s">
        <v>871</v>
      </c>
      <c r="BX31">
        <v>11</v>
      </c>
      <c r="BY31" t="s">
        <v>408</v>
      </c>
      <c r="BZ31">
        <v>13</v>
      </c>
      <c r="CA31" t="s">
        <v>400</v>
      </c>
      <c r="CB31">
        <v>13</v>
      </c>
      <c r="CC31" t="s">
        <v>407</v>
      </c>
      <c r="CD31">
        <v>85</v>
      </c>
      <c r="CE31" t="s">
        <v>871</v>
      </c>
      <c r="CF31">
        <v>57</v>
      </c>
      <c r="CG31" t="s">
        <v>931</v>
      </c>
      <c r="CH31">
        <v>65</v>
      </c>
      <c r="CI31" t="s">
        <v>903</v>
      </c>
      <c r="CJ31">
        <v>45</v>
      </c>
      <c r="CK31" t="s">
        <v>395</v>
      </c>
      <c r="CL31">
        <v>156</v>
      </c>
      <c r="CM31" t="s">
        <v>412</v>
      </c>
      <c r="CN31">
        <v>33</v>
      </c>
      <c r="CO31" t="s">
        <v>933</v>
      </c>
      <c r="CP31">
        <v>82</v>
      </c>
      <c r="CQ31" t="s">
        <v>401</v>
      </c>
      <c r="CR31">
        <v>68</v>
      </c>
      <c r="CS31" t="s">
        <v>875</v>
      </c>
      <c r="CT31">
        <v>21</v>
      </c>
      <c r="CU31" t="s">
        <v>876</v>
      </c>
      <c r="CV31">
        <v>59</v>
      </c>
      <c r="CW31" t="s">
        <v>882</v>
      </c>
      <c r="CX31">
        <v>798</v>
      </c>
    </row>
    <row r="32" spans="1:102" ht="12.75">
      <c r="A32" t="s">
        <v>393</v>
      </c>
      <c r="B32">
        <v>18</v>
      </c>
      <c r="C32" t="s">
        <v>930</v>
      </c>
      <c r="D32">
        <v>29</v>
      </c>
      <c r="E32" t="s">
        <v>412</v>
      </c>
      <c r="F32">
        <v>10</v>
      </c>
      <c r="G32" t="s">
        <v>404</v>
      </c>
      <c r="H32">
        <v>9</v>
      </c>
      <c r="I32" t="s">
        <v>885</v>
      </c>
      <c r="J32">
        <v>15</v>
      </c>
      <c r="K32" t="s">
        <v>933</v>
      </c>
      <c r="L32">
        <v>11</v>
      </c>
      <c r="M32" t="s">
        <v>411</v>
      </c>
      <c r="N32">
        <v>9</v>
      </c>
      <c r="O32" t="s">
        <v>404</v>
      </c>
      <c r="P32">
        <v>29</v>
      </c>
      <c r="Q32" t="s">
        <v>404</v>
      </c>
      <c r="R32">
        <v>12</v>
      </c>
      <c r="S32" t="s">
        <v>931</v>
      </c>
      <c r="T32">
        <v>11</v>
      </c>
      <c r="U32" t="s">
        <v>871</v>
      </c>
      <c r="V32">
        <v>15</v>
      </c>
      <c r="W32" t="s">
        <v>910</v>
      </c>
      <c r="X32">
        <v>28</v>
      </c>
      <c r="Y32" t="s">
        <v>407</v>
      </c>
      <c r="Z32">
        <v>11</v>
      </c>
      <c r="AA32" t="s">
        <v>883</v>
      </c>
      <c r="AB32">
        <v>7</v>
      </c>
      <c r="AC32" t="s">
        <v>910</v>
      </c>
      <c r="AD32">
        <v>10</v>
      </c>
      <c r="AE32" t="s">
        <v>409</v>
      </c>
      <c r="AF32">
        <v>49</v>
      </c>
      <c r="AG32" t="s">
        <v>400</v>
      </c>
      <c r="AH32">
        <v>5</v>
      </c>
      <c r="AI32" t="s">
        <v>883</v>
      </c>
      <c r="AJ32">
        <v>32</v>
      </c>
      <c r="AK32" t="s">
        <v>410</v>
      </c>
      <c r="AL32">
        <v>13</v>
      </c>
      <c r="AM32" t="s">
        <v>910</v>
      </c>
      <c r="AN32">
        <v>37</v>
      </c>
      <c r="AO32" t="s">
        <v>927</v>
      </c>
      <c r="AP32">
        <v>5</v>
      </c>
      <c r="AQ32" t="s">
        <v>873</v>
      </c>
      <c r="AR32">
        <v>7</v>
      </c>
      <c r="AS32" t="s">
        <v>391</v>
      </c>
      <c r="AT32">
        <v>10</v>
      </c>
      <c r="AU32" t="s">
        <v>926</v>
      </c>
      <c r="AV32">
        <v>13</v>
      </c>
      <c r="AW32" t="s">
        <v>406</v>
      </c>
      <c r="AX32">
        <v>28</v>
      </c>
      <c r="AY32" t="s">
        <v>404</v>
      </c>
      <c r="AZ32">
        <v>4</v>
      </c>
      <c r="BA32" t="s">
        <v>391</v>
      </c>
      <c r="BB32">
        <v>6</v>
      </c>
      <c r="BC32" t="s">
        <v>395</v>
      </c>
      <c r="BD32">
        <v>34</v>
      </c>
      <c r="BE32" t="s">
        <v>871</v>
      </c>
      <c r="BF32">
        <v>15</v>
      </c>
      <c r="BG32" t="s">
        <v>871</v>
      </c>
      <c r="BH32">
        <v>14</v>
      </c>
      <c r="BI32" t="s">
        <v>909</v>
      </c>
      <c r="BJ32">
        <v>14</v>
      </c>
      <c r="BK32" t="s">
        <v>882</v>
      </c>
      <c r="BL32">
        <v>10</v>
      </c>
      <c r="BM32" t="s">
        <v>923</v>
      </c>
      <c r="BN32">
        <v>18</v>
      </c>
      <c r="BO32" t="s">
        <v>404</v>
      </c>
      <c r="BP32">
        <v>5</v>
      </c>
      <c r="BQ32" t="s">
        <v>391</v>
      </c>
      <c r="BR32">
        <v>3</v>
      </c>
      <c r="BS32" t="s">
        <v>411</v>
      </c>
      <c r="BT32">
        <v>6</v>
      </c>
      <c r="BU32" t="s">
        <v>394</v>
      </c>
      <c r="BV32">
        <v>4</v>
      </c>
      <c r="BW32" t="s">
        <v>410</v>
      </c>
      <c r="BX32">
        <v>10</v>
      </c>
      <c r="BY32" t="s">
        <v>928</v>
      </c>
      <c r="BZ32">
        <v>12</v>
      </c>
      <c r="CA32" t="s">
        <v>406</v>
      </c>
      <c r="CB32">
        <v>13</v>
      </c>
      <c r="CC32" t="s">
        <v>901</v>
      </c>
      <c r="CD32">
        <v>81</v>
      </c>
      <c r="CE32" t="s">
        <v>393</v>
      </c>
      <c r="CF32">
        <v>57</v>
      </c>
      <c r="CG32" t="s">
        <v>394</v>
      </c>
      <c r="CH32">
        <v>60</v>
      </c>
      <c r="CI32" t="s">
        <v>396</v>
      </c>
      <c r="CJ32">
        <v>40</v>
      </c>
      <c r="CK32" t="s">
        <v>879</v>
      </c>
      <c r="CL32">
        <v>155</v>
      </c>
      <c r="CM32" t="s">
        <v>392</v>
      </c>
      <c r="CN32">
        <v>31</v>
      </c>
      <c r="CO32" t="s">
        <v>910</v>
      </c>
      <c r="CP32">
        <v>81</v>
      </c>
      <c r="CQ32" t="s">
        <v>882</v>
      </c>
      <c r="CR32">
        <v>65</v>
      </c>
      <c r="CS32" t="s">
        <v>411</v>
      </c>
      <c r="CT32">
        <v>19</v>
      </c>
      <c r="CU32" t="s">
        <v>873</v>
      </c>
      <c r="CV32">
        <v>54</v>
      </c>
      <c r="CW32" t="s">
        <v>872</v>
      </c>
      <c r="CX32">
        <v>708</v>
      </c>
    </row>
    <row r="33" spans="1:102" ht="12.75">
      <c r="A33" t="s">
        <v>928</v>
      </c>
      <c r="B33">
        <v>17</v>
      </c>
      <c r="C33" t="s">
        <v>873</v>
      </c>
      <c r="D33">
        <v>26</v>
      </c>
      <c r="E33" t="s">
        <v>928</v>
      </c>
      <c r="F33">
        <v>10</v>
      </c>
      <c r="G33" t="s">
        <v>412</v>
      </c>
      <c r="H33">
        <v>9</v>
      </c>
      <c r="I33" t="s">
        <v>928</v>
      </c>
      <c r="J33">
        <v>15</v>
      </c>
      <c r="K33" t="s">
        <v>404</v>
      </c>
      <c r="L33">
        <v>10</v>
      </c>
      <c r="M33" t="s">
        <v>400</v>
      </c>
      <c r="N33">
        <v>7</v>
      </c>
      <c r="O33" t="s">
        <v>901</v>
      </c>
      <c r="P33">
        <v>29</v>
      </c>
      <c r="Q33" t="s">
        <v>917</v>
      </c>
      <c r="R33">
        <v>11</v>
      </c>
      <c r="S33" t="s">
        <v>400</v>
      </c>
      <c r="T33">
        <v>9</v>
      </c>
      <c r="U33" t="s">
        <v>872</v>
      </c>
      <c r="V33">
        <v>15</v>
      </c>
      <c r="W33" t="s">
        <v>394</v>
      </c>
      <c r="X33">
        <v>27</v>
      </c>
      <c r="Y33" t="s">
        <v>873</v>
      </c>
      <c r="Z33">
        <v>10</v>
      </c>
      <c r="AA33" t="s">
        <v>915</v>
      </c>
      <c r="AB33">
        <v>7</v>
      </c>
      <c r="AC33" t="s">
        <v>876</v>
      </c>
      <c r="AD33">
        <v>9</v>
      </c>
      <c r="AE33" t="s">
        <v>909</v>
      </c>
      <c r="AF33">
        <v>45</v>
      </c>
      <c r="AG33" t="s">
        <v>871</v>
      </c>
      <c r="AH33">
        <v>4</v>
      </c>
      <c r="AI33" t="s">
        <v>909</v>
      </c>
      <c r="AJ33">
        <v>30</v>
      </c>
      <c r="AK33" t="s">
        <v>933</v>
      </c>
      <c r="AL33">
        <v>13</v>
      </c>
      <c r="AM33" t="s">
        <v>928</v>
      </c>
      <c r="AN33">
        <v>37</v>
      </c>
      <c r="AO33" t="s">
        <v>873</v>
      </c>
      <c r="AP33">
        <v>4</v>
      </c>
      <c r="AQ33" t="s">
        <v>918</v>
      </c>
      <c r="AR33">
        <v>7</v>
      </c>
      <c r="AS33" t="s">
        <v>871</v>
      </c>
      <c r="AT33">
        <v>10</v>
      </c>
      <c r="AU33" t="s">
        <v>882</v>
      </c>
      <c r="AV33">
        <v>12</v>
      </c>
      <c r="AW33" t="s">
        <v>410</v>
      </c>
      <c r="AX33">
        <v>27</v>
      </c>
      <c r="AY33" t="s">
        <v>407</v>
      </c>
      <c r="AZ33">
        <v>4</v>
      </c>
      <c r="BA33" t="s">
        <v>879</v>
      </c>
      <c r="BB33">
        <v>5</v>
      </c>
      <c r="BC33" t="s">
        <v>895</v>
      </c>
      <c r="BD33">
        <v>34</v>
      </c>
      <c r="BE33" t="s">
        <v>395</v>
      </c>
      <c r="BF33">
        <v>15</v>
      </c>
      <c r="BG33" t="s">
        <v>394</v>
      </c>
      <c r="BH33">
        <v>14</v>
      </c>
      <c r="BI33" t="s">
        <v>393</v>
      </c>
      <c r="BJ33">
        <v>13</v>
      </c>
      <c r="BK33" t="s">
        <v>410</v>
      </c>
      <c r="BL33">
        <v>10</v>
      </c>
      <c r="BM33" t="s">
        <v>393</v>
      </c>
      <c r="BN33">
        <v>17</v>
      </c>
      <c r="BO33" t="s">
        <v>396</v>
      </c>
      <c r="BP33">
        <v>5</v>
      </c>
      <c r="BQ33" t="s">
        <v>895</v>
      </c>
      <c r="BR33">
        <v>3</v>
      </c>
      <c r="BS33" t="s">
        <v>933</v>
      </c>
      <c r="BT33">
        <v>6</v>
      </c>
      <c r="BU33" t="s">
        <v>882</v>
      </c>
      <c r="BV33">
        <v>4</v>
      </c>
      <c r="BW33" t="s">
        <v>400</v>
      </c>
      <c r="BX33">
        <v>10</v>
      </c>
      <c r="BY33" t="s">
        <v>396</v>
      </c>
      <c r="BZ33">
        <v>11</v>
      </c>
      <c r="CA33" t="s">
        <v>921</v>
      </c>
      <c r="CB33">
        <v>12</v>
      </c>
      <c r="CC33" t="s">
        <v>395</v>
      </c>
      <c r="CD33">
        <v>79</v>
      </c>
      <c r="CE33" t="s">
        <v>394</v>
      </c>
      <c r="CF33">
        <v>57</v>
      </c>
      <c r="CG33" t="s">
        <v>895</v>
      </c>
      <c r="CH33">
        <v>54</v>
      </c>
      <c r="CI33" t="s">
        <v>871</v>
      </c>
      <c r="CJ33">
        <v>37</v>
      </c>
      <c r="CK33" t="s">
        <v>931</v>
      </c>
      <c r="CL33">
        <v>154</v>
      </c>
      <c r="CM33" t="s">
        <v>882</v>
      </c>
      <c r="CN33">
        <v>29</v>
      </c>
      <c r="CO33" t="s">
        <v>928</v>
      </c>
      <c r="CP33">
        <v>62</v>
      </c>
      <c r="CQ33" t="s">
        <v>404</v>
      </c>
      <c r="CR33">
        <v>65</v>
      </c>
      <c r="CS33" t="s">
        <v>410</v>
      </c>
      <c r="CT33">
        <v>17</v>
      </c>
      <c r="CU33" t="s">
        <v>872</v>
      </c>
      <c r="CV33">
        <v>53</v>
      </c>
      <c r="CW33" t="s">
        <v>911</v>
      </c>
      <c r="CX33">
        <v>704</v>
      </c>
    </row>
    <row r="34" spans="1:102" ht="12.75">
      <c r="A34" t="s">
        <v>391</v>
      </c>
      <c r="B34">
        <v>15</v>
      </c>
      <c r="C34" t="s">
        <v>933</v>
      </c>
      <c r="D34">
        <v>24</v>
      </c>
      <c r="E34" t="s">
        <v>392</v>
      </c>
      <c r="F34">
        <v>9</v>
      </c>
      <c r="G34" t="s">
        <v>411</v>
      </c>
      <c r="H34">
        <v>8</v>
      </c>
      <c r="I34" t="s">
        <v>931</v>
      </c>
      <c r="J34">
        <v>15</v>
      </c>
      <c r="K34" t="s">
        <v>406</v>
      </c>
      <c r="L34">
        <v>10</v>
      </c>
      <c r="M34" t="s">
        <v>879</v>
      </c>
      <c r="N34">
        <v>6</v>
      </c>
      <c r="O34" t="s">
        <v>876</v>
      </c>
      <c r="P34">
        <v>28</v>
      </c>
      <c r="Q34" t="s">
        <v>411</v>
      </c>
      <c r="R34">
        <v>11</v>
      </c>
      <c r="S34" t="s">
        <v>882</v>
      </c>
      <c r="T34">
        <v>8</v>
      </c>
      <c r="U34" t="s">
        <v>408</v>
      </c>
      <c r="V34">
        <v>15</v>
      </c>
      <c r="W34" t="s">
        <v>395</v>
      </c>
      <c r="X34">
        <v>27</v>
      </c>
      <c r="Y34" t="s">
        <v>903</v>
      </c>
      <c r="Z34">
        <v>10</v>
      </c>
      <c r="AA34" t="s">
        <v>412</v>
      </c>
      <c r="AB34">
        <v>7</v>
      </c>
      <c r="AC34" t="s">
        <v>410</v>
      </c>
      <c r="AD34">
        <v>9</v>
      </c>
      <c r="AE34" t="s">
        <v>411</v>
      </c>
      <c r="AF34">
        <v>44</v>
      </c>
      <c r="AG34" t="s">
        <v>393</v>
      </c>
      <c r="AH34">
        <v>4</v>
      </c>
      <c r="AI34" t="s">
        <v>895</v>
      </c>
      <c r="AJ34">
        <v>29</v>
      </c>
      <c r="AK34" t="s">
        <v>393</v>
      </c>
      <c r="AL34">
        <v>12</v>
      </c>
      <c r="AM34" t="s">
        <v>931</v>
      </c>
      <c r="AN34">
        <v>35</v>
      </c>
      <c r="AO34" t="s">
        <v>410</v>
      </c>
      <c r="AP34">
        <v>4</v>
      </c>
      <c r="AQ34" t="s">
        <v>404</v>
      </c>
      <c r="AR34">
        <v>6</v>
      </c>
      <c r="AS34" t="s">
        <v>394</v>
      </c>
      <c r="AT34">
        <v>9</v>
      </c>
      <c r="AU34" t="s">
        <v>412</v>
      </c>
      <c r="AV34">
        <v>12</v>
      </c>
      <c r="AW34" t="s">
        <v>875</v>
      </c>
      <c r="AX34">
        <v>21</v>
      </c>
      <c r="AY34" t="s">
        <v>876</v>
      </c>
      <c r="AZ34">
        <v>3</v>
      </c>
      <c r="BA34" t="s">
        <v>909</v>
      </c>
      <c r="BB34">
        <v>5</v>
      </c>
      <c r="BC34" t="s">
        <v>872</v>
      </c>
      <c r="BD34">
        <v>29</v>
      </c>
      <c r="BE34" t="s">
        <v>872</v>
      </c>
      <c r="BF34">
        <v>14</v>
      </c>
      <c r="BG34" t="s">
        <v>921</v>
      </c>
      <c r="BH34">
        <v>14</v>
      </c>
      <c r="BI34" t="s">
        <v>404</v>
      </c>
      <c r="BJ34">
        <v>13</v>
      </c>
      <c r="BK34" t="s">
        <v>400</v>
      </c>
      <c r="BL34">
        <v>8</v>
      </c>
      <c r="BM34" t="s">
        <v>879</v>
      </c>
      <c r="BN34">
        <v>14</v>
      </c>
      <c r="BO34" t="s">
        <v>405</v>
      </c>
      <c r="BP34">
        <v>5</v>
      </c>
      <c r="BQ34" t="s">
        <v>917</v>
      </c>
      <c r="BR34">
        <v>3</v>
      </c>
      <c r="BS34" t="s">
        <v>391</v>
      </c>
      <c r="BT34">
        <v>5</v>
      </c>
      <c r="BU34" t="s">
        <v>912</v>
      </c>
      <c r="BV34">
        <v>4</v>
      </c>
      <c r="BW34" t="s">
        <v>392</v>
      </c>
      <c r="BX34">
        <v>9</v>
      </c>
      <c r="BY34" t="s">
        <v>407</v>
      </c>
      <c r="BZ34">
        <v>9</v>
      </c>
      <c r="CA34" t="s">
        <v>933</v>
      </c>
      <c r="CB34">
        <v>11</v>
      </c>
      <c r="CC34" t="s">
        <v>933</v>
      </c>
      <c r="CD34">
        <v>75</v>
      </c>
      <c r="CE34" t="s">
        <v>903</v>
      </c>
      <c r="CF34">
        <v>57</v>
      </c>
      <c r="CG34" t="s">
        <v>393</v>
      </c>
      <c r="CH34">
        <v>49</v>
      </c>
      <c r="CI34" t="s">
        <v>408</v>
      </c>
      <c r="CJ34">
        <v>36</v>
      </c>
      <c r="CK34" t="s">
        <v>910</v>
      </c>
      <c r="CL34">
        <v>150</v>
      </c>
      <c r="CM34" t="s">
        <v>903</v>
      </c>
      <c r="CN34">
        <v>26</v>
      </c>
      <c r="CO34" t="s">
        <v>392</v>
      </c>
      <c r="CP34">
        <v>60</v>
      </c>
      <c r="CQ34" t="s">
        <v>915</v>
      </c>
      <c r="CR34">
        <v>65</v>
      </c>
      <c r="CS34" t="s">
        <v>899</v>
      </c>
      <c r="CT34">
        <v>16</v>
      </c>
      <c r="CU34" t="s">
        <v>933</v>
      </c>
      <c r="CV34">
        <v>46</v>
      </c>
      <c r="CW34" t="s">
        <v>933</v>
      </c>
      <c r="CX34">
        <v>695</v>
      </c>
    </row>
    <row r="35" spans="1:102" ht="12.75">
      <c r="A35" t="s">
        <v>879</v>
      </c>
      <c r="B35">
        <v>15</v>
      </c>
      <c r="C35" t="s">
        <v>393</v>
      </c>
      <c r="D35">
        <v>23</v>
      </c>
      <c r="E35" t="s">
        <v>404</v>
      </c>
      <c r="F35">
        <v>8</v>
      </c>
      <c r="G35" t="s">
        <v>882</v>
      </c>
      <c r="H35">
        <v>7</v>
      </c>
      <c r="I35" t="s">
        <v>401</v>
      </c>
      <c r="J35">
        <v>14</v>
      </c>
      <c r="K35" t="s">
        <v>875</v>
      </c>
      <c r="L35">
        <v>8</v>
      </c>
      <c r="M35" t="s">
        <v>394</v>
      </c>
      <c r="N35">
        <v>6</v>
      </c>
      <c r="O35" t="s">
        <v>394</v>
      </c>
      <c r="P35">
        <v>28</v>
      </c>
      <c r="Q35" t="s">
        <v>879</v>
      </c>
      <c r="R35">
        <v>9</v>
      </c>
      <c r="S35" t="s">
        <v>895</v>
      </c>
      <c r="T35">
        <v>7</v>
      </c>
      <c r="U35" t="s">
        <v>873</v>
      </c>
      <c r="V35">
        <v>14</v>
      </c>
      <c r="W35" t="s">
        <v>931</v>
      </c>
      <c r="X35">
        <v>24</v>
      </c>
      <c r="Y35" t="s">
        <v>883</v>
      </c>
      <c r="Z35">
        <v>9</v>
      </c>
      <c r="AA35" t="s">
        <v>394</v>
      </c>
      <c r="AB35">
        <v>6</v>
      </c>
      <c r="AC35" t="s">
        <v>872</v>
      </c>
      <c r="AD35">
        <v>8</v>
      </c>
      <c r="AE35" t="s">
        <v>915</v>
      </c>
      <c r="AF35">
        <v>43</v>
      </c>
      <c r="AG35" t="s">
        <v>873</v>
      </c>
      <c r="AH35">
        <v>3</v>
      </c>
      <c r="AI35" t="s">
        <v>408</v>
      </c>
      <c r="AJ35">
        <v>28</v>
      </c>
      <c r="AK35" t="s">
        <v>882</v>
      </c>
      <c r="AL35">
        <v>12</v>
      </c>
      <c r="AM35" t="s">
        <v>876</v>
      </c>
      <c r="AN35">
        <v>32</v>
      </c>
      <c r="AO35" t="s">
        <v>926</v>
      </c>
      <c r="AP35">
        <v>4</v>
      </c>
      <c r="AQ35" t="s">
        <v>871</v>
      </c>
      <c r="AR35">
        <v>5</v>
      </c>
      <c r="AS35" t="s">
        <v>918</v>
      </c>
      <c r="AT35">
        <v>9</v>
      </c>
      <c r="AU35" t="s">
        <v>406</v>
      </c>
      <c r="AV35">
        <v>11</v>
      </c>
      <c r="AW35" t="s">
        <v>901</v>
      </c>
      <c r="AX35">
        <v>20</v>
      </c>
      <c r="AY35" t="s">
        <v>395</v>
      </c>
      <c r="AZ35">
        <v>3</v>
      </c>
      <c r="BA35" t="s">
        <v>393</v>
      </c>
      <c r="BB35">
        <v>4</v>
      </c>
      <c r="BC35" t="s">
        <v>404</v>
      </c>
      <c r="BD35">
        <v>24</v>
      </c>
      <c r="BE35" t="s">
        <v>895</v>
      </c>
      <c r="BF35">
        <v>12</v>
      </c>
      <c r="BG35" t="s">
        <v>885</v>
      </c>
      <c r="BH35">
        <v>13</v>
      </c>
      <c r="BI35" t="s">
        <v>872</v>
      </c>
      <c r="BJ35">
        <v>12</v>
      </c>
      <c r="BK35" t="s">
        <v>872</v>
      </c>
      <c r="BL35">
        <v>7</v>
      </c>
      <c r="BM35" t="s">
        <v>872</v>
      </c>
      <c r="BN35">
        <v>13</v>
      </c>
      <c r="BO35" t="s">
        <v>407</v>
      </c>
      <c r="BP35">
        <v>5</v>
      </c>
      <c r="BQ35" t="s">
        <v>879</v>
      </c>
      <c r="BR35">
        <v>2</v>
      </c>
      <c r="BS35" t="s">
        <v>876</v>
      </c>
      <c r="BT35">
        <v>5</v>
      </c>
      <c r="BU35" t="s">
        <v>409</v>
      </c>
      <c r="BV35">
        <v>4</v>
      </c>
      <c r="BW35" t="s">
        <v>893</v>
      </c>
      <c r="BX35">
        <v>8</v>
      </c>
      <c r="BY35" t="s">
        <v>903</v>
      </c>
      <c r="BZ35">
        <v>9</v>
      </c>
      <c r="CA35" t="s">
        <v>918</v>
      </c>
      <c r="CB35">
        <v>10</v>
      </c>
      <c r="CC35" t="s">
        <v>394</v>
      </c>
      <c r="CD35">
        <v>72</v>
      </c>
      <c r="CE35" t="s">
        <v>882</v>
      </c>
      <c r="CF35">
        <v>38</v>
      </c>
      <c r="CG35" t="s">
        <v>876</v>
      </c>
      <c r="CH35">
        <v>48</v>
      </c>
      <c r="CI35" t="s">
        <v>928</v>
      </c>
      <c r="CJ35">
        <v>32</v>
      </c>
      <c r="CK35" t="s">
        <v>876</v>
      </c>
      <c r="CL35">
        <v>149</v>
      </c>
      <c r="CM35" t="s">
        <v>400</v>
      </c>
      <c r="CN35">
        <v>25</v>
      </c>
      <c r="CO35" t="s">
        <v>921</v>
      </c>
      <c r="CP35">
        <v>58</v>
      </c>
      <c r="CQ35" t="s">
        <v>395</v>
      </c>
      <c r="CR35">
        <v>62</v>
      </c>
      <c r="CS35" t="s">
        <v>923</v>
      </c>
      <c r="CT35">
        <v>15</v>
      </c>
      <c r="CU35" t="s">
        <v>883</v>
      </c>
      <c r="CV35">
        <v>43</v>
      </c>
      <c r="CW35" t="s">
        <v>878</v>
      </c>
      <c r="CX35">
        <v>655</v>
      </c>
    </row>
    <row r="36" spans="1:102" ht="12.75">
      <c r="A36" t="s">
        <v>883</v>
      </c>
      <c r="B36">
        <v>15</v>
      </c>
      <c r="C36" t="s">
        <v>411</v>
      </c>
      <c r="D36">
        <v>22</v>
      </c>
      <c r="E36" t="s">
        <v>907</v>
      </c>
      <c r="F36">
        <v>7</v>
      </c>
      <c r="G36" t="s">
        <v>917</v>
      </c>
      <c r="H36">
        <v>7</v>
      </c>
      <c r="I36" t="s">
        <v>871</v>
      </c>
      <c r="J36">
        <v>10</v>
      </c>
      <c r="K36" t="s">
        <v>400</v>
      </c>
      <c r="L36">
        <v>8</v>
      </c>
      <c r="M36" t="s">
        <v>927</v>
      </c>
      <c r="N36">
        <v>5</v>
      </c>
      <c r="O36" t="s">
        <v>909</v>
      </c>
      <c r="P36">
        <v>26</v>
      </c>
      <c r="Q36" t="s">
        <v>883</v>
      </c>
      <c r="R36">
        <v>9</v>
      </c>
      <c r="S36" t="s">
        <v>404</v>
      </c>
      <c r="T36">
        <v>7</v>
      </c>
      <c r="U36" t="s">
        <v>915</v>
      </c>
      <c r="V36">
        <v>13</v>
      </c>
      <c r="W36" t="s">
        <v>879</v>
      </c>
      <c r="X36">
        <v>23</v>
      </c>
      <c r="Y36" t="s">
        <v>401</v>
      </c>
      <c r="Z36">
        <v>8</v>
      </c>
      <c r="AA36" t="s">
        <v>410</v>
      </c>
      <c r="AB36">
        <v>6</v>
      </c>
      <c r="AC36" t="s">
        <v>917</v>
      </c>
      <c r="AD36">
        <v>8</v>
      </c>
      <c r="AE36" t="s">
        <v>395</v>
      </c>
      <c r="AF36">
        <v>42</v>
      </c>
      <c r="AG36" t="s">
        <v>875</v>
      </c>
      <c r="AH36">
        <v>3</v>
      </c>
      <c r="AI36" t="s">
        <v>933</v>
      </c>
      <c r="AJ36">
        <v>24</v>
      </c>
      <c r="AK36" t="s">
        <v>397</v>
      </c>
      <c r="AL36">
        <v>12</v>
      </c>
      <c r="AM36" t="s">
        <v>918</v>
      </c>
      <c r="AN36">
        <v>30</v>
      </c>
      <c r="AO36" t="s">
        <v>930</v>
      </c>
      <c r="AP36">
        <v>4</v>
      </c>
      <c r="AQ36" t="s">
        <v>394</v>
      </c>
      <c r="AR36">
        <v>5</v>
      </c>
      <c r="AS36" t="s">
        <v>400</v>
      </c>
      <c r="AT36">
        <v>8</v>
      </c>
      <c r="AU36" t="s">
        <v>395</v>
      </c>
      <c r="AV36">
        <v>10</v>
      </c>
      <c r="AW36" t="s">
        <v>397</v>
      </c>
      <c r="AX36">
        <v>19</v>
      </c>
      <c r="AY36" t="s">
        <v>885</v>
      </c>
      <c r="AZ36">
        <v>3</v>
      </c>
      <c r="BA36" t="s">
        <v>921</v>
      </c>
      <c r="BB36">
        <v>4</v>
      </c>
      <c r="BC36" t="s">
        <v>928</v>
      </c>
      <c r="BD36">
        <v>24</v>
      </c>
      <c r="BE36" t="s">
        <v>921</v>
      </c>
      <c r="BF36">
        <v>12</v>
      </c>
      <c r="BG36" t="s">
        <v>872</v>
      </c>
      <c r="BH36">
        <v>12</v>
      </c>
      <c r="BI36" t="s">
        <v>875</v>
      </c>
      <c r="BJ36">
        <v>12</v>
      </c>
      <c r="BK36" t="s">
        <v>873</v>
      </c>
      <c r="BL36">
        <v>7</v>
      </c>
      <c r="BM36" t="s">
        <v>882</v>
      </c>
      <c r="BN36">
        <v>11</v>
      </c>
      <c r="BO36" t="s">
        <v>883</v>
      </c>
      <c r="BP36">
        <v>5</v>
      </c>
      <c r="BQ36" t="s">
        <v>885</v>
      </c>
      <c r="BR36">
        <v>2</v>
      </c>
      <c r="BS36" t="s">
        <v>410</v>
      </c>
      <c r="BT36">
        <v>5</v>
      </c>
      <c r="BU36" t="s">
        <v>931</v>
      </c>
      <c r="BV36">
        <v>4</v>
      </c>
      <c r="BW36" t="s">
        <v>393</v>
      </c>
      <c r="BX36">
        <v>8</v>
      </c>
      <c r="BY36" t="s">
        <v>872</v>
      </c>
      <c r="BZ36">
        <v>8</v>
      </c>
      <c r="CA36" t="s">
        <v>926</v>
      </c>
      <c r="CB36">
        <v>10</v>
      </c>
      <c r="CC36" t="s">
        <v>406</v>
      </c>
      <c r="CD36">
        <v>72</v>
      </c>
      <c r="CE36" t="s">
        <v>410</v>
      </c>
      <c r="CF36">
        <v>38</v>
      </c>
      <c r="CG36" t="s">
        <v>411</v>
      </c>
      <c r="CH36">
        <v>48</v>
      </c>
      <c r="CI36" t="s">
        <v>875</v>
      </c>
      <c r="CJ36">
        <v>29</v>
      </c>
      <c r="CK36" t="s">
        <v>921</v>
      </c>
      <c r="CL36">
        <v>136</v>
      </c>
      <c r="CM36" t="s">
        <v>912</v>
      </c>
      <c r="CN36">
        <v>25</v>
      </c>
      <c r="CO36" t="s">
        <v>872</v>
      </c>
      <c r="CP36">
        <v>57</v>
      </c>
      <c r="CQ36" t="s">
        <v>917</v>
      </c>
      <c r="CR36">
        <v>59</v>
      </c>
      <c r="CS36" t="s">
        <v>395</v>
      </c>
      <c r="CT36">
        <v>14</v>
      </c>
      <c r="CU36" t="s">
        <v>879</v>
      </c>
      <c r="CV36">
        <v>41</v>
      </c>
      <c r="CW36" t="s">
        <v>883</v>
      </c>
      <c r="CX36">
        <v>557</v>
      </c>
    </row>
    <row r="37" spans="1:102" ht="12.75">
      <c r="A37" t="s">
        <v>873</v>
      </c>
      <c r="B37">
        <v>14</v>
      </c>
      <c r="C37" t="s">
        <v>871</v>
      </c>
      <c r="D37">
        <v>17</v>
      </c>
      <c r="E37" t="s">
        <v>883</v>
      </c>
      <c r="F37">
        <v>6</v>
      </c>
      <c r="G37" t="s">
        <v>875</v>
      </c>
      <c r="H37">
        <v>5</v>
      </c>
      <c r="I37" t="s">
        <v>875</v>
      </c>
      <c r="J37">
        <v>9</v>
      </c>
      <c r="K37" t="s">
        <v>918</v>
      </c>
      <c r="L37">
        <v>8</v>
      </c>
      <c r="M37" t="s">
        <v>392</v>
      </c>
      <c r="N37">
        <v>4</v>
      </c>
      <c r="O37" t="s">
        <v>412</v>
      </c>
      <c r="P37">
        <v>26</v>
      </c>
      <c r="Q37" t="s">
        <v>910</v>
      </c>
      <c r="R37">
        <v>9</v>
      </c>
      <c r="S37" t="s">
        <v>393</v>
      </c>
      <c r="T37">
        <v>6</v>
      </c>
      <c r="U37" t="s">
        <v>917</v>
      </c>
      <c r="V37">
        <v>13</v>
      </c>
      <c r="W37" t="s">
        <v>401</v>
      </c>
      <c r="X37">
        <v>23</v>
      </c>
      <c r="Y37" t="s">
        <v>410</v>
      </c>
      <c r="Z37">
        <v>8</v>
      </c>
      <c r="AA37" t="s">
        <v>395</v>
      </c>
      <c r="AB37">
        <v>5</v>
      </c>
      <c r="AC37" t="s">
        <v>930</v>
      </c>
      <c r="AD37">
        <v>7</v>
      </c>
      <c r="AE37" t="s">
        <v>910</v>
      </c>
      <c r="AF37">
        <v>42</v>
      </c>
      <c r="AG37" t="s">
        <v>876</v>
      </c>
      <c r="AH37">
        <v>3</v>
      </c>
      <c r="AI37" t="s">
        <v>395</v>
      </c>
      <c r="AJ37">
        <v>21</v>
      </c>
      <c r="AK37" t="s">
        <v>876</v>
      </c>
      <c r="AL37">
        <v>10</v>
      </c>
      <c r="AM37" t="s">
        <v>917</v>
      </c>
      <c r="AN37">
        <v>26</v>
      </c>
      <c r="AO37" t="s">
        <v>393</v>
      </c>
      <c r="AP37">
        <v>3</v>
      </c>
      <c r="AQ37" t="s">
        <v>411</v>
      </c>
      <c r="AR37">
        <v>5</v>
      </c>
      <c r="AS37" t="s">
        <v>412</v>
      </c>
      <c r="AT37">
        <v>8</v>
      </c>
      <c r="AU37" t="s">
        <v>901</v>
      </c>
      <c r="AV37">
        <v>10</v>
      </c>
      <c r="AW37" t="s">
        <v>407</v>
      </c>
      <c r="AX37">
        <v>19</v>
      </c>
      <c r="AY37" t="s">
        <v>402</v>
      </c>
      <c r="AZ37">
        <v>3</v>
      </c>
      <c r="BA37" t="s">
        <v>875</v>
      </c>
      <c r="BB37">
        <v>3</v>
      </c>
      <c r="BC37" t="s">
        <v>871</v>
      </c>
      <c r="BD37">
        <v>23</v>
      </c>
      <c r="BE37" t="s">
        <v>408</v>
      </c>
      <c r="BF37">
        <v>11</v>
      </c>
      <c r="BG37" t="s">
        <v>410</v>
      </c>
      <c r="BH37">
        <v>11</v>
      </c>
      <c r="BI37" t="s">
        <v>895</v>
      </c>
      <c r="BJ37">
        <v>12</v>
      </c>
      <c r="BK37" t="s">
        <v>876</v>
      </c>
      <c r="BL37">
        <v>7</v>
      </c>
      <c r="BM37" t="s">
        <v>410</v>
      </c>
      <c r="BN37">
        <v>11</v>
      </c>
      <c r="BO37" t="s">
        <v>901</v>
      </c>
      <c r="BP37">
        <v>4</v>
      </c>
      <c r="BQ37" t="s">
        <v>909</v>
      </c>
      <c r="BR37">
        <v>2</v>
      </c>
      <c r="BS37" t="s">
        <v>394</v>
      </c>
      <c r="BT37">
        <v>4</v>
      </c>
      <c r="BU37" t="s">
        <v>899</v>
      </c>
      <c r="BV37">
        <v>3</v>
      </c>
      <c r="BW37" t="s">
        <v>404</v>
      </c>
      <c r="BX37">
        <v>7</v>
      </c>
      <c r="BY37" t="s">
        <v>875</v>
      </c>
      <c r="BZ37">
        <v>7</v>
      </c>
      <c r="CA37" t="s">
        <v>927</v>
      </c>
      <c r="CB37">
        <v>9</v>
      </c>
      <c r="CC37" t="s">
        <v>410</v>
      </c>
      <c r="CD37">
        <v>70</v>
      </c>
      <c r="CE37" t="s">
        <v>395</v>
      </c>
      <c r="CF37">
        <v>36</v>
      </c>
      <c r="CG37" t="s">
        <v>875</v>
      </c>
      <c r="CH37">
        <v>36</v>
      </c>
      <c r="CI37" t="s">
        <v>885</v>
      </c>
      <c r="CJ37">
        <v>29</v>
      </c>
      <c r="CK37" t="s">
        <v>917</v>
      </c>
      <c r="CL37">
        <v>135</v>
      </c>
      <c r="CM37" t="s">
        <v>410</v>
      </c>
      <c r="CN37">
        <v>23</v>
      </c>
      <c r="CO37" t="s">
        <v>411</v>
      </c>
      <c r="CP37">
        <v>56</v>
      </c>
      <c r="CQ37" t="s">
        <v>393</v>
      </c>
      <c r="CR37">
        <v>58</v>
      </c>
      <c r="CS37" t="s">
        <v>901</v>
      </c>
      <c r="CT37">
        <v>14</v>
      </c>
      <c r="CU37" t="s">
        <v>400</v>
      </c>
      <c r="CV37">
        <v>40</v>
      </c>
      <c r="CW37" t="s">
        <v>879</v>
      </c>
      <c r="CX37">
        <v>534</v>
      </c>
    </row>
    <row r="38" spans="1:102" ht="12.75">
      <c r="A38" t="s">
        <v>404</v>
      </c>
      <c r="B38">
        <v>14</v>
      </c>
      <c r="C38" t="s">
        <v>400</v>
      </c>
      <c r="D38">
        <v>17</v>
      </c>
      <c r="E38" t="s">
        <v>401</v>
      </c>
      <c r="F38">
        <v>6</v>
      </c>
      <c r="G38" t="s">
        <v>879</v>
      </c>
      <c r="H38">
        <v>5</v>
      </c>
      <c r="I38" t="s">
        <v>408</v>
      </c>
      <c r="J38">
        <v>9</v>
      </c>
      <c r="K38" t="s">
        <v>925</v>
      </c>
      <c r="L38">
        <v>8</v>
      </c>
      <c r="M38" t="s">
        <v>882</v>
      </c>
      <c r="N38">
        <v>4</v>
      </c>
      <c r="O38" t="s">
        <v>933</v>
      </c>
      <c r="P38">
        <v>25</v>
      </c>
      <c r="Q38" t="s">
        <v>928</v>
      </c>
      <c r="R38">
        <v>9</v>
      </c>
      <c r="S38" t="s">
        <v>885</v>
      </c>
      <c r="T38">
        <v>5</v>
      </c>
      <c r="U38" t="s">
        <v>910</v>
      </c>
      <c r="V38">
        <v>12</v>
      </c>
      <c r="W38" t="s">
        <v>407</v>
      </c>
      <c r="X38">
        <v>23</v>
      </c>
      <c r="Y38" t="s">
        <v>872</v>
      </c>
      <c r="Z38">
        <v>7</v>
      </c>
      <c r="AA38" t="s">
        <v>400</v>
      </c>
      <c r="AB38">
        <v>5</v>
      </c>
      <c r="AC38" t="s">
        <v>875</v>
      </c>
      <c r="AD38">
        <v>6</v>
      </c>
      <c r="AE38" t="s">
        <v>901</v>
      </c>
      <c r="AF38">
        <v>41</v>
      </c>
      <c r="AG38" t="s">
        <v>883</v>
      </c>
      <c r="AH38">
        <v>3</v>
      </c>
      <c r="AI38" t="s">
        <v>392</v>
      </c>
      <c r="AJ38">
        <v>20</v>
      </c>
      <c r="AK38" t="s">
        <v>917</v>
      </c>
      <c r="AL38">
        <v>10</v>
      </c>
      <c r="AM38" t="s">
        <v>871</v>
      </c>
      <c r="AN38">
        <v>25</v>
      </c>
      <c r="AO38" t="s">
        <v>394</v>
      </c>
      <c r="AP38">
        <v>3</v>
      </c>
      <c r="AQ38" t="s">
        <v>876</v>
      </c>
      <c r="AR38">
        <v>4</v>
      </c>
      <c r="AS38" t="s">
        <v>873</v>
      </c>
      <c r="AT38">
        <v>7</v>
      </c>
      <c r="AU38" t="s">
        <v>921</v>
      </c>
      <c r="AV38">
        <v>9</v>
      </c>
      <c r="AW38" t="s">
        <v>925</v>
      </c>
      <c r="AX38">
        <v>19</v>
      </c>
      <c r="AY38" t="s">
        <v>903</v>
      </c>
      <c r="AZ38">
        <v>3</v>
      </c>
      <c r="BA38" t="s">
        <v>392</v>
      </c>
      <c r="BB38">
        <v>3</v>
      </c>
      <c r="BC38" t="s">
        <v>912</v>
      </c>
      <c r="BD38">
        <v>20</v>
      </c>
      <c r="BE38" t="s">
        <v>412</v>
      </c>
      <c r="BF38">
        <v>11</v>
      </c>
      <c r="BG38" t="s">
        <v>915</v>
      </c>
      <c r="BH38">
        <v>10</v>
      </c>
      <c r="BI38" t="s">
        <v>400</v>
      </c>
      <c r="BJ38">
        <v>11</v>
      </c>
      <c r="BK38" t="s">
        <v>405</v>
      </c>
      <c r="BL38">
        <v>6</v>
      </c>
      <c r="BM38" t="s">
        <v>909</v>
      </c>
      <c r="BN38">
        <v>10</v>
      </c>
      <c r="BO38" t="s">
        <v>397</v>
      </c>
      <c r="BP38">
        <v>3</v>
      </c>
      <c r="BQ38" t="s">
        <v>912</v>
      </c>
      <c r="BR38">
        <v>2</v>
      </c>
      <c r="BS38" t="s">
        <v>400</v>
      </c>
      <c r="BT38">
        <v>4</v>
      </c>
      <c r="BU38" t="s">
        <v>915</v>
      </c>
      <c r="BV38">
        <v>3</v>
      </c>
      <c r="BW38" t="s">
        <v>882</v>
      </c>
      <c r="BX38">
        <v>7</v>
      </c>
      <c r="BY38" t="s">
        <v>410</v>
      </c>
      <c r="BZ38">
        <v>6</v>
      </c>
      <c r="CA38" t="s">
        <v>392</v>
      </c>
      <c r="CB38">
        <v>8</v>
      </c>
      <c r="CC38" t="s">
        <v>393</v>
      </c>
      <c r="CD38">
        <v>61</v>
      </c>
      <c r="CE38" t="s">
        <v>400</v>
      </c>
      <c r="CF38">
        <v>36</v>
      </c>
      <c r="CG38" t="s">
        <v>917</v>
      </c>
      <c r="CH38">
        <v>33</v>
      </c>
      <c r="CI38" t="s">
        <v>926</v>
      </c>
      <c r="CJ38">
        <v>25</v>
      </c>
      <c r="CK38" t="s">
        <v>928</v>
      </c>
      <c r="CL38">
        <v>131</v>
      </c>
      <c r="CM38" t="s">
        <v>404</v>
      </c>
      <c r="CN38">
        <v>22</v>
      </c>
      <c r="CO38" t="s">
        <v>883</v>
      </c>
      <c r="CP38">
        <v>54</v>
      </c>
      <c r="CQ38" t="s">
        <v>933</v>
      </c>
      <c r="CR38">
        <v>58</v>
      </c>
      <c r="CS38" t="s">
        <v>883</v>
      </c>
      <c r="CT38">
        <v>12</v>
      </c>
      <c r="CU38" t="s">
        <v>909</v>
      </c>
      <c r="CV38">
        <v>35</v>
      </c>
      <c r="CW38" t="s">
        <v>876</v>
      </c>
      <c r="CX38">
        <v>532</v>
      </c>
    </row>
    <row r="39" spans="1:102" ht="12.75">
      <c r="A39" t="s">
        <v>912</v>
      </c>
      <c r="B39">
        <v>13</v>
      </c>
      <c r="C39" t="s">
        <v>917</v>
      </c>
      <c r="D39">
        <v>17</v>
      </c>
      <c r="E39" t="s">
        <v>918</v>
      </c>
      <c r="F39">
        <v>6</v>
      </c>
      <c r="G39" t="s">
        <v>395</v>
      </c>
      <c r="H39">
        <v>5</v>
      </c>
      <c r="I39" t="s">
        <v>879</v>
      </c>
      <c r="J39">
        <v>7</v>
      </c>
      <c r="K39" t="s">
        <v>395</v>
      </c>
      <c r="L39">
        <v>7</v>
      </c>
      <c r="M39" t="s">
        <v>404</v>
      </c>
      <c r="N39">
        <v>4</v>
      </c>
      <c r="O39" t="s">
        <v>393</v>
      </c>
      <c r="P39">
        <v>21</v>
      </c>
      <c r="Q39" t="s">
        <v>876</v>
      </c>
      <c r="R39">
        <v>8</v>
      </c>
      <c r="S39" t="s">
        <v>407</v>
      </c>
      <c r="T39">
        <v>5</v>
      </c>
      <c r="U39" t="s">
        <v>400</v>
      </c>
      <c r="V39">
        <v>11</v>
      </c>
      <c r="W39" t="s">
        <v>409</v>
      </c>
      <c r="X39">
        <v>22</v>
      </c>
      <c r="Y39" t="s">
        <v>393</v>
      </c>
      <c r="Z39">
        <v>7</v>
      </c>
      <c r="AA39" t="s">
        <v>901</v>
      </c>
      <c r="AB39">
        <v>5</v>
      </c>
      <c r="AC39" t="s">
        <v>882</v>
      </c>
      <c r="AD39">
        <v>6</v>
      </c>
      <c r="AE39" t="s">
        <v>876</v>
      </c>
      <c r="AF39">
        <v>40</v>
      </c>
      <c r="AG39" t="s">
        <v>910</v>
      </c>
      <c r="AH39">
        <v>3</v>
      </c>
      <c r="AI39" t="s">
        <v>407</v>
      </c>
      <c r="AJ39">
        <v>17</v>
      </c>
      <c r="AK39" t="s">
        <v>412</v>
      </c>
      <c r="AL39">
        <v>9</v>
      </c>
      <c r="AM39" t="s">
        <v>875</v>
      </c>
      <c r="AN39">
        <v>25</v>
      </c>
      <c r="AO39" t="s">
        <v>395</v>
      </c>
      <c r="AP39">
        <v>3</v>
      </c>
      <c r="AQ39" t="s">
        <v>396</v>
      </c>
      <c r="AR39">
        <v>4</v>
      </c>
      <c r="AS39" t="s">
        <v>875</v>
      </c>
      <c r="AT39">
        <v>7</v>
      </c>
      <c r="AU39" t="s">
        <v>876</v>
      </c>
      <c r="AV39">
        <v>8</v>
      </c>
      <c r="AW39" t="s">
        <v>923</v>
      </c>
      <c r="AX39">
        <v>18</v>
      </c>
      <c r="AY39" t="s">
        <v>910</v>
      </c>
      <c r="AZ39">
        <v>3</v>
      </c>
      <c r="BA39" t="s">
        <v>889</v>
      </c>
      <c r="BB39">
        <v>3</v>
      </c>
      <c r="BC39" t="s">
        <v>883</v>
      </c>
      <c r="BD39">
        <v>18</v>
      </c>
      <c r="BE39" t="s">
        <v>931</v>
      </c>
      <c r="BF39">
        <v>11</v>
      </c>
      <c r="BG39" t="s">
        <v>400</v>
      </c>
      <c r="BH39">
        <v>9</v>
      </c>
      <c r="BI39" t="s">
        <v>394</v>
      </c>
      <c r="BJ39">
        <v>10</v>
      </c>
      <c r="BK39" t="s">
        <v>915</v>
      </c>
      <c r="BL39">
        <v>6</v>
      </c>
      <c r="BM39" t="s">
        <v>928</v>
      </c>
      <c r="BN39">
        <v>9</v>
      </c>
      <c r="BO39" t="s">
        <v>875</v>
      </c>
      <c r="BP39">
        <v>2</v>
      </c>
      <c r="BQ39" t="s">
        <v>408</v>
      </c>
      <c r="BR39">
        <v>2</v>
      </c>
      <c r="BS39" t="s">
        <v>927</v>
      </c>
      <c r="BT39">
        <v>4</v>
      </c>
      <c r="BU39" t="s">
        <v>410</v>
      </c>
      <c r="BV39">
        <v>3</v>
      </c>
      <c r="BW39" t="s">
        <v>926</v>
      </c>
      <c r="BX39">
        <v>6</v>
      </c>
      <c r="BY39" t="s">
        <v>918</v>
      </c>
      <c r="BZ39">
        <v>6</v>
      </c>
      <c r="CA39" t="s">
        <v>394</v>
      </c>
      <c r="CB39">
        <v>8</v>
      </c>
      <c r="CC39" t="s">
        <v>909</v>
      </c>
      <c r="CD39">
        <v>60</v>
      </c>
      <c r="CE39" t="s">
        <v>928</v>
      </c>
      <c r="CF39">
        <v>33</v>
      </c>
      <c r="CG39" t="s">
        <v>928</v>
      </c>
      <c r="CH39">
        <v>33</v>
      </c>
      <c r="CI39" t="s">
        <v>401</v>
      </c>
      <c r="CJ39">
        <v>24</v>
      </c>
      <c r="CK39" t="s">
        <v>909</v>
      </c>
      <c r="CL39">
        <v>128</v>
      </c>
      <c r="CM39" t="s">
        <v>926</v>
      </c>
      <c r="CN39">
        <v>22</v>
      </c>
      <c r="CO39" t="s">
        <v>909</v>
      </c>
      <c r="CP39">
        <v>52</v>
      </c>
      <c r="CQ39" t="s">
        <v>883</v>
      </c>
      <c r="CR39">
        <v>49</v>
      </c>
      <c r="CS39" t="s">
        <v>885</v>
      </c>
      <c r="CT39">
        <v>12</v>
      </c>
      <c r="CU39" t="s">
        <v>410</v>
      </c>
      <c r="CV39">
        <v>34</v>
      </c>
      <c r="CW39" t="s">
        <v>881</v>
      </c>
      <c r="CX39">
        <v>531</v>
      </c>
    </row>
    <row r="40" spans="1:102" ht="12.75">
      <c r="A40" t="s">
        <v>392</v>
      </c>
      <c r="B40">
        <v>10</v>
      </c>
      <c r="C40" t="s">
        <v>875</v>
      </c>
      <c r="D40">
        <v>15</v>
      </c>
      <c r="E40" t="s">
        <v>875</v>
      </c>
      <c r="F40">
        <v>5</v>
      </c>
      <c r="G40" t="s">
        <v>396</v>
      </c>
      <c r="H40">
        <v>4</v>
      </c>
      <c r="I40" t="s">
        <v>921</v>
      </c>
      <c r="J40">
        <v>7</v>
      </c>
      <c r="K40" t="s">
        <v>883</v>
      </c>
      <c r="L40">
        <v>7</v>
      </c>
      <c r="M40" t="s">
        <v>921</v>
      </c>
      <c r="N40">
        <v>4</v>
      </c>
      <c r="O40" t="s">
        <v>918</v>
      </c>
      <c r="P40">
        <v>21</v>
      </c>
      <c r="Q40" t="s">
        <v>903</v>
      </c>
      <c r="R40">
        <v>8</v>
      </c>
      <c r="S40" t="s">
        <v>875</v>
      </c>
      <c r="T40">
        <v>4</v>
      </c>
      <c r="U40" t="s">
        <v>882</v>
      </c>
      <c r="V40">
        <v>10</v>
      </c>
      <c r="W40" t="s">
        <v>393</v>
      </c>
      <c r="X40">
        <v>19</v>
      </c>
      <c r="Y40" t="s">
        <v>395</v>
      </c>
      <c r="Z40">
        <v>6</v>
      </c>
      <c r="AA40" t="s">
        <v>407</v>
      </c>
      <c r="AB40">
        <v>5</v>
      </c>
      <c r="AC40" t="s">
        <v>895</v>
      </c>
      <c r="AD40">
        <v>6</v>
      </c>
      <c r="AE40" t="s">
        <v>918</v>
      </c>
      <c r="AF40">
        <v>39</v>
      </c>
      <c r="AG40" t="s">
        <v>407</v>
      </c>
      <c r="AH40">
        <v>3</v>
      </c>
      <c r="AI40" t="s">
        <v>926</v>
      </c>
      <c r="AJ40">
        <v>15</v>
      </c>
      <c r="AK40" t="s">
        <v>404</v>
      </c>
      <c r="AL40">
        <v>8</v>
      </c>
      <c r="AM40" t="s">
        <v>396</v>
      </c>
      <c r="AN40">
        <v>24</v>
      </c>
      <c r="AO40" t="s">
        <v>882</v>
      </c>
      <c r="AP40">
        <v>3</v>
      </c>
      <c r="AQ40" t="s">
        <v>912</v>
      </c>
      <c r="AR40">
        <v>4</v>
      </c>
      <c r="AS40" t="s">
        <v>404</v>
      </c>
      <c r="AT40">
        <v>7</v>
      </c>
      <c r="AU40" t="s">
        <v>393</v>
      </c>
      <c r="AV40">
        <v>8</v>
      </c>
      <c r="AW40" t="s">
        <v>396</v>
      </c>
      <c r="AX40">
        <v>17</v>
      </c>
      <c r="AY40" t="s">
        <v>912</v>
      </c>
      <c r="AZ40">
        <v>3</v>
      </c>
      <c r="BA40" t="s">
        <v>412</v>
      </c>
      <c r="BB40">
        <v>3</v>
      </c>
      <c r="BC40" t="s">
        <v>400</v>
      </c>
      <c r="BD40">
        <v>18</v>
      </c>
      <c r="BE40" t="s">
        <v>933</v>
      </c>
      <c r="BF40">
        <v>11</v>
      </c>
      <c r="BG40" t="s">
        <v>408</v>
      </c>
      <c r="BH40">
        <v>9</v>
      </c>
      <c r="BI40" t="s">
        <v>412</v>
      </c>
      <c r="BJ40">
        <v>10</v>
      </c>
      <c r="BK40" t="s">
        <v>395</v>
      </c>
      <c r="BL40">
        <v>5</v>
      </c>
      <c r="BM40" t="s">
        <v>391</v>
      </c>
      <c r="BN40">
        <v>8</v>
      </c>
      <c r="BO40" t="s">
        <v>393</v>
      </c>
      <c r="BP40">
        <v>2</v>
      </c>
      <c r="BQ40" t="s">
        <v>412</v>
      </c>
      <c r="BR40">
        <v>2</v>
      </c>
      <c r="BS40" t="s">
        <v>393</v>
      </c>
      <c r="BT40">
        <v>3</v>
      </c>
      <c r="BU40" t="s">
        <v>879</v>
      </c>
      <c r="BV40">
        <v>2</v>
      </c>
      <c r="BW40" t="s">
        <v>876</v>
      </c>
      <c r="BX40">
        <v>6</v>
      </c>
      <c r="BY40" t="s">
        <v>930</v>
      </c>
      <c r="BZ40">
        <v>6</v>
      </c>
      <c r="CA40" t="s">
        <v>879</v>
      </c>
      <c r="CB40">
        <v>7</v>
      </c>
      <c r="CC40" t="s">
        <v>400</v>
      </c>
      <c r="CD40">
        <v>57</v>
      </c>
      <c r="CE40" t="s">
        <v>876</v>
      </c>
      <c r="CF40">
        <v>29</v>
      </c>
      <c r="CG40" t="s">
        <v>396</v>
      </c>
      <c r="CH40">
        <v>31</v>
      </c>
      <c r="CI40" t="s">
        <v>930</v>
      </c>
      <c r="CJ40">
        <v>24</v>
      </c>
      <c r="CK40" t="s">
        <v>411</v>
      </c>
      <c r="CL40">
        <v>123</v>
      </c>
      <c r="CM40" t="s">
        <v>917</v>
      </c>
      <c r="CN40">
        <v>20</v>
      </c>
      <c r="CO40" t="s">
        <v>408</v>
      </c>
      <c r="CP40">
        <v>45</v>
      </c>
      <c r="CQ40" t="s">
        <v>400</v>
      </c>
      <c r="CR40">
        <v>42</v>
      </c>
      <c r="CS40" t="s">
        <v>908</v>
      </c>
      <c r="CT40">
        <v>12</v>
      </c>
      <c r="CU40" t="s">
        <v>912</v>
      </c>
      <c r="CV40">
        <v>32</v>
      </c>
      <c r="CW40" t="s">
        <v>880</v>
      </c>
      <c r="CX40">
        <v>472</v>
      </c>
    </row>
    <row r="41" spans="1:102" ht="12.75">
      <c r="A41" t="s">
        <v>396</v>
      </c>
      <c r="B41">
        <v>10</v>
      </c>
      <c r="C41" t="s">
        <v>407</v>
      </c>
      <c r="D41">
        <v>15</v>
      </c>
      <c r="E41" t="s">
        <v>917</v>
      </c>
      <c r="F41">
        <v>5</v>
      </c>
      <c r="G41" t="s">
        <v>912</v>
      </c>
      <c r="H41">
        <v>4</v>
      </c>
      <c r="I41" t="s">
        <v>400</v>
      </c>
      <c r="J41">
        <v>6</v>
      </c>
      <c r="K41" t="s">
        <v>901</v>
      </c>
      <c r="L41">
        <v>7</v>
      </c>
      <c r="M41" t="s">
        <v>876</v>
      </c>
      <c r="N41">
        <v>3</v>
      </c>
      <c r="O41" t="s">
        <v>931</v>
      </c>
      <c r="P41">
        <v>21</v>
      </c>
      <c r="Q41" t="s">
        <v>410</v>
      </c>
      <c r="R41">
        <v>8</v>
      </c>
      <c r="S41" t="s">
        <v>395</v>
      </c>
      <c r="T41">
        <v>4</v>
      </c>
      <c r="U41" t="s">
        <v>912</v>
      </c>
      <c r="V41">
        <v>10</v>
      </c>
      <c r="W41" t="s">
        <v>883</v>
      </c>
      <c r="X41">
        <v>16</v>
      </c>
      <c r="Y41" t="s">
        <v>885</v>
      </c>
      <c r="Z41">
        <v>5</v>
      </c>
      <c r="AA41" t="s">
        <v>917</v>
      </c>
      <c r="AB41">
        <v>5</v>
      </c>
      <c r="AC41" t="s">
        <v>394</v>
      </c>
      <c r="AD41">
        <v>5</v>
      </c>
      <c r="AE41" t="s">
        <v>406</v>
      </c>
      <c r="AF41">
        <v>37</v>
      </c>
      <c r="AG41" t="s">
        <v>912</v>
      </c>
      <c r="AH41">
        <v>3</v>
      </c>
      <c r="AI41" t="s">
        <v>912</v>
      </c>
      <c r="AJ41">
        <v>14</v>
      </c>
      <c r="AK41" t="s">
        <v>928</v>
      </c>
      <c r="AL41">
        <v>8</v>
      </c>
      <c r="AM41" t="s">
        <v>872</v>
      </c>
      <c r="AN41">
        <v>21</v>
      </c>
      <c r="AO41" t="s">
        <v>885</v>
      </c>
      <c r="AP41">
        <v>3</v>
      </c>
      <c r="AQ41" t="s">
        <v>917</v>
      </c>
      <c r="AR41">
        <v>4</v>
      </c>
      <c r="AS41" t="s">
        <v>407</v>
      </c>
      <c r="AT41">
        <v>6</v>
      </c>
      <c r="AU41" t="s">
        <v>918</v>
      </c>
      <c r="AV41">
        <v>8</v>
      </c>
      <c r="AW41" t="s">
        <v>394</v>
      </c>
      <c r="AX41">
        <v>16</v>
      </c>
      <c r="AY41" t="s">
        <v>915</v>
      </c>
      <c r="AZ41">
        <v>3</v>
      </c>
      <c r="BA41" t="s">
        <v>885</v>
      </c>
      <c r="BB41">
        <v>2</v>
      </c>
      <c r="BC41" t="s">
        <v>882</v>
      </c>
      <c r="BD41">
        <v>17</v>
      </c>
      <c r="BE41" t="s">
        <v>875</v>
      </c>
      <c r="BF41">
        <v>10</v>
      </c>
      <c r="BG41" t="s">
        <v>876</v>
      </c>
      <c r="BH41">
        <v>7</v>
      </c>
      <c r="BI41" t="s">
        <v>401</v>
      </c>
      <c r="BJ41">
        <v>9</v>
      </c>
      <c r="BK41" t="s">
        <v>883</v>
      </c>
      <c r="BL41">
        <v>5</v>
      </c>
      <c r="BM41" t="s">
        <v>396</v>
      </c>
      <c r="BN41">
        <v>8</v>
      </c>
      <c r="BO41" t="s">
        <v>885</v>
      </c>
      <c r="BP41">
        <v>2</v>
      </c>
      <c r="BQ41" t="s">
        <v>889</v>
      </c>
      <c r="BR41">
        <v>1</v>
      </c>
      <c r="BS41" t="s">
        <v>404</v>
      </c>
      <c r="BT41">
        <v>3</v>
      </c>
      <c r="BU41" t="s">
        <v>883</v>
      </c>
      <c r="BV41">
        <v>2</v>
      </c>
      <c r="BW41" t="s">
        <v>395</v>
      </c>
      <c r="BX41">
        <v>6</v>
      </c>
      <c r="BY41" t="s">
        <v>885</v>
      </c>
      <c r="BZ41">
        <v>6</v>
      </c>
      <c r="CA41" t="s">
        <v>395</v>
      </c>
      <c r="CB41">
        <v>7</v>
      </c>
      <c r="CC41" t="s">
        <v>404</v>
      </c>
      <c r="CD41">
        <v>57</v>
      </c>
      <c r="CE41" t="s">
        <v>404</v>
      </c>
      <c r="CF41">
        <v>28</v>
      </c>
      <c r="CG41" t="s">
        <v>400</v>
      </c>
      <c r="CH41">
        <v>30</v>
      </c>
      <c r="CI41" t="s">
        <v>876</v>
      </c>
      <c r="CJ41">
        <v>21</v>
      </c>
      <c r="CK41" t="s">
        <v>918</v>
      </c>
      <c r="CL41">
        <v>120</v>
      </c>
      <c r="CM41" t="s">
        <v>875</v>
      </c>
      <c r="CN41">
        <v>19</v>
      </c>
      <c r="CO41" t="s">
        <v>871</v>
      </c>
      <c r="CP41">
        <v>42</v>
      </c>
      <c r="CQ41" t="s">
        <v>407</v>
      </c>
      <c r="CR41">
        <v>36</v>
      </c>
      <c r="CS41" t="s">
        <v>876</v>
      </c>
      <c r="CT41">
        <v>11</v>
      </c>
      <c r="CU41" t="s">
        <v>928</v>
      </c>
      <c r="CV41">
        <v>31</v>
      </c>
      <c r="CW41" t="s">
        <v>915</v>
      </c>
      <c r="CX41">
        <v>430</v>
      </c>
    </row>
    <row r="42" spans="1:102" ht="12.75">
      <c r="A42" t="s">
        <v>917</v>
      </c>
      <c r="B42">
        <v>10</v>
      </c>
      <c r="C42" t="s">
        <v>872</v>
      </c>
      <c r="D42">
        <v>14</v>
      </c>
      <c r="E42" t="s">
        <v>921</v>
      </c>
      <c r="F42">
        <v>5</v>
      </c>
      <c r="G42" t="s">
        <v>925</v>
      </c>
      <c r="H42">
        <v>4</v>
      </c>
      <c r="I42" t="s">
        <v>930</v>
      </c>
      <c r="J42">
        <v>6</v>
      </c>
      <c r="K42" t="s">
        <v>396</v>
      </c>
      <c r="L42">
        <v>6</v>
      </c>
      <c r="M42" t="s">
        <v>393</v>
      </c>
      <c r="N42">
        <v>3</v>
      </c>
      <c r="O42" t="s">
        <v>917</v>
      </c>
      <c r="P42">
        <v>20</v>
      </c>
      <c r="Q42" t="s">
        <v>908</v>
      </c>
      <c r="R42">
        <v>7</v>
      </c>
      <c r="S42" t="s">
        <v>396</v>
      </c>
      <c r="T42">
        <v>4</v>
      </c>
      <c r="U42" t="s">
        <v>411</v>
      </c>
      <c r="V42">
        <v>9</v>
      </c>
      <c r="W42" t="s">
        <v>400</v>
      </c>
      <c r="X42">
        <v>15</v>
      </c>
      <c r="Y42" t="s">
        <v>411</v>
      </c>
      <c r="Z42">
        <v>5</v>
      </c>
      <c r="AA42" t="s">
        <v>925</v>
      </c>
      <c r="AB42">
        <v>5</v>
      </c>
      <c r="AC42" t="s">
        <v>903</v>
      </c>
      <c r="AD42">
        <v>5</v>
      </c>
      <c r="AE42" t="s">
        <v>407</v>
      </c>
      <c r="AF42">
        <v>34</v>
      </c>
      <c r="AG42" t="s">
        <v>917</v>
      </c>
      <c r="AH42">
        <v>3</v>
      </c>
      <c r="AI42" t="s">
        <v>872</v>
      </c>
      <c r="AJ42">
        <v>13</v>
      </c>
      <c r="AK42" t="s">
        <v>407</v>
      </c>
      <c r="AL42">
        <v>7</v>
      </c>
      <c r="AM42" t="s">
        <v>400</v>
      </c>
      <c r="AN42">
        <v>21</v>
      </c>
      <c r="AO42" t="s">
        <v>401</v>
      </c>
      <c r="AP42">
        <v>3</v>
      </c>
      <c r="AQ42" t="s">
        <v>392</v>
      </c>
      <c r="AR42">
        <v>3</v>
      </c>
      <c r="AS42" t="s">
        <v>921</v>
      </c>
      <c r="AT42">
        <v>6</v>
      </c>
      <c r="AU42" t="s">
        <v>401</v>
      </c>
      <c r="AV42">
        <v>7</v>
      </c>
      <c r="AW42" t="s">
        <v>876</v>
      </c>
      <c r="AX42">
        <v>15</v>
      </c>
      <c r="AY42" t="s">
        <v>917</v>
      </c>
      <c r="AZ42">
        <v>3</v>
      </c>
      <c r="BA42" t="s">
        <v>400</v>
      </c>
      <c r="BB42">
        <v>2</v>
      </c>
      <c r="BC42" t="s">
        <v>909</v>
      </c>
      <c r="BD42">
        <v>17</v>
      </c>
      <c r="BE42" t="s">
        <v>400</v>
      </c>
      <c r="BF42">
        <v>10</v>
      </c>
      <c r="BG42" t="s">
        <v>879</v>
      </c>
      <c r="BH42">
        <v>7</v>
      </c>
      <c r="BI42" t="s">
        <v>912</v>
      </c>
      <c r="BJ42">
        <v>9</v>
      </c>
      <c r="BK42" t="s">
        <v>899</v>
      </c>
      <c r="BL42">
        <v>5</v>
      </c>
      <c r="BM42" t="s">
        <v>404</v>
      </c>
      <c r="BN42">
        <v>8</v>
      </c>
      <c r="BO42" t="s">
        <v>395</v>
      </c>
      <c r="BP42">
        <v>2</v>
      </c>
      <c r="BQ42" t="s">
        <v>400</v>
      </c>
      <c r="BR42">
        <v>1</v>
      </c>
      <c r="BS42" t="s">
        <v>899</v>
      </c>
      <c r="BT42">
        <v>3</v>
      </c>
      <c r="BU42" t="s">
        <v>898</v>
      </c>
      <c r="BV42">
        <v>2</v>
      </c>
      <c r="BW42" t="s">
        <v>917</v>
      </c>
      <c r="BX42">
        <v>5</v>
      </c>
      <c r="BY42" t="s">
        <v>921</v>
      </c>
      <c r="BZ42">
        <v>6</v>
      </c>
      <c r="CA42" t="s">
        <v>882</v>
      </c>
      <c r="CB42">
        <v>7</v>
      </c>
      <c r="CC42" t="s">
        <v>879</v>
      </c>
      <c r="CD42">
        <v>56</v>
      </c>
      <c r="CE42" t="s">
        <v>917</v>
      </c>
      <c r="CF42">
        <v>28</v>
      </c>
      <c r="CG42" t="s">
        <v>404</v>
      </c>
      <c r="CH42">
        <v>30</v>
      </c>
      <c r="CI42" t="s">
        <v>895</v>
      </c>
      <c r="CJ42">
        <v>21</v>
      </c>
      <c r="CK42" t="s">
        <v>883</v>
      </c>
      <c r="CL42">
        <v>110</v>
      </c>
      <c r="CM42" t="s">
        <v>394</v>
      </c>
      <c r="CN42">
        <v>19</v>
      </c>
      <c r="CO42" t="s">
        <v>873</v>
      </c>
      <c r="CP42">
        <v>41</v>
      </c>
      <c r="CQ42" t="s">
        <v>410</v>
      </c>
      <c r="CR42">
        <v>36</v>
      </c>
      <c r="CS42" t="s">
        <v>915</v>
      </c>
      <c r="CT42">
        <v>11</v>
      </c>
      <c r="CU42" t="s">
        <v>404</v>
      </c>
      <c r="CV42">
        <v>30</v>
      </c>
      <c r="CW42" t="s">
        <v>918</v>
      </c>
      <c r="CX42">
        <v>402</v>
      </c>
    </row>
    <row r="43" spans="1:102" ht="12.75">
      <c r="A43" t="s">
        <v>933</v>
      </c>
      <c r="B43">
        <v>10</v>
      </c>
      <c r="C43" t="s">
        <v>395</v>
      </c>
      <c r="D43">
        <v>14</v>
      </c>
      <c r="E43" t="s">
        <v>394</v>
      </c>
      <c r="F43">
        <v>4</v>
      </c>
      <c r="G43" t="s">
        <v>927</v>
      </c>
      <c r="H43">
        <v>4</v>
      </c>
      <c r="I43" t="s">
        <v>394</v>
      </c>
      <c r="J43">
        <v>5</v>
      </c>
      <c r="K43" t="s">
        <v>410</v>
      </c>
      <c r="L43">
        <v>6</v>
      </c>
      <c r="M43" t="s">
        <v>395</v>
      </c>
      <c r="N43">
        <v>3</v>
      </c>
      <c r="O43" t="s">
        <v>409</v>
      </c>
      <c r="P43">
        <v>19</v>
      </c>
      <c r="Q43" t="s">
        <v>926</v>
      </c>
      <c r="R43">
        <v>7</v>
      </c>
      <c r="S43" t="s">
        <v>917</v>
      </c>
      <c r="T43">
        <v>4</v>
      </c>
      <c r="U43" t="s">
        <v>928</v>
      </c>
      <c r="V43">
        <v>8</v>
      </c>
      <c r="W43" t="s">
        <v>404</v>
      </c>
      <c r="X43">
        <v>15</v>
      </c>
      <c r="Y43" t="s">
        <v>889</v>
      </c>
      <c r="Z43">
        <v>4</v>
      </c>
      <c r="AA43" t="s">
        <v>926</v>
      </c>
      <c r="AB43">
        <v>5</v>
      </c>
      <c r="AC43" t="s">
        <v>407</v>
      </c>
      <c r="AD43">
        <v>5</v>
      </c>
      <c r="AE43" t="s">
        <v>400</v>
      </c>
      <c r="AF43">
        <v>32</v>
      </c>
      <c r="AG43" t="s">
        <v>926</v>
      </c>
      <c r="AH43">
        <v>3</v>
      </c>
      <c r="AI43" t="s">
        <v>873</v>
      </c>
      <c r="AJ43">
        <v>13</v>
      </c>
      <c r="AK43" t="s">
        <v>409</v>
      </c>
      <c r="AL43">
        <v>7</v>
      </c>
      <c r="AM43" t="s">
        <v>933</v>
      </c>
      <c r="AN43">
        <v>21</v>
      </c>
      <c r="AO43" t="s">
        <v>402</v>
      </c>
      <c r="AP43">
        <v>3</v>
      </c>
      <c r="AQ43" t="s">
        <v>899</v>
      </c>
      <c r="AR43">
        <v>3</v>
      </c>
      <c r="AS43" t="s">
        <v>925</v>
      </c>
      <c r="AT43">
        <v>6</v>
      </c>
      <c r="AU43" t="s">
        <v>912</v>
      </c>
      <c r="AV43">
        <v>7</v>
      </c>
      <c r="AW43" t="s">
        <v>912</v>
      </c>
      <c r="AX43">
        <v>14</v>
      </c>
      <c r="AY43" t="s">
        <v>875</v>
      </c>
      <c r="AZ43">
        <v>2</v>
      </c>
      <c r="BA43" t="s">
        <v>409</v>
      </c>
      <c r="BB43">
        <v>2</v>
      </c>
      <c r="BC43" t="s">
        <v>930</v>
      </c>
      <c r="BD43">
        <v>15</v>
      </c>
      <c r="BE43" t="s">
        <v>401</v>
      </c>
      <c r="BF43">
        <v>8</v>
      </c>
      <c r="BG43" t="s">
        <v>918</v>
      </c>
      <c r="BH43">
        <v>7</v>
      </c>
      <c r="BI43" t="s">
        <v>926</v>
      </c>
      <c r="BJ43">
        <v>9</v>
      </c>
      <c r="BK43" t="s">
        <v>925</v>
      </c>
      <c r="BL43">
        <v>5</v>
      </c>
      <c r="BM43" t="s">
        <v>915</v>
      </c>
      <c r="BN43">
        <v>8</v>
      </c>
      <c r="BO43" t="s">
        <v>413</v>
      </c>
      <c r="BP43">
        <v>2</v>
      </c>
      <c r="BQ43" t="s">
        <v>402</v>
      </c>
      <c r="BR43">
        <v>1</v>
      </c>
      <c r="BS43" t="s">
        <v>408</v>
      </c>
      <c r="BT43">
        <v>3</v>
      </c>
      <c r="BU43" t="s">
        <v>901</v>
      </c>
      <c r="BV43">
        <v>2</v>
      </c>
      <c r="BW43" t="s">
        <v>921</v>
      </c>
      <c r="BX43">
        <v>4</v>
      </c>
      <c r="BY43" t="s">
        <v>394</v>
      </c>
      <c r="BZ43">
        <v>5</v>
      </c>
      <c r="CA43" t="s">
        <v>917</v>
      </c>
      <c r="CB43">
        <v>7</v>
      </c>
      <c r="CC43" t="s">
        <v>412</v>
      </c>
      <c r="CD43">
        <v>55</v>
      </c>
      <c r="CE43" t="s">
        <v>872</v>
      </c>
      <c r="CF43">
        <v>27</v>
      </c>
      <c r="CG43" t="s">
        <v>882</v>
      </c>
      <c r="CH43">
        <v>28</v>
      </c>
      <c r="CI43" t="s">
        <v>410</v>
      </c>
      <c r="CJ43">
        <v>21</v>
      </c>
      <c r="CK43" t="s">
        <v>404</v>
      </c>
      <c r="CL43">
        <v>90</v>
      </c>
      <c r="CM43" t="s">
        <v>879</v>
      </c>
      <c r="CN43">
        <v>18</v>
      </c>
      <c r="CO43" t="s">
        <v>882</v>
      </c>
      <c r="CP43">
        <v>41</v>
      </c>
      <c r="CQ43" t="s">
        <v>412</v>
      </c>
      <c r="CR43">
        <v>35</v>
      </c>
      <c r="CS43" t="s">
        <v>393</v>
      </c>
      <c r="CT43">
        <v>10</v>
      </c>
      <c r="CU43" t="s">
        <v>412</v>
      </c>
      <c r="CV43">
        <v>29</v>
      </c>
      <c r="CW43" t="s">
        <v>917</v>
      </c>
      <c r="CX43">
        <v>397</v>
      </c>
    </row>
    <row r="44" spans="1:102" ht="12.75">
      <c r="A44" t="s">
        <v>395</v>
      </c>
      <c r="B44">
        <v>5</v>
      </c>
      <c r="C44" t="s">
        <v>926</v>
      </c>
      <c r="D44">
        <v>13</v>
      </c>
      <c r="E44" t="s">
        <v>402</v>
      </c>
      <c r="F44">
        <v>4</v>
      </c>
      <c r="G44" t="s">
        <v>394</v>
      </c>
      <c r="H44">
        <v>3</v>
      </c>
      <c r="I44" t="s">
        <v>909</v>
      </c>
      <c r="J44">
        <v>5</v>
      </c>
      <c r="K44" t="s">
        <v>879</v>
      </c>
      <c r="L44">
        <v>5</v>
      </c>
      <c r="M44" t="s">
        <v>410</v>
      </c>
      <c r="N44">
        <v>3</v>
      </c>
      <c r="O44" t="s">
        <v>411</v>
      </c>
      <c r="P44">
        <v>19</v>
      </c>
      <c r="Q44" t="s">
        <v>872</v>
      </c>
      <c r="R44">
        <v>4</v>
      </c>
      <c r="S44" t="s">
        <v>918</v>
      </c>
      <c r="T44">
        <v>4</v>
      </c>
      <c r="U44" t="s">
        <v>394</v>
      </c>
      <c r="V44">
        <v>7</v>
      </c>
      <c r="W44" t="s">
        <v>410</v>
      </c>
      <c r="X44">
        <v>15</v>
      </c>
      <c r="Y44" t="s">
        <v>400</v>
      </c>
      <c r="Z44">
        <v>4</v>
      </c>
      <c r="AA44" t="s">
        <v>928</v>
      </c>
      <c r="AB44">
        <v>5</v>
      </c>
      <c r="AC44" t="s">
        <v>908</v>
      </c>
      <c r="AD44">
        <v>4</v>
      </c>
      <c r="AE44" t="s">
        <v>410</v>
      </c>
      <c r="AF44">
        <v>31</v>
      </c>
      <c r="AG44" t="s">
        <v>879</v>
      </c>
      <c r="AH44">
        <v>2</v>
      </c>
      <c r="AI44" t="s">
        <v>930</v>
      </c>
      <c r="AJ44">
        <v>13</v>
      </c>
      <c r="AK44" t="s">
        <v>921</v>
      </c>
      <c r="AL44">
        <v>6</v>
      </c>
      <c r="AM44" t="s">
        <v>879</v>
      </c>
      <c r="AN44">
        <v>20</v>
      </c>
      <c r="AO44" t="s">
        <v>903</v>
      </c>
      <c r="AP44">
        <v>3</v>
      </c>
      <c r="AQ44" t="s">
        <v>910</v>
      </c>
      <c r="AR44">
        <v>2</v>
      </c>
      <c r="AS44" t="s">
        <v>883</v>
      </c>
      <c r="AT44">
        <v>5</v>
      </c>
      <c r="AU44" t="s">
        <v>410</v>
      </c>
      <c r="AV44">
        <v>7</v>
      </c>
      <c r="AW44" t="s">
        <v>883</v>
      </c>
      <c r="AX44">
        <v>13</v>
      </c>
      <c r="AY44" t="s">
        <v>393</v>
      </c>
      <c r="AZ44">
        <v>2</v>
      </c>
      <c r="BA44" t="s">
        <v>917</v>
      </c>
      <c r="BB44">
        <v>2</v>
      </c>
      <c r="BC44" t="s">
        <v>921</v>
      </c>
      <c r="BD44">
        <v>14</v>
      </c>
      <c r="BE44" t="s">
        <v>912</v>
      </c>
      <c r="BF44">
        <v>8</v>
      </c>
      <c r="BG44" t="s">
        <v>882</v>
      </c>
      <c r="BH44">
        <v>6</v>
      </c>
      <c r="BI44" t="s">
        <v>407</v>
      </c>
      <c r="BJ44">
        <v>8</v>
      </c>
      <c r="BK44" t="s">
        <v>917</v>
      </c>
      <c r="BL44">
        <v>4</v>
      </c>
      <c r="BM44" t="s">
        <v>926</v>
      </c>
      <c r="BN44">
        <v>8</v>
      </c>
      <c r="BO44" t="s">
        <v>399</v>
      </c>
      <c r="BP44">
        <v>1</v>
      </c>
      <c r="BQ44" t="s">
        <v>893</v>
      </c>
      <c r="BR44">
        <v>1</v>
      </c>
      <c r="BS44" t="s">
        <v>928</v>
      </c>
      <c r="BT44">
        <v>3</v>
      </c>
      <c r="BU44" t="s">
        <v>408</v>
      </c>
      <c r="BV44">
        <v>2</v>
      </c>
      <c r="BW44" t="s">
        <v>908</v>
      </c>
      <c r="BX44">
        <v>3</v>
      </c>
      <c r="BY44" t="s">
        <v>876</v>
      </c>
      <c r="BZ44">
        <v>5</v>
      </c>
      <c r="CA44" t="s">
        <v>875</v>
      </c>
      <c r="CB44">
        <v>6</v>
      </c>
      <c r="CC44" t="s">
        <v>918</v>
      </c>
      <c r="CD44">
        <v>47</v>
      </c>
      <c r="CE44" t="s">
        <v>883</v>
      </c>
      <c r="CF44">
        <v>27</v>
      </c>
      <c r="CG44" t="s">
        <v>909</v>
      </c>
      <c r="CH44">
        <v>28</v>
      </c>
      <c r="CI44" t="s">
        <v>872</v>
      </c>
      <c r="CJ44">
        <v>20</v>
      </c>
      <c r="CK44" t="s">
        <v>400</v>
      </c>
      <c r="CL44">
        <v>88</v>
      </c>
      <c r="CM44" t="s">
        <v>925</v>
      </c>
      <c r="CN44">
        <v>17</v>
      </c>
      <c r="CO44" t="s">
        <v>926</v>
      </c>
      <c r="CP44">
        <v>40</v>
      </c>
      <c r="CQ44" t="s">
        <v>875</v>
      </c>
      <c r="CR44">
        <v>34</v>
      </c>
      <c r="CS44" t="s">
        <v>879</v>
      </c>
      <c r="CT44">
        <v>7</v>
      </c>
      <c r="CU44" t="s">
        <v>882</v>
      </c>
      <c r="CV44">
        <v>28</v>
      </c>
      <c r="CW44" t="s">
        <v>896</v>
      </c>
      <c r="CX44">
        <v>380</v>
      </c>
    </row>
    <row r="45" spans="1:102" ht="12.75">
      <c r="A45" t="s">
        <v>410</v>
      </c>
      <c r="B45">
        <v>5</v>
      </c>
      <c r="C45" t="s">
        <v>392</v>
      </c>
      <c r="D45">
        <v>12</v>
      </c>
      <c r="E45" t="s">
        <v>400</v>
      </c>
      <c r="F45">
        <v>3</v>
      </c>
      <c r="G45" t="s">
        <v>908</v>
      </c>
      <c r="H45">
        <v>3</v>
      </c>
      <c r="I45" t="s">
        <v>410</v>
      </c>
      <c r="J45">
        <v>5</v>
      </c>
      <c r="K45" t="s">
        <v>394</v>
      </c>
      <c r="L45">
        <v>5</v>
      </c>
      <c r="M45" t="s">
        <v>928</v>
      </c>
      <c r="N45">
        <v>3</v>
      </c>
      <c r="O45" t="s">
        <v>921</v>
      </c>
      <c r="P45">
        <v>16</v>
      </c>
      <c r="Q45" t="s">
        <v>909</v>
      </c>
      <c r="R45">
        <v>4</v>
      </c>
      <c r="S45" t="s">
        <v>397</v>
      </c>
      <c r="T45">
        <v>3</v>
      </c>
      <c r="U45" t="s">
        <v>404</v>
      </c>
      <c r="V45">
        <v>7</v>
      </c>
      <c r="W45" t="s">
        <v>917</v>
      </c>
      <c r="X45">
        <v>15</v>
      </c>
      <c r="Y45" t="s">
        <v>927</v>
      </c>
      <c r="Z45">
        <v>4</v>
      </c>
      <c r="AA45" t="s">
        <v>396</v>
      </c>
      <c r="AB45">
        <v>4</v>
      </c>
      <c r="AC45" t="s">
        <v>885</v>
      </c>
      <c r="AD45">
        <v>2</v>
      </c>
      <c r="AE45" t="s">
        <v>401</v>
      </c>
      <c r="AF45">
        <v>29</v>
      </c>
      <c r="AG45" t="s">
        <v>394</v>
      </c>
      <c r="AH45">
        <v>2</v>
      </c>
      <c r="AI45" t="s">
        <v>871</v>
      </c>
      <c r="AJ45">
        <v>12</v>
      </c>
      <c r="AK45" t="s">
        <v>931</v>
      </c>
      <c r="AL45">
        <v>5</v>
      </c>
      <c r="AM45" t="s">
        <v>411</v>
      </c>
      <c r="AN45">
        <v>18</v>
      </c>
      <c r="AO45" t="s">
        <v>406</v>
      </c>
      <c r="AP45">
        <v>3</v>
      </c>
      <c r="AQ45" t="s">
        <v>925</v>
      </c>
      <c r="AR45">
        <v>2</v>
      </c>
      <c r="AS45" t="s">
        <v>909</v>
      </c>
      <c r="AT45">
        <v>5</v>
      </c>
      <c r="AU45" t="s">
        <v>908</v>
      </c>
      <c r="AV45">
        <v>6</v>
      </c>
      <c r="AW45" t="s">
        <v>409</v>
      </c>
      <c r="AX45">
        <v>13</v>
      </c>
      <c r="AY45" t="s">
        <v>882</v>
      </c>
      <c r="AZ45">
        <v>2</v>
      </c>
      <c r="BA45" t="s">
        <v>927</v>
      </c>
      <c r="BB45">
        <v>2</v>
      </c>
      <c r="BC45" t="s">
        <v>933</v>
      </c>
      <c r="BD45">
        <v>14</v>
      </c>
      <c r="BE45" t="s">
        <v>928</v>
      </c>
      <c r="BF45">
        <v>8</v>
      </c>
      <c r="BG45" t="s">
        <v>396</v>
      </c>
      <c r="BH45">
        <v>6</v>
      </c>
      <c r="BI45" t="s">
        <v>908</v>
      </c>
      <c r="BJ45">
        <v>7</v>
      </c>
      <c r="BK45" t="s">
        <v>928</v>
      </c>
      <c r="BL45">
        <v>4</v>
      </c>
      <c r="BM45" t="s">
        <v>930</v>
      </c>
      <c r="BN45">
        <v>7</v>
      </c>
      <c r="BO45" t="s">
        <v>931</v>
      </c>
      <c r="BP45">
        <v>1</v>
      </c>
      <c r="BQ45" t="s">
        <v>899</v>
      </c>
      <c r="BR45">
        <v>1</v>
      </c>
      <c r="BS45" t="s">
        <v>413</v>
      </c>
      <c r="BT45">
        <v>3</v>
      </c>
      <c r="BU45" t="s">
        <v>918</v>
      </c>
      <c r="BV45">
        <v>2</v>
      </c>
      <c r="BW45" t="s">
        <v>409</v>
      </c>
      <c r="BX45">
        <v>3</v>
      </c>
      <c r="BY45" t="s">
        <v>395</v>
      </c>
      <c r="BZ45">
        <v>5</v>
      </c>
      <c r="CA45" t="s">
        <v>404</v>
      </c>
      <c r="CB45">
        <v>6</v>
      </c>
      <c r="CC45" t="s">
        <v>917</v>
      </c>
      <c r="CD45">
        <v>45</v>
      </c>
      <c r="CE45" t="s">
        <v>926</v>
      </c>
      <c r="CF45">
        <v>23</v>
      </c>
      <c r="CG45" t="s">
        <v>407</v>
      </c>
      <c r="CH45">
        <v>26</v>
      </c>
      <c r="CI45" t="s">
        <v>394</v>
      </c>
      <c r="CJ45">
        <v>18</v>
      </c>
      <c r="CK45" t="s">
        <v>401</v>
      </c>
      <c r="CL45">
        <v>84</v>
      </c>
      <c r="CM45" t="s">
        <v>927</v>
      </c>
      <c r="CN45">
        <v>17</v>
      </c>
      <c r="CO45" t="s">
        <v>912</v>
      </c>
      <c r="CP45">
        <v>31</v>
      </c>
      <c r="CQ45" t="s">
        <v>925</v>
      </c>
      <c r="CR45">
        <v>33</v>
      </c>
      <c r="CS45" t="s">
        <v>396</v>
      </c>
      <c r="CT45">
        <v>7</v>
      </c>
      <c r="CU45" t="s">
        <v>395</v>
      </c>
      <c r="CV45">
        <v>25</v>
      </c>
      <c r="CW45" t="s">
        <v>909</v>
      </c>
      <c r="CX45">
        <v>368</v>
      </c>
    </row>
    <row r="46" spans="1:102" ht="12.75">
      <c r="A46" t="s">
        <v>930</v>
      </c>
      <c r="B46">
        <v>5</v>
      </c>
      <c r="C46" t="s">
        <v>879</v>
      </c>
      <c r="D46">
        <v>12</v>
      </c>
      <c r="E46" t="s">
        <v>926</v>
      </c>
      <c r="F46">
        <v>3</v>
      </c>
      <c r="G46" t="s">
        <v>915</v>
      </c>
      <c r="H46">
        <v>3</v>
      </c>
      <c r="I46" t="s">
        <v>927</v>
      </c>
      <c r="J46">
        <v>5</v>
      </c>
      <c r="K46" t="s">
        <v>926</v>
      </c>
      <c r="L46">
        <v>5</v>
      </c>
      <c r="M46" t="s">
        <v>930</v>
      </c>
      <c r="N46">
        <v>3</v>
      </c>
      <c r="O46" t="s">
        <v>883</v>
      </c>
      <c r="P46">
        <v>14</v>
      </c>
      <c r="Q46" t="s">
        <v>921</v>
      </c>
      <c r="R46">
        <v>4</v>
      </c>
      <c r="S46" t="s">
        <v>401</v>
      </c>
      <c r="T46">
        <v>3</v>
      </c>
      <c r="U46" t="s">
        <v>909</v>
      </c>
      <c r="V46">
        <v>7</v>
      </c>
      <c r="W46" t="s">
        <v>926</v>
      </c>
      <c r="X46">
        <v>14</v>
      </c>
      <c r="Y46" t="s">
        <v>928</v>
      </c>
      <c r="Z46">
        <v>4</v>
      </c>
      <c r="AA46" t="s">
        <v>885</v>
      </c>
      <c r="AB46">
        <v>4</v>
      </c>
      <c r="AC46" t="s">
        <v>400</v>
      </c>
      <c r="AD46">
        <v>2</v>
      </c>
      <c r="AE46" t="s">
        <v>883</v>
      </c>
      <c r="AF46">
        <v>26</v>
      </c>
      <c r="AG46" t="s">
        <v>903</v>
      </c>
      <c r="AH46">
        <v>2</v>
      </c>
      <c r="AI46" t="s">
        <v>401</v>
      </c>
      <c r="AJ46">
        <v>9</v>
      </c>
      <c r="AK46" t="s">
        <v>411</v>
      </c>
      <c r="AL46">
        <v>4</v>
      </c>
      <c r="AM46" t="s">
        <v>409</v>
      </c>
      <c r="AN46">
        <v>16</v>
      </c>
      <c r="AO46" t="s">
        <v>407</v>
      </c>
      <c r="AP46">
        <v>3</v>
      </c>
      <c r="AQ46" t="s">
        <v>885</v>
      </c>
      <c r="AR46">
        <v>1</v>
      </c>
      <c r="AS46" t="s">
        <v>411</v>
      </c>
      <c r="AT46">
        <v>5</v>
      </c>
      <c r="AU46" t="s">
        <v>909</v>
      </c>
      <c r="AV46">
        <v>6</v>
      </c>
      <c r="AW46" t="s">
        <v>931</v>
      </c>
      <c r="AX46">
        <v>13</v>
      </c>
      <c r="AY46" t="s">
        <v>396</v>
      </c>
      <c r="AZ46">
        <v>2</v>
      </c>
      <c r="BA46" t="s">
        <v>928</v>
      </c>
      <c r="BB46">
        <v>2</v>
      </c>
      <c r="BC46" t="s">
        <v>926</v>
      </c>
      <c r="BD46">
        <v>12</v>
      </c>
      <c r="BE46" t="s">
        <v>396</v>
      </c>
      <c r="BF46">
        <v>6</v>
      </c>
      <c r="BG46" t="s">
        <v>407</v>
      </c>
      <c r="BH46">
        <v>6</v>
      </c>
      <c r="BI46" t="s">
        <v>395</v>
      </c>
      <c r="BJ46">
        <v>6</v>
      </c>
      <c r="BK46" t="s">
        <v>879</v>
      </c>
      <c r="BL46">
        <v>3</v>
      </c>
      <c r="BM46" t="s">
        <v>876</v>
      </c>
      <c r="BN46">
        <v>6</v>
      </c>
      <c r="BO46" t="s">
        <v>401</v>
      </c>
      <c r="BP46">
        <v>1</v>
      </c>
      <c r="BQ46" t="s">
        <v>901</v>
      </c>
      <c r="BR46">
        <v>1</v>
      </c>
      <c r="BS46" t="s">
        <v>879</v>
      </c>
      <c r="BT46">
        <v>2</v>
      </c>
      <c r="BU46" t="s">
        <v>923</v>
      </c>
      <c r="BV46">
        <v>2</v>
      </c>
      <c r="BW46" t="s">
        <v>413</v>
      </c>
      <c r="BX46">
        <v>3</v>
      </c>
      <c r="BY46" t="s">
        <v>926</v>
      </c>
      <c r="BZ46">
        <v>4</v>
      </c>
      <c r="CA46" t="s">
        <v>393</v>
      </c>
      <c r="CB46">
        <v>5</v>
      </c>
      <c r="CC46" t="s">
        <v>409</v>
      </c>
      <c r="CD46">
        <v>43</v>
      </c>
      <c r="CE46" t="s">
        <v>930</v>
      </c>
      <c r="CF46">
        <v>15</v>
      </c>
      <c r="CG46" t="s">
        <v>885</v>
      </c>
      <c r="CH46">
        <v>22</v>
      </c>
      <c r="CI46" t="s">
        <v>882</v>
      </c>
      <c r="CJ46">
        <v>18</v>
      </c>
      <c r="CK46" t="s">
        <v>394</v>
      </c>
      <c r="CL46">
        <v>75</v>
      </c>
      <c r="CM46" t="s">
        <v>876</v>
      </c>
      <c r="CN46">
        <v>16</v>
      </c>
      <c r="CO46" t="s">
        <v>917</v>
      </c>
      <c r="CP46">
        <v>27</v>
      </c>
      <c r="CQ46" t="s">
        <v>912</v>
      </c>
      <c r="CR46">
        <v>32</v>
      </c>
      <c r="CS46" t="s">
        <v>400</v>
      </c>
      <c r="CT46">
        <v>7</v>
      </c>
      <c r="CU46" t="s">
        <v>917</v>
      </c>
      <c r="CV46">
        <v>20</v>
      </c>
      <c r="CW46" t="s">
        <v>890</v>
      </c>
      <c r="CX46">
        <v>364</v>
      </c>
    </row>
    <row r="47" spans="1:102" ht="12.75">
      <c r="A47" t="s">
        <v>882</v>
      </c>
      <c r="B47">
        <v>4</v>
      </c>
      <c r="C47" t="s">
        <v>883</v>
      </c>
      <c r="D47">
        <v>12</v>
      </c>
      <c r="E47" t="s">
        <v>879</v>
      </c>
      <c r="F47">
        <v>2</v>
      </c>
      <c r="G47" t="s">
        <v>413</v>
      </c>
      <c r="H47">
        <v>3</v>
      </c>
      <c r="I47" t="s">
        <v>872</v>
      </c>
      <c r="J47">
        <v>4</v>
      </c>
      <c r="K47" t="s">
        <v>876</v>
      </c>
      <c r="L47">
        <v>4</v>
      </c>
      <c r="M47" t="s">
        <v>398</v>
      </c>
      <c r="N47">
        <v>2</v>
      </c>
      <c r="O47" t="s">
        <v>912</v>
      </c>
      <c r="P47">
        <v>12</v>
      </c>
      <c r="Q47" t="s">
        <v>398</v>
      </c>
      <c r="R47">
        <v>3</v>
      </c>
      <c r="S47" t="s">
        <v>411</v>
      </c>
      <c r="T47">
        <v>3</v>
      </c>
      <c r="U47" t="s">
        <v>925</v>
      </c>
      <c r="V47">
        <v>7</v>
      </c>
      <c r="W47" t="s">
        <v>396</v>
      </c>
      <c r="X47">
        <v>12</v>
      </c>
      <c r="Y47" t="s">
        <v>930</v>
      </c>
      <c r="Z47">
        <v>4</v>
      </c>
      <c r="AA47" t="s">
        <v>402</v>
      </c>
      <c r="AB47">
        <v>3</v>
      </c>
      <c r="AC47" t="s">
        <v>898</v>
      </c>
      <c r="AD47">
        <v>2</v>
      </c>
      <c r="AE47" t="s">
        <v>928</v>
      </c>
      <c r="AF47">
        <v>26</v>
      </c>
      <c r="AG47" t="s">
        <v>395</v>
      </c>
      <c r="AH47">
        <v>1</v>
      </c>
      <c r="AI47" t="s">
        <v>882</v>
      </c>
      <c r="AJ47">
        <v>8</v>
      </c>
      <c r="AK47" t="s">
        <v>395</v>
      </c>
      <c r="AL47">
        <v>3</v>
      </c>
      <c r="AM47" t="s">
        <v>915</v>
      </c>
      <c r="AN47">
        <v>16</v>
      </c>
      <c r="AO47" t="s">
        <v>412</v>
      </c>
      <c r="AP47">
        <v>3</v>
      </c>
      <c r="AQ47" t="s">
        <v>398</v>
      </c>
      <c r="AR47">
        <v>1</v>
      </c>
      <c r="AS47" t="s">
        <v>876</v>
      </c>
      <c r="AT47">
        <v>4</v>
      </c>
      <c r="AU47" t="s">
        <v>404</v>
      </c>
      <c r="AV47">
        <v>5</v>
      </c>
      <c r="AW47" t="s">
        <v>412</v>
      </c>
      <c r="AX47">
        <v>10</v>
      </c>
      <c r="AY47" t="s">
        <v>400</v>
      </c>
      <c r="AZ47">
        <v>2</v>
      </c>
      <c r="BA47" t="s">
        <v>930</v>
      </c>
      <c r="BB47">
        <v>2</v>
      </c>
      <c r="BC47" t="s">
        <v>407</v>
      </c>
      <c r="BD47">
        <v>11</v>
      </c>
      <c r="BE47" t="s">
        <v>885</v>
      </c>
      <c r="BF47">
        <v>6</v>
      </c>
      <c r="BG47" t="s">
        <v>928</v>
      </c>
      <c r="BH47">
        <v>6</v>
      </c>
      <c r="BI47" t="s">
        <v>396</v>
      </c>
      <c r="BJ47">
        <v>6</v>
      </c>
      <c r="BK47" t="s">
        <v>401</v>
      </c>
      <c r="BL47">
        <v>3</v>
      </c>
      <c r="BM47" t="s">
        <v>883</v>
      </c>
      <c r="BN47">
        <v>5</v>
      </c>
      <c r="BO47" t="s">
        <v>879</v>
      </c>
      <c r="BP47">
        <v>1</v>
      </c>
      <c r="BQ47" t="s">
        <v>411</v>
      </c>
      <c r="BR47">
        <v>1</v>
      </c>
      <c r="BS47" t="s">
        <v>401</v>
      </c>
      <c r="BT47">
        <v>2</v>
      </c>
      <c r="BU47" t="s">
        <v>927</v>
      </c>
      <c r="BV47">
        <v>2</v>
      </c>
      <c r="BW47" t="s">
        <v>402</v>
      </c>
      <c r="BX47">
        <v>2</v>
      </c>
      <c r="BY47" t="s">
        <v>895</v>
      </c>
      <c r="BZ47">
        <v>4</v>
      </c>
      <c r="CA47" t="s">
        <v>883</v>
      </c>
      <c r="CB47">
        <v>5</v>
      </c>
      <c r="CC47" t="s">
        <v>921</v>
      </c>
      <c r="CD47">
        <v>41</v>
      </c>
      <c r="CE47" t="s">
        <v>908</v>
      </c>
      <c r="CF47">
        <v>14</v>
      </c>
      <c r="CG47" t="s">
        <v>921</v>
      </c>
      <c r="CH47">
        <v>22</v>
      </c>
      <c r="CI47" t="s">
        <v>397</v>
      </c>
      <c r="CJ47">
        <v>18</v>
      </c>
      <c r="CK47" t="s">
        <v>915</v>
      </c>
      <c r="CL47">
        <v>73</v>
      </c>
      <c r="CM47" t="s">
        <v>395</v>
      </c>
      <c r="CN47">
        <v>16</v>
      </c>
      <c r="CO47" t="s">
        <v>407</v>
      </c>
      <c r="CP47">
        <v>25</v>
      </c>
      <c r="CQ47" t="s">
        <v>394</v>
      </c>
      <c r="CR47">
        <v>30</v>
      </c>
      <c r="CS47" t="s">
        <v>408</v>
      </c>
      <c r="CT47">
        <v>7</v>
      </c>
      <c r="CU47" t="s">
        <v>921</v>
      </c>
      <c r="CV47">
        <v>20</v>
      </c>
      <c r="CW47" t="s">
        <v>891</v>
      </c>
      <c r="CX47">
        <v>364</v>
      </c>
    </row>
    <row r="48" spans="1:102" ht="12.75">
      <c r="A48" t="s">
        <v>402</v>
      </c>
      <c r="B48">
        <v>4</v>
      </c>
      <c r="C48" t="s">
        <v>908</v>
      </c>
      <c r="D48">
        <v>10</v>
      </c>
      <c r="E48" t="s">
        <v>395</v>
      </c>
      <c r="F48">
        <v>2</v>
      </c>
      <c r="G48" t="s">
        <v>392</v>
      </c>
      <c r="H48">
        <v>2</v>
      </c>
      <c r="I48" t="s">
        <v>912</v>
      </c>
      <c r="J48">
        <v>4</v>
      </c>
      <c r="K48" t="s">
        <v>889</v>
      </c>
      <c r="L48">
        <v>4</v>
      </c>
      <c r="M48" t="s">
        <v>908</v>
      </c>
      <c r="N48">
        <v>2</v>
      </c>
      <c r="O48" t="s">
        <v>396</v>
      </c>
      <c r="P48">
        <v>10</v>
      </c>
      <c r="Q48" t="s">
        <v>918</v>
      </c>
      <c r="R48">
        <v>3</v>
      </c>
      <c r="S48" t="s">
        <v>925</v>
      </c>
      <c r="T48">
        <v>3</v>
      </c>
      <c r="U48" t="s">
        <v>921</v>
      </c>
      <c r="V48">
        <v>6</v>
      </c>
      <c r="W48" t="s">
        <v>918</v>
      </c>
      <c r="X48">
        <v>12</v>
      </c>
      <c r="Y48" t="s">
        <v>871</v>
      </c>
      <c r="Z48">
        <v>3</v>
      </c>
      <c r="AA48" t="s">
        <v>903</v>
      </c>
      <c r="AB48">
        <v>3</v>
      </c>
      <c r="AC48" t="s">
        <v>408</v>
      </c>
      <c r="AD48">
        <v>2</v>
      </c>
      <c r="AE48" t="s">
        <v>398</v>
      </c>
      <c r="AF48">
        <v>25</v>
      </c>
      <c r="AG48" t="s">
        <v>402</v>
      </c>
      <c r="AH48">
        <v>1</v>
      </c>
      <c r="AI48" t="s">
        <v>908</v>
      </c>
      <c r="AJ48">
        <v>7</v>
      </c>
      <c r="AK48" t="s">
        <v>908</v>
      </c>
      <c r="AL48">
        <v>3</v>
      </c>
      <c r="AM48" t="s">
        <v>930</v>
      </c>
      <c r="AN48">
        <v>15</v>
      </c>
      <c r="AO48" t="s">
        <v>925</v>
      </c>
      <c r="AP48">
        <v>3</v>
      </c>
      <c r="AQ48" t="s">
        <v>889</v>
      </c>
      <c r="AR48">
        <v>1</v>
      </c>
      <c r="AS48" t="s">
        <v>917</v>
      </c>
      <c r="AT48">
        <v>4</v>
      </c>
      <c r="AU48" t="s">
        <v>917</v>
      </c>
      <c r="AV48">
        <v>5</v>
      </c>
      <c r="AW48" t="s">
        <v>879</v>
      </c>
      <c r="AX48">
        <v>8</v>
      </c>
      <c r="AY48" t="s">
        <v>410</v>
      </c>
      <c r="AZ48">
        <v>2</v>
      </c>
      <c r="BA48" t="s">
        <v>396</v>
      </c>
      <c r="BB48">
        <v>1</v>
      </c>
      <c r="BC48" t="s">
        <v>927</v>
      </c>
      <c r="BD48">
        <v>10</v>
      </c>
      <c r="BE48" t="s">
        <v>404</v>
      </c>
      <c r="BF48">
        <v>6</v>
      </c>
      <c r="BG48" t="s">
        <v>917</v>
      </c>
      <c r="BH48">
        <v>4</v>
      </c>
      <c r="BI48" t="s">
        <v>915</v>
      </c>
      <c r="BJ48">
        <v>5</v>
      </c>
      <c r="BK48" t="s">
        <v>404</v>
      </c>
      <c r="BL48">
        <v>3</v>
      </c>
      <c r="BM48" t="s">
        <v>408</v>
      </c>
      <c r="BN48">
        <v>5</v>
      </c>
      <c r="BO48" t="s">
        <v>915</v>
      </c>
      <c r="BP48">
        <v>1</v>
      </c>
      <c r="BQ48" t="s">
        <v>413</v>
      </c>
      <c r="BR48">
        <v>1</v>
      </c>
      <c r="BS48" t="s">
        <v>412</v>
      </c>
      <c r="BT48">
        <v>2</v>
      </c>
      <c r="BU48" t="s">
        <v>928</v>
      </c>
      <c r="BV48">
        <v>2</v>
      </c>
      <c r="BW48" t="s">
        <v>401</v>
      </c>
      <c r="BX48">
        <v>2</v>
      </c>
      <c r="BY48" t="s">
        <v>915</v>
      </c>
      <c r="BZ48">
        <v>3</v>
      </c>
      <c r="CA48" t="s">
        <v>909</v>
      </c>
      <c r="CB48">
        <v>5</v>
      </c>
      <c r="CC48" t="s">
        <v>401</v>
      </c>
      <c r="CD48">
        <v>39</v>
      </c>
      <c r="CE48" t="s">
        <v>909</v>
      </c>
      <c r="CF48">
        <v>14</v>
      </c>
      <c r="CG48" t="s">
        <v>915</v>
      </c>
      <c r="CH48">
        <v>19</v>
      </c>
      <c r="CI48" t="s">
        <v>395</v>
      </c>
      <c r="CJ48">
        <v>17</v>
      </c>
      <c r="CK48" t="s">
        <v>933</v>
      </c>
      <c r="CL48">
        <v>73</v>
      </c>
      <c r="CM48" t="s">
        <v>883</v>
      </c>
      <c r="CN48">
        <v>16</v>
      </c>
      <c r="CO48" t="s">
        <v>394</v>
      </c>
      <c r="CP48">
        <v>24</v>
      </c>
      <c r="CQ48" t="s">
        <v>396</v>
      </c>
      <c r="CR48">
        <v>28</v>
      </c>
      <c r="CS48" t="s">
        <v>413</v>
      </c>
      <c r="CT48">
        <v>7</v>
      </c>
      <c r="CU48" t="s">
        <v>396</v>
      </c>
      <c r="CV48">
        <v>19</v>
      </c>
      <c r="CW48" t="s">
        <v>928</v>
      </c>
      <c r="CX48">
        <v>364</v>
      </c>
    </row>
    <row r="49" spans="1:102" ht="12.75">
      <c r="A49" t="s">
        <v>412</v>
      </c>
      <c r="B49">
        <v>4</v>
      </c>
      <c r="C49" t="s">
        <v>404</v>
      </c>
      <c r="D49">
        <v>9</v>
      </c>
      <c r="E49" t="s">
        <v>396</v>
      </c>
      <c r="F49">
        <v>2</v>
      </c>
      <c r="G49" t="s">
        <v>885</v>
      </c>
      <c r="H49">
        <v>2</v>
      </c>
      <c r="I49" t="s">
        <v>915</v>
      </c>
      <c r="J49">
        <v>4</v>
      </c>
      <c r="K49" t="s">
        <v>409</v>
      </c>
      <c r="L49">
        <v>4</v>
      </c>
      <c r="M49" t="s">
        <v>409</v>
      </c>
      <c r="N49">
        <v>2</v>
      </c>
      <c r="O49" t="s">
        <v>406</v>
      </c>
      <c r="P49">
        <v>9</v>
      </c>
      <c r="Q49" t="s">
        <v>885</v>
      </c>
      <c r="R49">
        <v>2</v>
      </c>
      <c r="S49" t="s">
        <v>876</v>
      </c>
      <c r="T49">
        <v>2</v>
      </c>
      <c r="U49" t="s">
        <v>926</v>
      </c>
      <c r="V49">
        <v>6</v>
      </c>
      <c r="W49" t="s">
        <v>933</v>
      </c>
      <c r="X49">
        <v>12</v>
      </c>
      <c r="Y49" t="s">
        <v>910</v>
      </c>
      <c r="Z49">
        <v>3</v>
      </c>
      <c r="AA49" t="s">
        <v>408</v>
      </c>
      <c r="AB49">
        <v>3</v>
      </c>
      <c r="AC49" t="s">
        <v>918</v>
      </c>
      <c r="AD49">
        <v>2</v>
      </c>
      <c r="AE49" t="s">
        <v>931</v>
      </c>
      <c r="AF49">
        <v>24</v>
      </c>
      <c r="AG49" t="s">
        <v>409</v>
      </c>
      <c r="AH49">
        <v>1</v>
      </c>
      <c r="AI49" t="s">
        <v>925</v>
      </c>
      <c r="AJ49">
        <v>7</v>
      </c>
      <c r="AK49" t="s">
        <v>408</v>
      </c>
      <c r="AL49">
        <v>3</v>
      </c>
      <c r="AM49" t="s">
        <v>407</v>
      </c>
      <c r="AN49">
        <v>11</v>
      </c>
      <c r="AO49" t="s">
        <v>400</v>
      </c>
      <c r="AP49">
        <v>2</v>
      </c>
      <c r="AQ49" t="s">
        <v>400</v>
      </c>
      <c r="AR49">
        <v>1</v>
      </c>
      <c r="AS49" t="s">
        <v>402</v>
      </c>
      <c r="AT49">
        <v>3</v>
      </c>
      <c r="AU49" t="s">
        <v>930</v>
      </c>
      <c r="AV49">
        <v>5</v>
      </c>
      <c r="AW49" t="s">
        <v>909</v>
      </c>
      <c r="AX49">
        <v>8</v>
      </c>
      <c r="AY49" t="s">
        <v>872</v>
      </c>
      <c r="AZ49">
        <v>1</v>
      </c>
      <c r="BA49" t="s">
        <v>899</v>
      </c>
      <c r="BB49">
        <v>1</v>
      </c>
      <c r="BC49" t="s">
        <v>873</v>
      </c>
      <c r="BD49">
        <v>9</v>
      </c>
      <c r="BE49" t="s">
        <v>893</v>
      </c>
      <c r="BF49">
        <v>5</v>
      </c>
      <c r="BG49" t="s">
        <v>875</v>
      </c>
      <c r="BH49">
        <v>3</v>
      </c>
      <c r="BI49" t="s">
        <v>928</v>
      </c>
      <c r="BJ49">
        <v>5</v>
      </c>
      <c r="BK49" t="s">
        <v>927</v>
      </c>
      <c r="BL49">
        <v>3</v>
      </c>
      <c r="BM49" t="s">
        <v>409</v>
      </c>
      <c r="BN49">
        <v>5</v>
      </c>
      <c r="BO49" t="s">
        <v>409</v>
      </c>
      <c r="BP49">
        <v>1</v>
      </c>
      <c r="BQ49" t="s">
        <v>876</v>
      </c>
      <c r="BR49">
        <v>0</v>
      </c>
      <c r="BS49" t="s">
        <v>395</v>
      </c>
      <c r="BT49">
        <v>1</v>
      </c>
      <c r="BU49" t="s">
        <v>396</v>
      </c>
      <c r="BV49">
        <v>1</v>
      </c>
      <c r="BW49" t="s">
        <v>915</v>
      </c>
      <c r="BX49">
        <v>2</v>
      </c>
      <c r="BY49" t="s">
        <v>400</v>
      </c>
      <c r="BZ49">
        <v>3</v>
      </c>
      <c r="CA49" t="s">
        <v>408</v>
      </c>
      <c r="CB49">
        <v>5</v>
      </c>
      <c r="CC49" t="s">
        <v>926</v>
      </c>
      <c r="CD49">
        <v>39</v>
      </c>
      <c r="CE49" t="s">
        <v>921</v>
      </c>
      <c r="CF49">
        <v>14</v>
      </c>
      <c r="CG49" t="s">
        <v>397</v>
      </c>
      <c r="CH49">
        <v>16</v>
      </c>
      <c r="CI49" t="s">
        <v>400</v>
      </c>
      <c r="CJ49">
        <v>15</v>
      </c>
      <c r="CK49" t="s">
        <v>407</v>
      </c>
      <c r="CL49">
        <v>71</v>
      </c>
      <c r="CM49" t="s">
        <v>393</v>
      </c>
      <c r="CN49">
        <v>14</v>
      </c>
      <c r="CO49" t="s">
        <v>400</v>
      </c>
      <c r="CP49">
        <v>24</v>
      </c>
      <c r="CQ49" t="s">
        <v>879</v>
      </c>
      <c r="CR49">
        <v>24</v>
      </c>
      <c r="CS49" t="s">
        <v>912</v>
      </c>
      <c r="CT49">
        <v>6</v>
      </c>
      <c r="CU49" t="s">
        <v>930</v>
      </c>
      <c r="CV49">
        <v>19</v>
      </c>
      <c r="CW49" t="s">
        <v>921</v>
      </c>
      <c r="CX49">
        <v>333</v>
      </c>
    </row>
    <row r="50" spans="1:102" ht="12.75">
      <c r="A50" t="s">
        <v>889</v>
      </c>
      <c r="B50">
        <v>3</v>
      </c>
      <c r="C50" t="s">
        <v>885</v>
      </c>
      <c r="D50">
        <v>8</v>
      </c>
      <c r="E50" t="s">
        <v>408</v>
      </c>
      <c r="F50">
        <v>2</v>
      </c>
      <c r="G50" t="s">
        <v>909</v>
      </c>
      <c r="H50">
        <v>2</v>
      </c>
      <c r="I50" t="s">
        <v>918</v>
      </c>
      <c r="J50">
        <v>4</v>
      </c>
      <c r="K50" t="s">
        <v>917</v>
      </c>
      <c r="L50">
        <v>4</v>
      </c>
      <c r="M50" t="s">
        <v>918</v>
      </c>
      <c r="N50">
        <v>2</v>
      </c>
      <c r="O50" t="s">
        <v>925</v>
      </c>
      <c r="P50">
        <v>9</v>
      </c>
      <c r="Q50" t="s">
        <v>400</v>
      </c>
      <c r="R50">
        <v>2</v>
      </c>
      <c r="S50" t="s">
        <v>413</v>
      </c>
      <c r="T50">
        <v>2</v>
      </c>
      <c r="U50" t="s">
        <v>930</v>
      </c>
      <c r="V50">
        <v>6</v>
      </c>
      <c r="W50" t="s">
        <v>921</v>
      </c>
      <c r="X50">
        <v>11</v>
      </c>
      <c r="Y50" t="s">
        <v>917</v>
      </c>
      <c r="Z50">
        <v>3</v>
      </c>
      <c r="AA50" t="s">
        <v>393</v>
      </c>
      <c r="AB50">
        <v>2</v>
      </c>
      <c r="AC50" t="s">
        <v>921</v>
      </c>
      <c r="AD50">
        <v>2</v>
      </c>
      <c r="AE50" t="s">
        <v>921</v>
      </c>
      <c r="AF50">
        <v>23</v>
      </c>
      <c r="AG50" t="s">
        <v>918</v>
      </c>
      <c r="AH50">
        <v>1</v>
      </c>
      <c r="AI50" t="s">
        <v>927</v>
      </c>
      <c r="AJ50">
        <v>7</v>
      </c>
      <c r="AK50" t="s">
        <v>915</v>
      </c>
      <c r="AL50">
        <v>3</v>
      </c>
      <c r="AM50" t="s">
        <v>912</v>
      </c>
      <c r="AN50">
        <v>11</v>
      </c>
      <c r="AO50" t="s">
        <v>921</v>
      </c>
      <c r="AP50">
        <v>2</v>
      </c>
      <c r="AQ50" t="s">
        <v>901</v>
      </c>
      <c r="AR50">
        <v>1</v>
      </c>
      <c r="AS50" t="s">
        <v>912</v>
      </c>
      <c r="AT50">
        <v>3</v>
      </c>
      <c r="AU50" t="s">
        <v>413</v>
      </c>
      <c r="AV50">
        <v>5</v>
      </c>
      <c r="AW50" t="s">
        <v>927</v>
      </c>
      <c r="AX50">
        <v>8</v>
      </c>
      <c r="AY50" t="s">
        <v>398</v>
      </c>
      <c r="AZ50">
        <v>1</v>
      </c>
      <c r="BA50" t="s">
        <v>903</v>
      </c>
      <c r="BB50">
        <v>1</v>
      </c>
      <c r="BC50" t="s">
        <v>918</v>
      </c>
      <c r="BD50">
        <v>8</v>
      </c>
      <c r="BE50" t="s">
        <v>909</v>
      </c>
      <c r="BF50">
        <v>5</v>
      </c>
      <c r="BG50" t="s">
        <v>409</v>
      </c>
      <c r="BH50">
        <v>3</v>
      </c>
      <c r="BI50" t="s">
        <v>408</v>
      </c>
      <c r="BJ50">
        <v>4</v>
      </c>
      <c r="BK50" t="s">
        <v>396</v>
      </c>
      <c r="BL50">
        <v>2</v>
      </c>
      <c r="BM50" t="s">
        <v>395</v>
      </c>
      <c r="BN50">
        <v>4</v>
      </c>
      <c r="BO50" t="s">
        <v>398</v>
      </c>
      <c r="BP50">
        <v>1</v>
      </c>
      <c r="BQ50" t="s">
        <v>393</v>
      </c>
      <c r="BR50">
        <v>0</v>
      </c>
      <c r="BS50" t="s">
        <v>883</v>
      </c>
      <c r="BT50">
        <v>1</v>
      </c>
      <c r="BU50" t="s">
        <v>885</v>
      </c>
      <c r="BV50">
        <v>1</v>
      </c>
      <c r="BW50" t="s">
        <v>872</v>
      </c>
      <c r="BX50">
        <v>2</v>
      </c>
      <c r="BY50" t="s">
        <v>404</v>
      </c>
      <c r="BZ50">
        <v>2</v>
      </c>
      <c r="CA50" t="s">
        <v>410</v>
      </c>
      <c r="CB50">
        <v>5</v>
      </c>
      <c r="CC50" t="s">
        <v>883</v>
      </c>
      <c r="CD50">
        <v>38</v>
      </c>
      <c r="CE50" t="s">
        <v>915</v>
      </c>
      <c r="CF50">
        <v>12</v>
      </c>
      <c r="CG50" t="s">
        <v>408</v>
      </c>
      <c r="CH50">
        <v>16</v>
      </c>
      <c r="CI50" t="s">
        <v>918</v>
      </c>
      <c r="CJ50">
        <v>14</v>
      </c>
      <c r="CK50" t="s">
        <v>930</v>
      </c>
      <c r="CL50">
        <v>71</v>
      </c>
      <c r="CM50" t="s">
        <v>921</v>
      </c>
      <c r="CN50">
        <v>14</v>
      </c>
      <c r="CO50" t="s">
        <v>401</v>
      </c>
      <c r="CP50">
        <v>22</v>
      </c>
      <c r="CQ50" t="s">
        <v>876</v>
      </c>
      <c r="CR50">
        <v>23</v>
      </c>
      <c r="CS50" t="s">
        <v>409</v>
      </c>
      <c r="CT50">
        <v>6</v>
      </c>
      <c r="CU50" t="s">
        <v>401</v>
      </c>
      <c r="CV50">
        <v>13</v>
      </c>
      <c r="CW50" t="s">
        <v>926</v>
      </c>
      <c r="CX50">
        <v>242</v>
      </c>
    </row>
    <row r="51" spans="1:102" ht="12.75">
      <c r="A51" t="s">
        <v>413</v>
      </c>
      <c r="B51">
        <v>3</v>
      </c>
      <c r="C51" t="s">
        <v>912</v>
      </c>
      <c r="D51">
        <v>8</v>
      </c>
      <c r="E51" t="s">
        <v>409</v>
      </c>
      <c r="F51">
        <v>2</v>
      </c>
      <c r="G51" t="s">
        <v>407</v>
      </c>
      <c r="H51">
        <v>2</v>
      </c>
      <c r="I51" t="s">
        <v>395</v>
      </c>
      <c r="J51">
        <v>3</v>
      </c>
      <c r="K51" t="s">
        <v>393</v>
      </c>
      <c r="L51">
        <v>3</v>
      </c>
      <c r="M51" t="s">
        <v>920</v>
      </c>
      <c r="N51">
        <v>2</v>
      </c>
      <c r="O51" t="s">
        <v>926</v>
      </c>
      <c r="P51">
        <v>9</v>
      </c>
      <c r="Q51" t="s">
        <v>402</v>
      </c>
      <c r="R51">
        <v>2</v>
      </c>
      <c r="S51" t="s">
        <v>398</v>
      </c>
      <c r="T51">
        <v>1</v>
      </c>
      <c r="U51" t="s">
        <v>883</v>
      </c>
      <c r="V51">
        <v>5</v>
      </c>
      <c r="W51" t="s">
        <v>412</v>
      </c>
      <c r="X51">
        <v>7</v>
      </c>
      <c r="Y51" t="s">
        <v>918</v>
      </c>
      <c r="Z51">
        <v>3</v>
      </c>
      <c r="AA51" t="s">
        <v>898</v>
      </c>
      <c r="AB51">
        <v>2</v>
      </c>
      <c r="AC51" t="s">
        <v>926</v>
      </c>
      <c r="AD51">
        <v>2</v>
      </c>
      <c r="AE51" t="s">
        <v>926</v>
      </c>
      <c r="AF51">
        <v>23</v>
      </c>
      <c r="AG51" t="s">
        <v>927</v>
      </c>
      <c r="AH51">
        <v>1</v>
      </c>
      <c r="AI51" t="s">
        <v>917</v>
      </c>
      <c r="AJ51">
        <v>6</v>
      </c>
      <c r="AK51" t="s">
        <v>926</v>
      </c>
      <c r="AL51">
        <v>3</v>
      </c>
      <c r="AM51" t="s">
        <v>394</v>
      </c>
      <c r="AN51">
        <v>10</v>
      </c>
      <c r="AO51" t="s">
        <v>876</v>
      </c>
      <c r="AP51">
        <v>1</v>
      </c>
      <c r="AQ51" t="s">
        <v>408</v>
      </c>
      <c r="AR51">
        <v>1</v>
      </c>
      <c r="AS51" t="s">
        <v>927</v>
      </c>
      <c r="AT51">
        <v>3</v>
      </c>
      <c r="AU51" t="s">
        <v>885</v>
      </c>
      <c r="AV51">
        <v>3</v>
      </c>
      <c r="AW51" t="s">
        <v>400</v>
      </c>
      <c r="AX51">
        <v>7</v>
      </c>
      <c r="AY51" t="s">
        <v>909</v>
      </c>
      <c r="AZ51">
        <v>1</v>
      </c>
      <c r="BA51" t="s">
        <v>410</v>
      </c>
      <c r="BB51">
        <v>1</v>
      </c>
      <c r="BC51" t="s">
        <v>398</v>
      </c>
      <c r="BD51">
        <v>7</v>
      </c>
      <c r="BE51" t="s">
        <v>926</v>
      </c>
      <c r="BF51">
        <v>5</v>
      </c>
      <c r="BG51" t="s">
        <v>926</v>
      </c>
      <c r="BH51">
        <v>3</v>
      </c>
      <c r="BI51" t="s">
        <v>927</v>
      </c>
      <c r="BJ51">
        <v>4</v>
      </c>
      <c r="BK51" t="s">
        <v>912</v>
      </c>
      <c r="BL51">
        <v>2</v>
      </c>
      <c r="BM51" t="s">
        <v>917</v>
      </c>
      <c r="BN51">
        <v>4</v>
      </c>
      <c r="BO51" t="s">
        <v>876</v>
      </c>
      <c r="BP51">
        <v>1</v>
      </c>
      <c r="BQ51" t="s">
        <v>396</v>
      </c>
      <c r="BR51">
        <v>0</v>
      </c>
      <c r="BS51" t="s">
        <v>396</v>
      </c>
      <c r="BT51">
        <v>1</v>
      </c>
      <c r="BU51" t="s">
        <v>400</v>
      </c>
      <c r="BV51">
        <v>1</v>
      </c>
      <c r="BW51" t="s">
        <v>883</v>
      </c>
      <c r="BX51">
        <v>2</v>
      </c>
      <c r="BY51" t="s">
        <v>912</v>
      </c>
      <c r="BZ51">
        <v>2</v>
      </c>
      <c r="CA51" t="s">
        <v>396</v>
      </c>
      <c r="CB51">
        <v>4</v>
      </c>
      <c r="CC51" t="s">
        <v>396</v>
      </c>
      <c r="CD51">
        <v>25</v>
      </c>
      <c r="CE51" t="s">
        <v>396</v>
      </c>
      <c r="CF51">
        <v>10</v>
      </c>
      <c r="CG51" t="s">
        <v>926</v>
      </c>
      <c r="CH51">
        <v>15</v>
      </c>
      <c r="CI51" t="s">
        <v>921</v>
      </c>
      <c r="CJ51">
        <v>14</v>
      </c>
      <c r="CK51" t="s">
        <v>409</v>
      </c>
      <c r="CL51">
        <v>69</v>
      </c>
      <c r="CM51" t="s">
        <v>918</v>
      </c>
      <c r="CN51">
        <v>12</v>
      </c>
      <c r="CO51" t="s">
        <v>925</v>
      </c>
      <c r="CP51">
        <v>22</v>
      </c>
      <c r="CQ51" t="s">
        <v>397</v>
      </c>
      <c r="CR51">
        <v>21</v>
      </c>
      <c r="CS51" t="s">
        <v>927</v>
      </c>
      <c r="CT51">
        <v>6</v>
      </c>
      <c r="CU51" t="s">
        <v>408</v>
      </c>
      <c r="CV51">
        <v>12</v>
      </c>
      <c r="CW51" t="s">
        <v>884</v>
      </c>
      <c r="CX51">
        <v>225</v>
      </c>
    </row>
    <row r="52" spans="1:102" ht="12.75">
      <c r="A52" t="s">
        <v>401</v>
      </c>
      <c r="B52">
        <v>2</v>
      </c>
      <c r="C52" t="s">
        <v>408</v>
      </c>
      <c r="D52">
        <v>8</v>
      </c>
      <c r="E52" t="s">
        <v>925</v>
      </c>
      <c r="F52">
        <v>2</v>
      </c>
      <c r="G52" t="s">
        <v>409</v>
      </c>
      <c r="H52">
        <v>2</v>
      </c>
      <c r="I52" t="s">
        <v>882</v>
      </c>
      <c r="J52">
        <v>2</v>
      </c>
      <c r="K52" t="s">
        <v>885</v>
      </c>
      <c r="L52">
        <v>3</v>
      </c>
      <c r="M52" t="s">
        <v>925</v>
      </c>
      <c r="N52">
        <v>2</v>
      </c>
      <c r="O52" t="s">
        <v>398</v>
      </c>
      <c r="P52">
        <v>8</v>
      </c>
      <c r="Q52" t="s">
        <v>413</v>
      </c>
      <c r="R52">
        <v>2</v>
      </c>
      <c r="S52" t="s">
        <v>402</v>
      </c>
      <c r="T52">
        <v>1</v>
      </c>
      <c r="U52" t="s">
        <v>398</v>
      </c>
      <c r="V52">
        <v>5</v>
      </c>
      <c r="W52" t="s">
        <v>925</v>
      </c>
      <c r="X52">
        <v>7</v>
      </c>
      <c r="Y52" t="s">
        <v>404</v>
      </c>
      <c r="Z52">
        <v>2</v>
      </c>
      <c r="AA52" t="s">
        <v>927</v>
      </c>
      <c r="AB52">
        <v>2</v>
      </c>
      <c r="AC52" t="s">
        <v>927</v>
      </c>
      <c r="AD52">
        <v>2</v>
      </c>
      <c r="AE52" t="s">
        <v>908</v>
      </c>
      <c r="AF52">
        <v>22</v>
      </c>
      <c r="AG52" t="s">
        <v>413</v>
      </c>
      <c r="AH52">
        <v>1</v>
      </c>
      <c r="AI52" t="s">
        <v>400</v>
      </c>
      <c r="AJ52">
        <v>4</v>
      </c>
      <c r="AK52" t="s">
        <v>927</v>
      </c>
      <c r="AL52">
        <v>3</v>
      </c>
      <c r="AM52" t="s">
        <v>926</v>
      </c>
      <c r="AN52">
        <v>10</v>
      </c>
      <c r="AO52" t="s">
        <v>879</v>
      </c>
      <c r="AP52">
        <v>1</v>
      </c>
      <c r="AQ52" t="s">
        <v>928</v>
      </c>
      <c r="AR52">
        <v>1</v>
      </c>
      <c r="AS52" t="s">
        <v>397</v>
      </c>
      <c r="AT52">
        <v>2</v>
      </c>
      <c r="AU52" t="s">
        <v>402</v>
      </c>
      <c r="AV52">
        <v>3</v>
      </c>
      <c r="AW52" t="s">
        <v>921</v>
      </c>
      <c r="AX52">
        <v>7</v>
      </c>
      <c r="AY52" t="s">
        <v>918</v>
      </c>
      <c r="AZ52">
        <v>1</v>
      </c>
      <c r="BA52" t="s">
        <v>926</v>
      </c>
      <c r="BB52">
        <v>1</v>
      </c>
      <c r="BC52" t="s">
        <v>915</v>
      </c>
      <c r="BD52">
        <v>7</v>
      </c>
      <c r="BE52" t="s">
        <v>402</v>
      </c>
      <c r="BF52">
        <v>4</v>
      </c>
      <c r="BG52" t="s">
        <v>927</v>
      </c>
      <c r="BH52">
        <v>3</v>
      </c>
      <c r="BI52" t="s">
        <v>402</v>
      </c>
      <c r="BJ52">
        <v>3</v>
      </c>
      <c r="BK52" t="s">
        <v>921</v>
      </c>
      <c r="BL52">
        <v>2</v>
      </c>
      <c r="BM52" t="s">
        <v>921</v>
      </c>
      <c r="BN52">
        <v>4</v>
      </c>
      <c r="BO52" t="s">
        <v>400</v>
      </c>
      <c r="BP52">
        <v>1</v>
      </c>
      <c r="BQ52" t="s">
        <v>397</v>
      </c>
      <c r="BR52">
        <v>0</v>
      </c>
      <c r="BS52" t="s">
        <v>397</v>
      </c>
      <c r="BT52">
        <v>1</v>
      </c>
      <c r="BU52" t="s">
        <v>401</v>
      </c>
      <c r="BV52">
        <v>1</v>
      </c>
      <c r="BW52" t="s">
        <v>928</v>
      </c>
      <c r="BX52">
        <v>1</v>
      </c>
      <c r="BY52" t="s">
        <v>401</v>
      </c>
      <c r="BZ52">
        <v>2</v>
      </c>
      <c r="CA52" t="s">
        <v>912</v>
      </c>
      <c r="CB52">
        <v>4</v>
      </c>
      <c r="CC52" t="s">
        <v>912</v>
      </c>
      <c r="CD52">
        <v>21</v>
      </c>
      <c r="CE52" t="s">
        <v>409</v>
      </c>
      <c r="CF52">
        <v>10</v>
      </c>
      <c r="CG52" t="s">
        <v>395</v>
      </c>
      <c r="CH52">
        <v>14</v>
      </c>
      <c r="CI52" t="s">
        <v>927</v>
      </c>
      <c r="CJ52">
        <v>11</v>
      </c>
      <c r="CK52" t="s">
        <v>408</v>
      </c>
      <c r="CL52">
        <v>60</v>
      </c>
      <c r="CM52" t="s">
        <v>928</v>
      </c>
      <c r="CN52">
        <v>9</v>
      </c>
      <c r="CO52" t="s">
        <v>404</v>
      </c>
      <c r="CP52">
        <v>21</v>
      </c>
      <c r="CQ52" t="s">
        <v>409</v>
      </c>
      <c r="CR52">
        <v>21</v>
      </c>
      <c r="CS52" t="s">
        <v>928</v>
      </c>
      <c r="CT52">
        <v>5</v>
      </c>
      <c r="CU52" t="s">
        <v>402</v>
      </c>
      <c r="CV52">
        <v>9</v>
      </c>
      <c r="CW52" t="s">
        <v>912</v>
      </c>
      <c r="CX52">
        <v>213</v>
      </c>
    </row>
    <row r="53" spans="1:102" ht="12.75">
      <c r="A53" t="s">
        <v>918</v>
      </c>
      <c r="B53">
        <v>2</v>
      </c>
      <c r="C53" t="s">
        <v>915</v>
      </c>
      <c r="D53">
        <v>7</v>
      </c>
      <c r="E53" t="s">
        <v>882</v>
      </c>
      <c r="F53">
        <v>1</v>
      </c>
      <c r="G53" t="s">
        <v>918</v>
      </c>
      <c r="H53">
        <v>2</v>
      </c>
      <c r="I53" t="s">
        <v>404</v>
      </c>
      <c r="J53">
        <v>2</v>
      </c>
      <c r="K53" t="s">
        <v>908</v>
      </c>
      <c r="L53">
        <v>3</v>
      </c>
      <c r="M53" t="s">
        <v>413</v>
      </c>
      <c r="N53">
        <v>2</v>
      </c>
      <c r="O53" t="s">
        <v>908</v>
      </c>
      <c r="P53">
        <v>8</v>
      </c>
      <c r="Q53" t="s">
        <v>395</v>
      </c>
      <c r="R53">
        <v>1</v>
      </c>
      <c r="S53" t="s">
        <v>915</v>
      </c>
      <c r="T53">
        <v>1</v>
      </c>
      <c r="U53" t="s">
        <v>927</v>
      </c>
      <c r="V53">
        <v>5</v>
      </c>
      <c r="W53" t="s">
        <v>398</v>
      </c>
      <c r="X53">
        <v>6</v>
      </c>
      <c r="Y53" t="s">
        <v>409</v>
      </c>
      <c r="Z53">
        <v>1</v>
      </c>
      <c r="AA53" t="s">
        <v>929</v>
      </c>
      <c r="AB53">
        <v>2</v>
      </c>
      <c r="AC53" t="s">
        <v>929</v>
      </c>
      <c r="AD53">
        <v>2</v>
      </c>
      <c r="AE53" t="s">
        <v>396</v>
      </c>
      <c r="AF53">
        <v>16</v>
      </c>
      <c r="AG53" t="s">
        <v>396</v>
      </c>
      <c r="AH53">
        <v>0</v>
      </c>
      <c r="AI53" t="s">
        <v>920</v>
      </c>
      <c r="AJ53">
        <v>4</v>
      </c>
      <c r="AK53" t="s">
        <v>413</v>
      </c>
      <c r="AL53">
        <v>3</v>
      </c>
      <c r="AM53" t="s">
        <v>885</v>
      </c>
      <c r="AN53">
        <v>9</v>
      </c>
      <c r="AO53" t="s">
        <v>883</v>
      </c>
      <c r="AP53">
        <v>1</v>
      </c>
      <c r="AQ53" t="s">
        <v>413</v>
      </c>
      <c r="AR53">
        <v>1</v>
      </c>
      <c r="AS53" t="s">
        <v>401</v>
      </c>
      <c r="AT53">
        <v>2</v>
      </c>
      <c r="AU53" t="s">
        <v>883</v>
      </c>
      <c r="AV53">
        <v>2</v>
      </c>
      <c r="AW53" t="s">
        <v>926</v>
      </c>
      <c r="AX53">
        <v>6</v>
      </c>
      <c r="AY53" t="s">
        <v>927</v>
      </c>
      <c r="AZ53">
        <v>1</v>
      </c>
      <c r="BA53" t="s">
        <v>395</v>
      </c>
      <c r="BB53">
        <v>0</v>
      </c>
      <c r="BC53" t="s">
        <v>394</v>
      </c>
      <c r="BD53">
        <v>6</v>
      </c>
      <c r="BE53" t="s">
        <v>917</v>
      </c>
      <c r="BF53">
        <v>4</v>
      </c>
      <c r="BG53" t="s">
        <v>930</v>
      </c>
      <c r="BH53">
        <v>3</v>
      </c>
      <c r="BI53" t="s">
        <v>882</v>
      </c>
      <c r="BJ53">
        <v>2</v>
      </c>
      <c r="BK53" t="s">
        <v>926</v>
      </c>
      <c r="BL53">
        <v>2</v>
      </c>
      <c r="BM53" t="s">
        <v>927</v>
      </c>
      <c r="BN53">
        <v>3</v>
      </c>
      <c r="BO53" t="s">
        <v>925</v>
      </c>
      <c r="BP53">
        <v>1</v>
      </c>
      <c r="BQ53" t="s">
        <v>398</v>
      </c>
      <c r="BR53">
        <v>0</v>
      </c>
      <c r="BS53" t="s">
        <v>398</v>
      </c>
      <c r="BT53">
        <v>1</v>
      </c>
      <c r="BU53" t="s">
        <v>920</v>
      </c>
      <c r="BV53">
        <v>1</v>
      </c>
      <c r="BW53" t="s">
        <v>918</v>
      </c>
      <c r="BX53">
        <v>1</v>
      </c>
      <c r="BY53" t="s">
        <v>929</v>
      </c>
      <c r="BZ53">
        <v>2</v>
      </c>
      <c r="CA53" t="s">
        <v>928</v>
      </c>
      <c r="CB53">
        <v>4</v>
      </c>
      <c r="CC53" t="s">
        <v>908</v>
      </c>
      <c r="CD53">
        <v>20</v>
      </c>
      <c r="CE53" t="s">
        <v>893</v>
      </c>
      <c r="CF53">
        <v>8</v>
      </c>
      <c r="CG53" t="s">
        <v>918</v>
      </c>
      <c r="CH53">
        <v>13</v>
      </c>
      <c r="CI53" t="s">
        <v>404</v>
      </c>
      <c r="CJ53">
        <v>10</v>
      </c>
      <c r="CK53" t="s">
        <v>926</v>
      </c>
      <c r="CL53">
        <v>58</v>
      </c>
      <c r="CM53" t="s">
        <v>396</v>
      </c>
      <c r="CN53">
        <v>8</v>
      </c>
      <c r="CO53" t="s">
        <v>930</v>
      </c>
      <c r="CP53">
        <v>21</v>
      </c>
      <c r="CQ53" t="s">
        <v>927</v>
      </c>
      <c r="CR53">
        <v>17</v>
      </c>
      <c r="CS53" t="s">
        <v>931</v>
      </c>
      <c r="CT53">
        <v>5</v>
      </c>
      <c r="CU53" t="s">
        <v>915</v>
      </c>
      <c r="CV53">
        <v>9</v>
      </c>
      <c r="CW53" t="s">
        <v>913</v>
      </c>
      <c r="CX53">
        <v>209</v>
      </c>
    </row>
    <row r="54" spans="1:102" ht="12.75">
      <c r="A54" t="s">
        <v>921</v>
      </c>
      <c r="B54">
        <v>2</v>
      </c>
      <c r="C54" t="s">
        <v>925</v>
      </c>
      <c r="D54">
        <v>7</v>
      </c>
      <c r="E54" t="s">
        <v>397</v>
      </c>
      <c r="F54">
        <v>1</v>
      </c>
      <c r="G54" t="s">
        <v>876</v>
      </c>
      <c r="H54">
        <v>1</v>
      </c>
      <c r="I54" t="s">
        <v>402</v>
      </c>
      <c r="J54">
        <v>1</v>
      </c>
      <c r="K54" t="s">
        <v>928</v>
      </c>
      <c r="L54">
        <v>3</v>
      </c>
      <c r="M54" t="s">
        <v>396</v>
      </c>
      <c r="N54">
        <v>1</v>
      </c>
      <c r="O54" t="s">
        <v>400</v>
      </c>
      <c r="P54">
        <v>7</v>
      </c>
      <c r="Q54" t="s">
        <v>396</v>
      </c>
      <c r="R54">
        <v>1</v>
      </c>
      <c r="S54" t="s">
        <v>921</v>
      </c>
      <c r="T54">
        <v>1</v>
      </c>
      <c r="U54" t="s">
        <v>918</v>
      </c>
      <c r="V54">
        <v>3</v>
      </c>
      <c r="W54" t="s">
        <v>908</v>
      </c>
      <c r="X54">
        <v>6</v>
      </c>
      <c r="Y54" t="s">
        <v>921</v>
      </c>
      <c r="Z54">
        <v>1</v>
      </c>
      <c r="AA54" t="s">
        <v>872</v>
      </c>
      <c r="AB54">
        <v>1</v>
      </c>
      <c r="AC54" t="s">
        <v>396</v>
      </c>
      <c r="AD54">
        <v>1</v>
      </c>
      <c r="AE54" t="s">
        <v>933</v>
      </c>
      <c r="AF54">
        <v>14</v>
      </c>
      <c r="AG54" t="s">
        <v>885</v>
      </c>
      <c r="AH54">
        <v>0</v>
      </c>
      <c r="AI54" t="s">
        <v>394</v>
      </c>
      <c r="AJ54">
        <v>3</v>
      </c>
      <c r="AK54" t="s">
        <v>885</v>
      </c>
      <c r="AL54">
        <v>2</v>
      </c>
      <c r="AM54" t="s">
        <v>925</v>
      </c>
      <c r="AN54">
        <v>7</v>
      </c>
      <c r="AO54" t="s">
        <v>397</v>
      </c>
      <c r="AP54">
        <v>1</v>
      </c>
      <c r="AQ54" t="s">
        <v>397</v>
      </c>
      <c r="AR54">
        <v>0</v>
      </c>
      <c r="AS54" t="s">
        <v>908</v>
      </c>
      <c r="AT54">
        <v>2</v>
      </c>
      <c r="AU54" t="s">
        <v>929</v>
      </c>
      <c r="AV54">
        <v>2</v>
      </c>
      <c r="AW54" t="s">
        <v>398</v>
      </c>
      <c r="AX54">
        <v>5</v>
      </c>
      <c r="AY54" t="s">
        <v>928</v>
      </c>
      <c r="AZ54">
        <v>1</v>
      </c>
      <c r="BA54" t="s">
        <v>883</v>
      </c>
      <c r="BB54">
        <v>0</v>
      </c>
      <c r="BC54" t="s">
        <v>401</v>
      </c>
      <c r="BD54">
        <v>5</v>
      </c>
      <c r="BE54" t="s">
        <v>918</v>
      </c>
      <c r="BF54">
        <v>3</v>
      </c>
      <c r="BG54" t="s">
        <v>404</v>
      </c>
      <c r="BH54">
        <v>2</v>
      </c>
      <c r="BI54" t="s">
        <v>885</v>
      </c>
      <c r="BJ54">
        <v>2</v>
      </c>
      <c r="BK54" t="s">
        <v>402</v>
      </c>
      <c r="BL54">
        <v>1</v>
      </c>
      <c r="BM54" t="s">
        <v>397</v>
      </c>
      <c r="BN54">
        <v>2</v>
      </c>
      <c r="BO54" t="s">
        <v>926</v>
      </c>
      <c r="BP54">
        <v>0</v>
      </c>
      <c r="BQ54" t="s">
        <v>399</v>
      </c>
      <c r="BR54">
        <v>0</v>
      </c>
      <c r="BS54" t="s">
        <v>409</v>
      </c>
      <c r="BT54">
        <v>1</v>
      </c>
      <c r="BU54" t="s">
        <v>413</v>
      </c>
      <c r="BV54">
        <v>1</v>
      </c>
      <c r="BW54" t="s">
        <v>929</v>
      </c>
      <c r="BX54">
        <v>1</v>
      </c>
      <c r="BY54" t="s">
        <v>882</v>
      </c>
      <c r="BZ54">
        <v>2</v>
      </c>
      <c r="CA54" t="s">
        <v>876</v>
      </c>
      <c r="CB54">
        <v>3</v>
      </c>
      <c r="CC54" t="s">
        <v>925</v>
      </c>
      <c r="CD54">
        <v>19</v>
      </c>
      <c r="CE54" t="s">
        <v>918</v>
      </c>
      <c r="CF54">
        <v>8</v>
      </c>
      <c r="CG54" t="s">
        <v>912</v>
      </c>
      <c r="CH54">
        <v>12</v>
      </c>
      <c r="CI54" t="s">
        <v>915</v>
      </c>
      <c r="CJ54">
        <v>10</v>
      </c>
      <c r="CK54" t="s">
        <v>396</v>
      </c>
      <c r="CL54">
        <v>50</v>
      </c>
      <c r="CM54" t="s">
        <v>408</v>
      </c>
      <c r="CN54">
        <v>8</v>
      </c>
      <c r="CO54" t="s">
        <v>918</v>
      </c>
      <c r="CP54">
        <v>20</v>
      </c>
      <c r="CQ54" t="s">
        <v>921</v>
      </c>
      <c r="CR54">
        <v>13</v>
      </c>
      <c r="CS54" t="s">
        <v>397</v>
      </c>
      <c r="CT54">
        <v>4</v>
      </c>
      <c r="CU54" t="s">
        <v>926</v>
      </c>
      <c r="CV54">
        <v>9</v>
      </c>
      <c r="CW54" t="s">
        <v>930</v>
      </c>
      <c r="CX54">
        <v>180</v>
      </c>
    </row>
    <row r="55" spans="1:102" ht="12.75">
      <c r="A55" t="s">
        <v>398</v>
      </c>
      <c r="B55">
        <v>1</v>
      </c>
      <c r="C55" t="s">
        <v>396</v>
      </c>
      <c r="D55">
        <v>6</v>
      </c>
      <c r="E55" t="s">
        <v>927</v>
      </c>
      <c r="F55">
        <v>1</v>
      </c>
      <c r="G55" t="s">
        <v>397</v>
      </c>
      <c r="H55">
        <v>1</v>
      </c>
      <c r="I55" t="s">
        <v>917</v>
      </c>
      <c r="J55">
        <v>1</v>
      </c>
      <c r="K55" t="s">
        <v>930</v>
      </c>
      <c r="L55">
        <v>3</v>
      </c>
      <c r="M55" t="s">
        <v>889</v>
      </c>
      <c r="N55">
        <v>1</v>
      </c>
      <c r="O55" t="s">
        <v>898</v>
      </c>
      <c r="P55">
        <v>7</v>
      </c>
      <c r="Q55" t="s">
        <v>409</v>
      </c>
      <c r="R55">
        <v>1</v>
      </c>
      <c r="S55" t="s">
        <v>927</v>
      </c>
      <c r="T55">
        <v>1</v>
      </c>
      <c r="U55" t="s">
        <v>396</v>
      </c>
      <c r="V55">
        <v>2</v>
      </c>
      <c r="W55" t="s">
        <v>885</v>
      </c>
      <c r="X55">
        <v>4</v>
      </c>
      <c r="Y55" t="s">
        <v>929</v>
      </c>
      <c r="Z55">
        <v>1</v>
      </c>
      <c r="AA55" t="s">
        <v>875</v>
      </c>
      <c r="AB55">
        <v>1</v>
      </c>
      <c r="AC55" t="s">
        <v>402</v>
      </c>
      <c r="AD55">
        <v>1</v>
      </c>
      <c r="AE55" t="s">
        <v>397</v>
      </c>
      <c r="AF55">
        <v>13</v>
      </c>
      <c r="AG55" t="s">
        <v>397</v>
      </c>
      <c r="AH55">
        <v>0</v>
      </c>
      <c r="AI55" t="s">
        <v>898</v>
      </c>
      <c r="AJ55">
        <v>2</v>
      </c>
      <c r="AK55" t="s">
        <v>402</v>
      </c>
      <c r="AL55">
        <v>2</v>
      </c>
      <c r="AM55" t="s">
        <v>929</v>
      </c>
      <c r="AN55">
        <v>7</v>
      </c>
      <c r="AO55" t="s">
        <v>889</v>
      </c>
      <c r="AP55">
        <v>1</v>
      </c>
      <c r="AQ55" t="s">
        <v>399</v>
      </c>
      <c r="AR55">
        <v>0</v>
      </c>
      <c r="AS55" t="s">
        <v>915</v>
      </c>
      <c r="AT55">
        <v>2</v>
      </c>
      <c r="AU55" t="s">
        <v>396</v>
      </c>
      <c r="AV55">
        <v>1</v>
      </c>
      <c r="AW55" t="s">
        <v>401</v>
      </c>
      <c r="AX55">
        <v>5</v>
      </c>
      <c r="AY55" t="s">
        <v>929</v>
      </c>
      <c r="AZ55">
        <v>1</v>
      </c>
      <c r="BA55" t="s">
        <v>397</v>
      </c>
      <c r="BB55">
        <v>0</v>
      </c>
      <c r="BC55" t="s">
        <v>396</v>
      </c>
      <c r="BD55">
        <v>4</v>
      </c>
      <c r="BE55" t="s">
        <v>882</v>
      </c>
      <c r="BF55">
        <v>2</v>
      </c>
      <c r="BG55" t="s">
        <v>920</v>
      </c>
      <c r="BH55">
        <v>2</v>
      </c>
      <c r="BI55" t="s">
        <v>925</v>
      </c>
      <c r="BJ55">
        <v>2</v>
      </c>
      <c r="BK55" t="s">
        <v>898</v>
      </c>
      <c r="BL55">
        <v>1</v>
      </c>
      <c r="BM55" t="s">
        <v>402</v>
      </c>
      <c r="BN55">
        <v>2</v>
      </c>
      <c r="BO55" t="s">
        <v>403</v>
      </c>
      <c r="BP55">
        <v>0</v>
      </c>
      <c r="BQ55" t="s">
        <v>401</v>
      </c>
      <c r="BR55">
        <v>0</v>
      </c>
      <c r="BS55" t="s">
        <v>921</v>
      </c>
      <c r="BT55">
        <v>1</v>
      </c>
      <c r="BU55" t="s">
        <v>397</v>
      </c>
      <c r="BV55">
        <v>0</v>
      </c>
      <c r="BW55" t="s">
        <v>927</v>
      </c>
      <c r="BX55">
        <v>1</v>
      </c>
      <c r="BY55" t="s">
        <v>917</v>
      </c>
      <c r="BZ55">
        <v>1</v>
      </c>
      <c r="CA55" t="s">
        <v>898</v>
      </c>
      <c r="CB55">
        <v>2</v>
      </c>
      <c r="CC55" t="s">
        <v>928</v>
      </c>
      <c r="CD55">
        <v>18</v>
      </c>
      <c r="CE55" t="s">
        <v>402</v>
      </c>
      <c r="CF55">
        <v>7</v>
      </c>
      <c r="CG55" t="s">
        <v>927</v>
      </c>
      <c r="CH55">
        <v>11</v>
      </c>
      <c r="CI55" t="s">
        <v>912</v>
      </c>
      <c r="CJ55">
        <v>9</v>
      </c>
      <c r="CK55" t="s">
        <v>912</v>
      </c>
      <c r="CL55">
        <v>44</v>
      </c>
      <c r="CM55" t="s">
        <v>885</v>
      </c>
      <c r="CN55">
        <v>7</v>
      </c>
      <c r="CO55" t="s">
        <v>915</v>
      </c>
      <c r="CP55">
        <v>17</v>
      </c>
      <c r="CQ55" t="s">
        <v>908</v>
      </c>
      <c r="CR55">
        <v>11</v>
      </c>
      <c r="CS55" t="s">
        <v>401</v>
      </c>
      <c r="CT55">
        <v>4</v>
      </c>
      <c r="CU55" t="s">
        <v>885</v>
      </c>
      <c r="CV55">
        <v>8</v>
      </c>
      <c r="CW55" t="s">
        <v>914</v>
      </c>
      <c r="CX55">
        <v>173</v>
      </c>
    </row>
    <row r="56" spans="1:102" ht="12.75">
      <c r="A56" t="s">
        <v>898</v>
      </c>
      <c r="B56">
        <v>1</v>
      </c>
      <c r="C56" t="s">
        <v>927</v>
      </c>
      <c r="D56">
        <v>6</v>
      </c>
      <c r="E56" t="s">
        <v>930</v>
      </c>
      <c r="F56">
        <v>1</v>
      </c>
      <c r="G56" t="s">
        <v>402</v>
      </c>
      <c r="H56">
        <v>1</v>
      </c>
      <c r="I56" t="s">
        <v>920</v>
      </c>
      <c r="J56">
        <v>1</v>
      </c>
      <c r="K56" t="s">
        <v>408</v>
      </c>
      <c r="L56">
        <v>2</v>
      </c>
      <c r="M56" t="s">
        <v>402</v>
      </c>
      <c r="N56">
        <v>1</v>
      </c>
      <c r="O56" t="s">
        <v>928</v>
      </c>
      <c r="P56">
        <v>7</v>
      </c>
      <c r="Q56" t="s">
        <v>915</v>
      </c>
      <c r="R56">
        <v>1</v>
      </c>
      <c r="S56" t="s">
        <v>879</v>
      </c>
      <c r="T56">
        <v>0</v>
      </c>
      <c r="U56" t="s">
        <v>402</v>
      </c>
      <c r="V56">
        <v>2</v>
      </c>
      <c r="W56" t="s">
        <v>397</v>
      </c>
      <c r="X56">
        <v>3</v>
      </c>
      <c r="Y56" t="s">
        <v>413</v>
      </c>
      <c r="Z56">
        <v>1</v>
      </c>
      <c r="AA56" t="s">
        <v>889</v>
      </c>
      <c r="AB56">
        <v>1</v>
      </c>
      <c r="AC56" t="s">
        <v>404</v>
      </c>
      <c r="AD56">
        <v>1</v>
      </c>
      <c r="AE56" t="s">
        <v>930</v>
      </c>
      <c r="AF56">
        <v>12</v>
      </c>
      <c r="AG56" t="s">
        <v>398</v>
      </c>
      <c r="AH56">
        <v>0</v>
      </c>
      <c r="AI56" t="s">
        <v>915</v>
      </c>
      <c r="AJ56">
        <v>2</v>
      </c>
      <c r="AK56" t="s">
        <v>912</v>
      </c>
      <c r="AL56">
        <v>2</v>
      </c>
      <c r="AM56" t="s">
        <v>397</v>
      </c>
      <c r="AN56">
        <v>6</v>
      </c>
      <c r="AO56" t="s">
        <v>908</v>
      </c>
      <c r="AP56">
        <v>1</v>
      </c>
      <c r="AQ56" t="s">
        <v>402</v>
      </c>
      <c r="AR56">
        <v>0</v>
      </c>
      <c r="AS56" t="s">
        <v>930</v>
      </c>
      <c r="AT56">
        <v>2</v>
      </c>
      <c r="AU56" t="s">
        <v>889</v>
      </c>
      <c r="AV56">
        <v>1</v>
      </c>
      <c r="AW56" t="s">
        <v>408</v>
      </c>
      <c r="AX56">
        <v>5</v>
      </c>
      <c r="AY56" t="s">
        <v>883</v>
      </c>
      <c r="AZ56">
        <v>0</v>
      </c>
      <c r="BA56" t="s">
        <v>398</v>
      </c>
      <c r="BB56">
        <v>0</v>
      </c>
      <c r="BC56" t="s">
        <v>920</v>
      </c>
      <c r="BD56">
        <v>4</v>
      </c>
      <c r="BE56" t="s">
        <v>409</v>
      </c>
      <c r="BF56">
        <v>2</v>
      </c>
      <c r="BG56" t="s">
        <v>395</v>
      </c>
      <c r="BH56">
        <v>1</v>
      </c>
      <c r="BI56" t="s">
        <v>879</v>
      </c>
      <c r="BJ56">
        <v>1</v>
      </c>
      <c r="BK56" t="s">
        <v>918</v>
      </c>
      <c r="BL56">
        <v>1</v>
      </c>
      <c r="BM56" t="s">
        <v>898</v>
      </c>
      <c r="BN56">
        <v>2</v>
      </c>
      <c r="BO56" t="s">
        <v>402</v>
      </c>
      <c r="BP56">
        <v>0</v>
      </c>
      <c r="BQ56" t="s">
        <v>403</v>
      </c>
      <c r="BR56">
        <v>0</v>
      </c>
      <c r="BS56" t="s">
        <v>925</v>
      </c>
      <c r="BT56">
        <v>1</v>
      </c>
      <c r="BU56" t="s">
        <v>398</v>
      </c>
      <c r="BV56">
        <v>0</v>
      </c>
      <c r="BW56" t="s">
        <v>394</v>
      </c>
      <c r="BX56">
        <v>1</v>
      </c>
      <c r="BY56" t="s">
        <v>908</v>
      </c>
      <c r="BZ56">
        <v>1</v>
      </c>
      <c r="CA56" t="s">
        <v>920</v>
      </c>
      <c r="CB56">
        <v>2</v>
      </c>
      <c r="CC56" t="s">
        <v>402</v>
      </c>
      <c r="CD56">
        <v>15</v>
      </c>
      <c r="CE56" t="s">
        <v>408</v>
      </c>
      <c r="CF56">
        <v>7</v>
      </c>
      <c r="CG56" t="s">
        <v>908</v>
      </c>
      <c r="CH56">
        <v>10</v>
      </c>
      <c r="CI56" t="s">
        <v>917</v>
      </c>
      <c r="CJ56">
        <v>8</v>
      </c>
      <c r="CK56" t="s">
        <v>398</v>
      </c>
      <c r="CL56">
        <v>39</v>
      </c>
      <c r="CM56" t="s">
        <v>402</v>
      </c>
      <c r="CN56">
        <v>7</v>
      </c>
      <c r="CO56" t="s">
        <v>927</v>
      </c>
      <c r="CP56">
        <v>15</v>
      </c>
      <c r="CQ56" t="s">
        <v>926</v>
      </c>
      <c r="CR56">
        <v>11</v>
      </c>
      <c r="CS56" t="s">
        <v>412</v>
      </c>
      <c r="CT56">
        <v>4</v>
      </c>
      <c r="CU56" t="s">
        <v>889</v>
      </c>
      <c r="CV56">
        <v>6</v>
      </c>
      <c r="CW56" t="s">
        <v>925</v>
      </c>
      <c r="CX56">
        <v>133</v>
      </c>
    </row>
    <row r="57" spans="1:102" ht="12.75">
      <c r="A57" t="s">
        <v>408</v>
      </c>
      <c r="B57">
        <v>1</v>
      </c>
      <c r="C57" t="s">
        <v>398</v>
      </c>
      <c r="D57">
        <v>4</v>
      </c>
      <c r="E57" t="s">
        <v>885</v>
      </c>
      <c r="F57">
        <v>0</v>
      </c>
      <c r="G57" t="s">
        <v>921</v>
      </c>
      <c r="H57">
        <v>1</v>
      </c>
      <c r="I57" t="s">
        <v>925</v>
      </c>
      <c r="J57">
        <v>1</v>
      </c>
      <c r="K57" t="s">
        <v>412</v>
      </c>
      <c r="L57">
        <v>2</v>
      </c>
      <c r="M57" t="s">
        <v>898</v>
      </c>
      <c r="N57">
        <v>1</v>
      </c>
      <c r="O57" t="s">
        <v>402</v>
      </c>
      <c r="P57">
        <v>6</v>
      </c>
      <c r="Q57" t="s">
        <v>924</v>
      </c>
      <c r="R57">
        <v>1</v>
      </c>
      <c r="S57" t="s">
        <v>399</v>
      </c>
      <c r="T57">
        <v>0</v>
      </c>
      <c r="U57" t="s">
        <v>908</v>
      </c>
      <c r="V57">
        <v>2</v>
      </c>
      <c r="W57" t="s">
        <v>889</v>
      </c>
      <c r="X57">
        <v>3</v>
      </c>
      <c r="Y57" t="s">
        <v>394</v>
      </c>
      <c r="Z57">
        <v>0</v>
      </c>
      <c r="AA57" t="s">
        <v>920</v>
      </c>
      <c r="AB57">
        <v>1</v>
      </c>
      <c r="AC57" t="s">
        <v>409</v>
      </c>
      <c r="AD57">
        <v>1</v>
      </c>
      <c r="AE57" t="s">
        <v>885</v>
      </c>
      <c r="AF57">
        <v>11</v>
      </c>
      <c r="AG57" t="s">
        <v>399</v>
      </c>
      <c r="AH57">
        <v>0</v>
      </c>
      <c r="AI57" t="s">
        <v>396</v>
      </c>
      <c r="AJ57">
        <v>1</v>
      </c>
      <c r="AK57" t="s">
        <v>920</v>
      </c>
      <c r="AL57">
        <v>2</v>
      </c>
      <c r="AM57" t="s">
        <v>404</v>
      </c>
      <c r="AN57">
        <v>6</v>
      </c>
      <c r="AO57" t="s">
        <v>909</v>
      </c>
      <c r="AP57">
        <v>1</v>
      </c>
      <c r="AQ57" t="s">
        <v>893</v>
      </c>
      <c r="AR57">
        <v>0</v>
      </c>
      <c r="AS57" t="s">
        <v>392</v>
      </c>
      <c r="AT57">
        <v>1</v>
      </c>
      <c r="AU57" t="s">
        <v>925</v>
      </c>
      <c r="AV57">
        <v>1</v>
      </c>
      <c r="AW57" t="s">
        <v>933</v>
      </c>
      <c r="AX57">
        <v>5</v>
      </c>
      <c r="AY57" t="s">
        <v>397</v>
      </c>
      <c r="AZ57">
        <v>0</v>
      </c>
      <c r="BA57" t="s">
        <v>399</v>
      </c>
      <c r="BB57">
        <v>0</v>
      </c>
      <c r="BC57" t="s">
        <v>925</v>
      </c>
      <c r="BD57">
        <v>4</v>
      </c>
      <c r="BE57" t="s">
        <v>915</v>
      </c>
      <c r="BF57">
        <v>2</v>
      </c>
      <c r="BG57" t="s">
        <v>398</v>
      </c>
      <c r="BH57">
        <v>1</v>
      </c>
      <c r="BI57" t="s">
        <v>397</v>
      </c>
      <c r="BJ57">
        <v>1</v>
      </c>
      <c r="BK57" t="s">
        <v>413</v>
      </c>
      <c r="BL57">
        <v>1</v>
      </c>
      <c r="BM57" t="s">
        <v>918</v>
      </c>
      <c r="BN57">
        <v>2</v>
      </c>
      <c r="BO57" t="s">
        <v>412</v>
      </c>
      <c r="BP57">
        <v>0</v>
      </c>
      <c r="BQ57" t="s">
        <v>898</v>
      </c>
      <c r="BR57">
        <v>0</v>
      </c>
      <c r="BS57" t="s">
        <v>399</v>
      </c>
      <c r="BT57">
        <v>0</v>
      </c>
      <c r="BU57" t="s">
        <v>399</v>
      </c>
      <c r="BV57">
        <v>0</v>
      </c>
      <c r="BW57" t="s">
        <v>898</v>
      </c>
      <c r="BX57">
        <v>1</v>
      </c>
      <c r="BY57" t="s">
        <v>927</v>
      </c>
      <c r="BZ57">
        <v>1</v>
      </c>
      <c r="CA57" t="s">
        <v>925</v>
      </c>
      <c r="CB57">
        <v>2</v>
      </c>
      <c r="CC57" t="s">
        <v>398</v>
      </c>
      <c r="CD57">
        <v>14</v>
      </c>
      <c r="CE57" t="s">
        <v>927</v>
      </c>
      <c r="CF57">
        <v>7</v>
      </c>
      <c r="CG57" t="s">
        <v>409</v>
      </c>
      <c r="CH57">
        <v>10</v>
      </c>
      <c r="CI57" t="s">
        <v>909</v>
      </c>
      <c r="CJ57">
        <v>6</v>
      </c>
      <c r="CK57" t="s">
        <v>908</v>
      </c>
      <c r="CL57">
        <v>36</v>
      </c>
      <c r="CM57" t="s">
        <v>409</v>
      </c>
      <c r="CN57">
        <v>7</v>
      </c>
      <c r="CO57" t="s">
        <v>908</v>
      </c>
      <c r="CP57">
        <v>11</v>
      </c>
      <c r="CQ57" t="s">
        <v>909</v>
      </c>
      <c r="CR57">
        <v>10</v>
      </c>
      <c r="CS57" t="s">
        <v>398</v>
      </c>
      <c r="CT57">
        <v>2</v>
      </c>
      <c r="CU57" t="s">
        <v>918</v>
      </c>
      <c r="CV57">
        <v>6</v>
      </c>
      <c r="CW57" t="s">
        <v>885</v>
      </c>
      <c r="CX57">
        <v>132</v>
      </c>
    </row>
    <row r="58" spans="1:102" ht="12.75">
      <c r="A58" t="s">
        <v>915</v>
      </c>
      <c r="B58">
        <v>1</v>
      </c>
      <c r="C58" t="s">
        <v>401</v>
      </c>
      <c r="D58">
        <v>4</v>
      </c>
      <c r="E58" t="s">
        <v>398</v>
      </c>
      <c r="F58">
        <v>0</v>
      </c>
      <c r="G58" t="s">
        <v>398</v>
      </c>
      <c r="H58">
        <v>0</v>
      </c>
      <c r="I58" t="s">
        <v>926</v>
      </c>
      <c r="J58">
        <v>1</v>
      </c>
      <c r="K58" t="s">
        <v>413</v>
      </c>
      <c r="L58">
        <v>2</v>
      </c>
      <c r="M58" t="s">
        <v>407</v>
      </c>
      <c r="N58">
        <v>1</v>
      </c>
      <c r="O58" t="s">
        <v>408</v>
      </c>
      <c r="P58">
        <v>6</v>
      </c>
      <c r="Q58" t="s">
        <v>925</v>
      </c>
      <c r="R58">
        <v>1</v>
      </c>
      <c r="S58" t="s">
        <v>889</v>
      </c>
      <c r="T58">
        <v>0</v>
      </c>
      <c r="U58" t="s">
        <v>407</v>
      </c>
      <c r="V58">
        <v>2</v>
      </c>
      <c r="W58" t="s">
        <v>408</v>
      </c>
      <c r="X58">
        <v>3</v>
      </c>
      <c r="Y58" t="s">
        <v>397</v>
      </c>
      <c r="Z58">
        <v>0</v>
      </c>
      <c r="AA58" t="s">
        <v>930</v>
      </c>
      <c r="AB58">
        <v>1</v>
      </c>
      <c r="AC58" t="s">
        <v>915</v>
      </c>
      <c r="AD58">
        <v>1</v>
      </c>
      <c r="AE58" t="s">
        <v>927</v>
      </c>
      <c r="AF58">
        <v>10</v>
      </c>
      <c r="AG58" t="s">
        <v>889</v>
      </c>
      <c r="AH58">
        <v>0</v>
      </c>
      <c r="AI58" t="s">
        <v>885</v>
      </c>
      <c r="AJ58">
        <v>1</v>
      </c>
      <c r="AK58" t="s">
        <v>398</v>
      </c>
      <c r="AL58">
        <v>1</v>
      </c>
      <c r="AM58" t="s">
        <v>909</v>
      </c>
      <c r="AN58">
        <v>6</v>
      </c>
      <c r="AO58" t="s">
        <v>918</v>
      </c>
      <c r="AP58">
        <v>1</v>
      </c>
      <c r="AQ58" t="s">
        <v>403</v>
      </c>
      <c r="AR58">
        <v>0</v>
      </c>
      <c r="AS58" t="s">
        <v>398</v>
      </c>
      <c r="AT58">
        <v>1</v>
      </c>
      <c r="AU58" t="s">
        <v>879</v>
      </c>
      <c r="AV58">
        <v>0</v>
      </c>
      <c r="AW58" t="s">
        <v>402</v>
      </c>
      <c r="AX58">
        <v>4</v>
      </c>
      <c r="AY58" t="s">
        <v>399</v>
      </c>
      <c r="AZ58">
        <v>0</v>
      </c>
      <c r="BA58" t="s">
        <v>401</v>
      </c>
      <c r="BB58">
        <v>0</v>
      </c>
      <c r="BC58" t="s">
        <v>885</v>
      </c>
      <c r="BD58">
        <v>3</v>
      </c>
      <c r="BE58" t="s">
        <v>908</v>
      </c>
      <c r="BF58">
        <v>1</v>
      </c>
      <c r="BG58" t="s">
        <v>898</v>
      </c>
      <c r="BH58">
        <v>1</v>
      </c>
      <c r="BI58" t="s">
        <v>889</v>
      </c>
      <c r="BJ58">
        <v>1</v>
      </c>
      <c r="BK58" t="s">
        <v>885</v>
      </c>
      <c r="BL58">
        <v>0</v>
      </c>
      <c r="BM58" t="s">
        <v>401</v>
      </c>
      <c r="BN58">
        <v>1</v>
      </c>
      <c r="BO58" t="s">
        <v>928</v>
      </c>
      <c r="BP58">
        <v>0</v>
      </c>
      <c r="BQ58" t="s">
        <v>908</v>
      </c>
      <c r="BR58">
        <v>0</v>
      </c>
      <c r="BS58" t="s">
        <v>889</v>
      </c>
      <c r="BT58">
        <v>0</v>
      </c>
      <c r="BU58" t="s">
        <v>889</v>
      </c>
      <c r="BV58">
        <v>0</v>
      </c>
      <c r="BW58" t="s">
        <v>398</v>
      </c>
      <c r="BX58">
        <v>1</v>
      </c>
      <c r="BY58" t="s">
        <v>397</v>
      </c>
      <c r="BZ58">
        <v>1</v>
      </c>
      <c r="CA58" t="s">
        <v>397</v>
      </c>
      <c r="CB58">
        <v>1</v>
      </c>
      <c r="CC58" t="s">
        <v>930</v>
      </c>
      <c r="CD58">
        <v>13</v>
      </c>
      <c r="CE58" t="s">
        <v>898</v>
      </c>
      <c r="CF58">
        <v>5</v>
      </c>
      <c r="CG58" t="s">
        <v>879</v>
      </c>
      <c r="CH58">
        <v>8</v>
      </c>
      <c r="CI58" t="s">
        <v>889</v>
      </c>
      <c r="CJ58">
        <v>4</v>
      </c>
      <c r="CK58" t="s">
        <v>885</v>
      </c>
      <c r="CL58">
        <v>31</v>
      </c>
      <c r="CM58" t="s">
        <v>909</v>
      </c>
      <c r="CN58">
        <v>6</v>
      </c>
      <c r="CO58" t="s">
        <v>398</v>
      </c>
      <c r="CP58">
        <v>8</v>
      </c>
      <c r="CQ58" t="s">
        <v>928</v>
      </c>
      <c r="CR58">
        <v>10</v>
      </c>
      <c r="CS58" t="s">
        <v>898</v>
      </c>
      <c r="CT58">
        <v>2</v>
      </c>
      <c r="CU58" t="s">
        <v>927</v>
      </c>
      <c r="CV58">
        <v>6</v>
      </c>
      <c r="CW58" t="s">
        <v>927</v>
      </c>
      <c r="CX58">
        <v>127</v>
      </c>
    </row>
    <row r="59" spans="1:102" ht="12.75">
      <c r="A59" t="s">
        <v>926</v>
      </c>
      <c r="B59">
        <v>1</v>
      </c>
      <c r="C59" t="s">
        <v>409</v>
      </c>
      <c r="D59">
        <v>4</v>
      </c>
      <c r="E59" t="s">
        <v>399</v>
      </c>
      <c r="F59">
        <v>0</v>
      </c>
      <c r="G59" t="s">
        <v>399</v>
      </c>
      <c r="H59">
        <v>0</v>
      </c>
      <c r="I59" t="s">
        <v>876</v>
      </c>
      <c r="J59">
        <v>0</v>
      </c>
      <c r="K59" t="s">
        <v>397</v>
      </c>
      <c r="L59">
        <v>1</v>
      </c>
      <c r="M59" t="s">
        <v>912</v>
      </c>
      <c r="N59">
        <v>1</v>
      </c>
      <c r="O59" t="s">
        <v>930</v>
      </c>
      <c r="P59">
        <v>6</v>
      </c>
      <c r="Q59" t="s">
        <v>927</v>
      </c>
      <c r="R59">
        <v>1</v>
      </c>
      <c r="S59" t="s">
        <v>893</v>
      </c>
      <c r="T59">
        <v>0</v>
      </c>
      <c r="U59" t="s">
        <v>397</v>
      </c>
      <c r="V59">
        <v>1</v>
      </c>
      <c r="W59" t="s">
        <v>402</v>
      </c>
      <c r="X59">
        <v>2</v>
      </c>
      <c r="Y59" t="s">
        <v>398</v>
      </c>
      <c r="Z59">
        <v>0</v>
      </c>
      <c r="AA59" t="s">
        <v>413</v>
      </c>
      <c r="AB59">
        <v>1</v>
      </c>
      <c r="AC59" t="s">
        <v>925</v>
      </c>
      <c r="AD59">
        <v>1</v>
      </c>
      <c r="AE59" t="s">
        <v>925</v>
      </c>
      <c r="AF59">
        <v>6</v>
      </c>
      <c r="AG59" t="s">
        <v>893</v>
      </c>
      <c r="AH59">
        <v>0</v>
      </c>
      <c r="AI59" t="s">
        <v>398</v>
      </c>
      <c r="AJ59">
        <v>1</v>
      </c>
      <c r="AK59" t="s">
        <v>400</v>
      </c>
      <c r="AL59">
        <v>1</v>
      </c>
      <c r="AM59" t="s">
        <v>408</v>
      </c>
      <c r="AN59">
        <v>5</v>
      </c>
      <c r="AO59" t="s">
        <v>929</v>
      </c>
      <c r="AP59">
        <v>1</v>
      </c>
      <c r="AQ59" t="s">
        <v>898</v>
      </c>
      <c r="AR59">
        <v>0</v>
      </c>
      <c r="AS59" t="s">
        <v>399</v>
      </c>
      <c r="AT59">
        <v>1</v>
      </c>
      <c r="AU59" t="s">
        <v>397</v>
      </c>
      <c r="AV59">
        <v>0</v>
      </c>
      <c r="AW59" t="s">
        <v>928</v>
      </c>
      <c r="AX59">
        <v>4</v>
      </c>
      <c r="AY59" t="s">
        <v>889</v>
      </c>
      <c r="AZ59">
        <v>0</v>
      </c>
      <c r="BA59" t="s">
        <v>402</v>
      </c>
      <c r="BB59">
        <v>0</v>
      </c>
      <c r="BC59" t="s">
        <v>413</v>
      </c>
      <c r="BD59">
        <v>2</v>
      </c>
      <c r="BE59" t="s">
        <v>920</v>
      </c>
      <c r="BF59">
        <v>1</v>
      </c>
      <c r="BG59" t="s">
        <v>912</v>
      </c>
      <c r="BH59">
        <v>1</v>
      </c>
      <c r="BI59" t="s">
        <v>898</v>
      </c>
      <c r="BJ59">
        <v>1</v>
      </c>
      <c r="BK59" t="s">
        <v>397</v>
      </c>
      <c r="BL59">
        <v>0</v>
      </c>
      <c r="BM59" t="s">
        <v>912</v>
      </c>
      <c r="BN59">
        <v>1</v>
      </c>
      <c r="BO59" t="s">
        <v>923</v>
      </c>
      <c r="BP59">
        <v>0</v>
      </c>
      <c r="BQ59" t="s">
        <v>409</v>
      </c>
      <c r="BR59">
        <v>0</v>
      </c>
      <c r="BS59" t="s">
        <v>402</v>
      </c>
      <c r="BT59">
        <v>0</v>
      </c>
      <c r="BU59" t="s">
        <v>402</v>
      </c>
      <c r="BV59">
        <v>0</v>
      </c>
      <c r="BW59" t="s">
        <v>925</v>
      </c>
      <c r="BX59">
        <v>1</v>
      </c>
      <c r="BY59" t="s">
        <v>398</v>
      </c>
      <c r="BZ59">
        <v>1</v>
      </c>
      <c r="CA59" t="s">
        <v>398</v>
      </c>
      <c r="CB59">
        <v>1</v>
      </c>
      <c r="CC59" t="s">
        <v>408</v>
      </c>
      <c r="CD59">
        <v>11</v>
      </c>
      <c r="CE59" t="s">
        <v>413</v>
      </c>
      <c r="CF59">
        <v>5</v>
      </c>
      <c r="CG59" t="s">
        <v>402</v>
      </c>
      <c r="CH59">
        <v>6</v>
      </c>
      <c r="CI59" t="s">
        <v>402</v>
      </c>
      <c r="CJ59">
        <v>4</v>
      </c>
      <c r="CK59" t="s">
        <v>927</v>
      </c>
      <c r="CL59">
        <v>31</v>
      </c>
      <c r="CM59" t="s">
        <v>930</v>
      </c>
      <c r="CN59">
        <v>5</v>
      </c>
      <c r="CO59" t="s">
        <v>396</v>
      </c>
      <c r="CP59">
        <v>7</v>
      </c>
      <c r="CQ59" t="s">
        <v>885</v>
      </c>
      <c r="CR59">
        <v>8</v>
      </c>
      <c r="CS59" t="s">
        <v>918</v>
      </c>
      <c r="CT59">
        <v>2</v>
      </c>
      <c r="CU59" t="s">
        <v>893</v>
      </c>
      <c r="CV59">
        <v>5</v>
      </c>
      <c r="CW59" t="s">
        <v>908</v>
      </c>
      <c r="CX59">
        <v>118</v>
      </c>
    </row>
    <row r="60" spans="1:102" ht="12.75">
      <c r="A60" t="s">
        <v>885</v>
      </c>
      <c r="B60">
        <v>0</v>
      </c>
      <c r="C60" t="s">
        <v>394</v>
      </c>
      <c r="D60">
        <v>3</v>
      </c>
      <c r="E60" t="s">
        <v>889</v>
      </c>
      <c r="F60">
        <v>0</v>
      </c>
      <c r="G60" t="s">
        <v>889</v>
      </c>
      <c r="H60">
        <v>0</v>
      </c>
      <c r="I60" t="s">
        <v>398</v>
      </c>
      <c r="J60">
        <v>0</v>
      </c>
      <c r="K60" t="s">
        <v>399</v>
      </c>
      <c r="L60">
        <v>1</v>
      </c>
      <c r="M60" t="s">
        <v>915</v>
      </c>
      <c r="N60">
        <v>1</v>
      </c>
      <c r="O60" t="s">
        <v>927</v>
      </c>
      <c r="P60">
        <v>5</v>
      </c>
      <c r="Q60" t="s">
        <v>930</v>
      </c>
      <c r="R60">
        <v>1</v>
      </c>
      <c r="S60" t="s">
        <v>403</v>
      </c>
      <c r="T60">
        <v>0</v>
      </c>
      <c r="U60" t="s">
        <v>399</v>
      </c>
      <c r="V60">
        <v>1</v>
      </c>
      <c r="W60" t="s">
        <v>912</v>
      </c>
      <c r="X60">
        <v>2</v>
      </c>
      <c r="Y60" t="s">
        <v>399</v>
      </c>
      <c r="Z60">
        <v>0</v>
      </c>
      <c r="AA60" t="s">
        <v>392</v>
      </c>
      <c r="AB60">
        <v>0</v>
      </c>
      <c r="AC60" t="s">
        <v>397</v>
      </c>
      <c r="AD60">
        <v>0</v>
      </c>
      <c r="AE60" t="s">
        <v>912</v>
      </c>
      <c r="AF60">
        <v>5</v>
      </c>
      <c r="AG60" t="s">
        <v>403</v>
      </c>
      <c r="AH60">
        <v>0</v>
      </c>
      <c r="AI60" t="s">
        <v>399</v>
      </c>
      <c r="AJ60">
        <v>1</v>
      </c>
      <c r="AK60" t="s">
        <v>898</v>
      </c>
      <c r="AL60">
        <v>1</v>
      </c>
      <c r="AM60" t="s">
        <v>927</v>
      </c>
      <c r="AN60">
        <v>5</v>
      </c>
      <c r="AO60" t="s">
        <v>396</v>
      </c>
      <c r="AP60">
        <v>0</v>
      </c>
      <c r="AQ60" t="s">
        <v>908</v>
      </c>
      <c r="AR60">
        <v>0</v>
      </c>
      <c r="AS60" t="s">
        <v>898</v>
      </c>
      <c r="AT60">
        <v>1</v>
      </c>
      <c r="AU60" t="s">
        <v>398</v>
      </c>
      <c r="AV60">
        <v>0</v>
      </c>
      <c r="AW60" t="s">
        <v>885</v>
      </c>
      <c r="AX60">
        <v>3</v>
      </c>
      <c r="AY60" t="s">
        <v>401</v>
      </c>
      <c r="AZ60">
        <v>0</v>
      </c>
      <c r="BA60" t="s">
        <v>893</v>
      </c>
      <c r="BB60">
        <v>0</v>
      </c>
      <c r="BC60" t="s">
        <v>397</v>
      </c>
      <c r="BD60">
        <v>1</v>
      </c>
      <c r="BE60" t="s">
        <v>927</v>
      </c>
      <c r="BF60">
        <v>1</v>
      </c>
      <c r="BG60" t="s">
        <v>925</v>
      </c>
      <c r="BH60">
        <v>1</v>
      </c>
      <c r="BI60" t="s">
        <v>918</v>
      </c>
      <c r="BJ60">
        <v>1</v>
      </c>
      <c r="BK60" t="s">
        <v>398</v>
      </c>
      <c r="BL60">
        <v>0</v>
      </c>
      <c r="BM60" t="s">
        <v>925</v>
      </c>
      <c r="BN60">
        <v>1</v>
      </c>
      <c r="BO60" t="s">
        <v>912</v>
      </c>
      <c r="BP60">
        <v>0</v>
      </c>
      <c r="BQ60" t="s">
        <v>918</v>
      </c>
      <c r="BR60">
        <v>0</v>
      </c>
      <c r="BS60" t="s">
        <v>893</v>
      </c>
      <c r="BT60">
        <v>0</v>
      </c>
      <c r="BU60" t="s">
        <v>893</v>
      </c>
      <c r="BV60">
        <v>0</v>
      </c>
      <c r="BW60" t="s">
        <v>403</v>
      </c>
      <c r="BX60">
        <v>0</v>
      </c>
      <c r="BY60" t="s">
        <v>403</v>
      </c>
      <c r="BZ60">
        <v>0</v>
      </c>
      <c r="CA60" t="s">
        <v>889</v>
      </c>
      <c r="CB60">
        <v>1</v>
      </c>
      <c r="CC60" t="s">
        <v>885</v>
      </c>
      <c r="CD60">
        <v>9</v>
      </c>
      <c r="CE60" t="s">
        <v>885</v>
      </c>
      <c r="CF60">
        <v>4</v>
      </c>
      <c r="CG60" t="s">
        <v>925</v>
      </c>
      <c r="CH60">
        <v>6</v>
      </c>
      <c r="CI60" t="s">
        <v>929</v>
      </c>
      <c r="CJ60">
        <v>4</v>
      </c>
      <c r="CK60" t="s">
        <v>925</v>
      </c>
      <c r="CL60">
        <v>24</v>
      </c>
      <c r="CM60" t="s">
        <v>898</v>
      </c>
      <c r="CN60">
        <v>4</v>
      </c>
      <c r="CO60" t="s">
        <v>402</v>
      </c>
      <c r="CP60">
        <v>6</v>
      </c>
      <c r="CQ60" t="s">
        <v>930</v>
      </c>
      <c r="CR60">
        <v>8</v>
      </c>
      <c r="CS60" t="s">
        <v>925</v>
      </c>
      <c r="CT60">
        <v>2</v>
      </c>
      <c r="CU60" t="s">
        <v>925</v>
      </c>
      <c r="CV60">
        <v>5</v>
      </c>
      <c r="CW60" t="s">
        <v>886</v>
      </c>
      <c r="CX60">
        <v>95</v>
      </c>
    </row>
    <row r="61" spans="1:102" ht="12.75">
      <c r="A61" t="s">
        <v>397</v>
      </c>
      <c r="B61">
        <v>0</v>
      </c>
      <c r="C61" t="s">
        <v>397</v>
      </c>
      <c r="D61">
        <v>2</v>
      </c>
      <c r="E61" t="s">
        <v>893</v>
      </c>
      <c r="F61">
        <v>0</v>
      </c>
      <c r="G61" t="s">
        <v>893</v>
      </c>
      <c r="H61">
        <v>0</v>
      </c>
      <c r="I61" t="s">
        <v>399</v>
      </c>
      <c r="J61">
        <v>0</v>
      </c>
      <c r="K61" t="s">
        <v>921</v>
      </c>
      <c r="L61">
        <v>1</v>
      </c>
      <c r="M61" t="s">
        <v>929</v>
      </c>
      <c r="N61">
        <v>1</v>
      </c>
      <c r="O61" t="s">
        <v>929</v>
      </c>
      <c r="P61">
        <v>4</v>
      </c>
      <c r="Q61" t="s">
        <v>397</v>
      </c>
      <c r="R61">
        <v>0</v>
      </c>
      <c r="S61" t="s">
        <v>898</v>
      </c>
      <c r="T61">
        <v>0</v>
      </c>
      <c r="U61" t="s">
        <v>401</v>
      </c>
      <c r="V61">
        <v>1</v>
      </c>
      <c r="W61" t="s">
        <v>413</v>
      </c>
      <c r="X61">
        <v>2</v>
      </c>
      <c r="Y61" t="s">
        <v>402</v>
      </c>
      <c r="Z61">
        <v>0</v>
      </c>
      <c r="AA61" t="s">
        <v>397</v>
      </c>
      <c r="AB61">
        <v>0</v>
      </c>
      <c r="AC61" t="s">
        <v>398</v>
      </c>
      <c r="AD61">
        <v>0</v>
      </c>
      <c r="AE61" t="s">
        <v>920</v>
      </c>
      <c r="AF61">
        <v>5</v>
      </c>
      <c r="AG61" t="s">
        <v>898</v>
      </c>
      <c r="AH61">
        <v>0</v>
      </c>
      <c r="AI61" t="s">
        <v>402</v>
      </c>
      <c r="AJ61">
        <v>1</v>
      </c>
      <c r="AK61" t="s">
        <v>918</v>
      </c>
      <c r="AL61">
        <v>1</v>
      </c>
      <c r="AM61" t="s">
        <v>908</v>
      </c>
      <c r="AN61">
        <v>4</v>
      </c>
      <c r="AO61" t="s">
        <v>398</v>
      </c>
      <c r="AP61">
        <v>0</v>
      </c>
      <c r="AQ61" t="s">
        <v>407</v>
      </c>
      <c r="AR61">
        <v>0</v>
      </c>
      <c r="AS61" t="s">
        <v>408</v>
      </c>
      <c r="AT61">
        <v>1</v>
      </c>
      <c r="AU61" t="s">
        <v>399</v>
      </c>
      <c r="AV61">
        <v>0</v>
      </c>
      <c r="AW61" t="s">
        <v>399</v>
      </c>
      <c r="AX61">
        <v>3</v>
      </c>
      <c r="AY61" t="s">
        <v>893</v>
      </c>
      <c r="AZ61">
        <v>0</v>
      </c>
      <c r="BA61" t="s">
        <v>403</v>
      </c>
      <c r="BB61">
        <v>0</v>
      </c>
      <c r="BC61" t="s">
        <v>399</v>
      </c>
      <c r="BD61">
        <v>1</v>
      </c>
      <c r="BE61" t="s">
        <v>929</v>
      </c>
      <c r="BF61">
        <v>1</v>
      </c>
      <c r="BG61" t="s">
        <v>397</v>
      </c>
      <c r="BH61">
        <v>0</v>
      </c>
      <c r="BI61" t="s">
        <v>921</v>
      </c>
      <c r="BJ61">
        <v>1</v>
      </c>
      <c r="BK61" t="s">
        <v>399</v>
      </c>
      <c r="BL61">
        <v>0</v>
      </c>
      <c r="BM61" t="s">
        <v>929</v>
      </c>
      <c r="BN61">
        <v>1</v>
      </c>
      <c r="BO61" t="s">
        <v>893</v>
      </c>
      <c r="BP61">
        <v>0</v>
      </c>
      <c r="BQ61" t="s">
        <v>920</v>
      </c>
      <c r="BR61">
        <v>0</v>
      </c>
      <c r="BS61" t="s">
        <v>403</v>
      </c>
      <c r="BT61">
        <v>0</v>
      </c>
      <c r="BU61" t="s">
        <v>403</v>
      </c>
      <c r="BV61">
        <v>0</v>
      </c>
      <c r="BW61" t="s">
        <v>909</v>
      </c>
      <c r="BX61">
        <v>0</v>
      </c>
      <c r="BY61" t="s">
        <v>402</v>
      </c>
      <c r="BZ61">
        <v>0</v>
      </c>
      <c r="CA61" t="s">
        <v>908</v>
      </c>
      <c r="CB61">
        <v>1</v>
      </c>
      <c r="CC61" t="s">
        <v>898</v>
      </c>
      <c r="CD61">
        <v>8</v>
      </c>
      <c r="CE61" t="s">
        <v>398</v>
      </c>
      <c r="CF61">
        <v>4</v>
      </c>
      <c r="CG61" t="s">
        <v>413</v>
      </c>
      <c r="CH61">
        <v>6</v>
      </c>
      <c r="CI61" t="s">
        <v>398</v>
      </c>
      <c r="CJ61">
        <v>2</v>
      </c>
      <c r="CK61" t="s">
        <v>397</v>
      </c>
      <c r="CL61">
        <v>22</v>
      </c>
      <c r="CM61" t="s">
        <v>889</v>
      </c>
      <c r="CN61">
        <v>3</v>
      </c>
      <c r="CO61" t="s">
        <v>920</v>
      </c>
      <c r="CP61">
        <v>4</v>
      </c>
      <c r="CQ61" t="s">
        <v>398</v>
      </c>
      <c r="CR61">
        <v>7</v>
      </c>
      <c r="CS61" t="s">
        <v>399</v>
      </c>
      <c r="CT61">
        <v>1</v>
      </c>
      <c r="CU61" t="s">
        <v>409</v>
      </c>
      <c r="CV61">
        <v>4</v>
      </c>
      <c r="CW61" t="s">
        <v>887</v>
      </c>
      <c r="CX61">
        <v>81</v>
      </c>
    </row>
    <row r="62" spans="1:102" ht="12.75">
      <c r="A62" t="s">
        <v>399</v>
      </c>
      <c r="B62">
        <v>0</v>
      </c>
      <c r="C62" t="s">
        <v>413</v>
      </c>
      <c r="D62">
        <v>2</v>
      </c>
      <c r="E62" t="s">
        <v>403</v>
      </c>
      <c r="F62">
        <v>0</v>
      </c>
      <c r="G62" t="s">
        <v>403</v>
      </c>
      <c r="H62">
        <v>0</v>
      </c>
      <c r="I62" t="s">
        <v>889</v>
      </c>
      <c r="J62">
        <v>0</v>
      </c>
      <c r="K62" t="s">
        <v>924</v>
      </c>
      <c r="L62">
        <v>1</v>
      </c>
      <c r="M62" t="s">
        <v>875</v>
      </c>
      <c r="N62">
        <v>0</v>
      </c>
      <c r="O62" t="s">
        <v>397</v>
      </c>
      <c r="P62">
        <v>3</v>
      </c>
      <c r="Q62" t="s">
        <v>399</v>
      </c>
      <c r="R62">
        <v>0</v>
      </c>
      <c r="S62" t="s">
        <v>908</v>
      </c>
      <c r="T62">
        <v>0</v>
      </c>
      <c r="U62" t="s">
        <v>893</v>
      </c>
      <c r="V62">
        <v>1</v>
      </c>
      <c r="W62" t="s">
        <v>399</v>
      </c>
      <c r="X62">
        <v>1</v>
      </c>
      <c r="Y62" t="s">
        <v>893</v>
      </c>
      <c r="Z62">
        <v>0</v>
      </c>
      <c r="AA62" t="s">
        <v>398</v>
      </c>
      <c r="AB62">
        <v>0</v>
      </c>
      <c r="AC62" t="s">
        <v>399</v>
      </c>
      <c r="AD62">
        <v>0</v>
      </c>
      <c r="AE62" t="s">
        <v>408</v>
      </c>
      <c r="AF62">
        <v>4</v>
      </c>
      <c r="AG62" t="s">
        <v>908</v>
      </c>
      <c r="AH62">
        <v>0</v>
      </c>
      <c r="AI62" t="s">
        <v>893</v>
      </c>
      <c r="AJ62">
        <v>1</v>
      </c>
      <c r="AK62" t="s">
        <v>879</v>
      </c>
      <c r="AL62">
        <v>0</v>
      </c>
      <c r="AM62" t="s">
        <v>398</v>
      </c>
      <c r="AN62">
        <v>3</v>
      </c>
      <c r="AO62" t="s">
        <v>399</v>
      </c>
      <c r="AP62">
        <v>0</v>
      </c>
      <c r="AQ62" t="s">
        <v>409</v>
      </c>
      <c r="AR62">
        <v>0</v>
      </c>
      <c r="AS62" t="s">
        <v>409</v>
      </c>
      <c r="AT62">
        <v>1</v>
      </c>
      <c r="AU62" t="s">
        <v>893</v>
      </c>
      <c r="AV62">
        <v>0</v>
      </c>
      <c r="AW62" t="s">
        <v>908</v>
      </c>
      <c r="AX62">
        <v>3</v>
      </c>
      <c r="AY62" t="s">
        <v>403</v>
      </c>
      <c r="AZ62">
        <v>0</v>
      </c>
      <c r="BA62" t="s">
        <v>898</v>
      </c>
      <c r="BB62">
        <v>0</v>
      </c>
      <c r="BC62" t="s">
        <v>893</v>
      </c>
      <c r="BD62">
        <v>1</v>
      </c>
      <c r="BE62" t="s">
        <v>930</v>
      </c>
      <c r="BF62">
        <v>1</v>
      </c>
      <c r="BG62" t="s">
        <v>399</v>
      </c>
      <c r="BH62">
        <v>0</v>
      </c>
      <c r="BI62" t="s">
        <v>929</v>
      </c>
      <c r="BJ62">
        <v>1</v>
      </c>
      <c r="BK62" t="s">
        <v>889</v>
      </c>
      <c r="BL62">
        <v>0</v>
      </c>
      <c r="BM62" t="s">
        <v>885</v>
      </c>
      <c r="BN62">
        <v>0</v>
      </c>
      <c r="BO62" t="s">
        <v>408</v>
      </c>
      <c r="BP62">
        <v>0</v>
      </c>
      <c r="BQ62" t="s">
        <v>921</v>
      </c>
      <c r="BR62">
        <v>0</v>
      </c>
      <c r="BS62" t="s">
        <v>898</v>
      </c>
      <c r="BT62">
        <v>0</v>
      </c>
      <c r="BU62" t="s">
        <v>908</v>
      </c>
      <c r="BV62">
        <v>0</v>
      </c>
      <c r="BW62" t="s">
        <v>396</v>
      </c>
      <c r="BX62">
        <v>0</v>
      </c>
      <c r="BY62" t="s">
        <v>909</v>
      </c>
      <c r="BZ62">
        <v>0</v>
      </c>
      <c r="CA62" t="s">
        <v>924</v>
      </c>
      <c r="CB62">
        <v>1</v>
      </c>
      <c r="CC62" t="s">
        <v>413</v>
      </c>
      <c r="CD62">
        <v>8</v>
      </c>
      <c r="CE62" t="s">
        <v>925</v>
      </c>
      <c r="CF62">
        <v>4</v>
      </c>
      <c r="CG62" t="s">
        <v>920</v>
      </c>
      <c r="CH62">
        <v>4</v>
      </c>
      <c r="CI62" t="s">
        <v>908</v>
      </c>
      <c r="CJ62">
        <v>1</v>
      </c>
      <c r="CK62" t="s">
        <v>920</v>
      </c>
      <c r="CL62">
        <v>12</v>
      </c>
      <c r="CM62" t="s">
        <v>920</v>
      </c>
      <c r="CN62">
        <v>3</v>
      </c>
      <c r="CO62" t="s">
        <v>397</v>
      </c>
      <c r="CP62">
        <v>3</v>
      </c>
      <c r="CQ62" t="s">
        <v>408</v>
      </c>
      <c r="CR62">
        <v>7</v>
      </c>
      <c r="CS62" t="s">
        <v>889</v>
      </c>
      <c r="CT62">
        <v>1</v>
      </c>
      <c r="CU62" t="s">
        <v>413</v>
      </c>
      <c r="CV62">
        <v>4</v>
      </c>
      <c r="CW62" t="s">
        <v>892</v>
      </c>
      <c r="CX62">
        <v>64</v>
      </c>
    </row>
    <row r="63" spans="1:102" ht="12.75">
      <c r="A63" t="s">
        <v>893</v>
      </c>
      <c r="B63">
        <v>0</v>
      </c>
      <c r="C63" t="s">
        <v>402</v>
      </c>
      <c r="D63">
        <v>1</v>
      </c>
      <c r="E63" t="s">
        <v>898</v>
      </c>
      <c r="F63">
        <v>0</v>
      </c>
      <c r="G63" t="s">
        <v>898</v>
      </c>
      <c r="H63">
        <v>0</v>
      </c>
      <c r="I63" t="s">
        <v>893</v>
      </c>
      <c r="J63">
        <v>0</v>
      </c>
      <c r="K63" t="s">
        <v>398</v>
      </c>
      <c r="L63">
        <v>0</v>
      </c>
      <c r="M63" t="s">
        <v>885</v>
      </c>
      <c r="N63">
        <v>0</v>
      </c>
      <c r="O63" t="s">
        <v>401</v>
      </c>
      <c r="P63">
        <v>3</v>
      </c>
      <c r="Q63" t="s">
        <v>889</v>
      </c>
      <c r="R63">
        <v>0</v>
      </c>
      <c r="S63" t="s">
        <v>912</v>
      </c>
      <c r="T63">
        <v>0</v>
      </c>
      <c r="U63" t="s">
        <v>409</v>
      </c>
      <c r="V63">
        <v>1</v>
      </c>
      <c r="W63" t="s">
        <v>898</v>
      </c>
      <c r="X63">
        <v>1</v>
      </c>
      <c r="Y63" t="s">
        <v>403</v>
      </c>
      <c r="Z63">
        <v>0</v>
      </c>
      <c r="AA63" t="s">
        <v>399</v>
      </c>
      <c r="AB63">
        <v>0</v>
      </c>
      <c r="AC63" t="s">
        <v>889</v>
      </c>
      <c r="AD63">
        <v>0</v>
      </c>
      <c r="AE63" t="s">
        <v>924</v>
      </c>
      <c r="AF63">
        <v>4</v>
      </c>
      <c r="AG63" t="s">
        <v>909</v>
      </c>
      <c r="AH63">
        <v>0</v>
      </c>
      <c r="AI63" t="s">
        <v>404</v>
      </c>
      <c r="AJ63">
        <v>1</v>
      </c>
      <c r="AK63" t="s">
        <v>399</v>
      </c>
      <c r="AL63">
        <v>0</v>
      </c>
      <c r="AM63" t="s">
        <v>920</v>
      </c>
      <c r="AN63">
        <v>2</v>
      </c>
      <c r="AO63" t="s">
        <v>893</v>
      </c>
      <c r="AP63">
        <v>0</v>
      </c>
      <c r="AQ63" t="s">
        <v>915</v>
      </c>
      <c r="AR63">
        <v>0</v>
      </c>
      <c r="AS63" t="s">
        <v>396</v>
      </c>
      <c r="AT63">
        <v>0</v>
      </c>
      <c r="AU63" t="s">
        <v>403</v>
      </c>
      <c r="AV63">
        <v>0</v>
      </c>
      <c r="AW63" t="s">
        <v>930</v>
      </c>
      <c r="AX63">
        <v>2</v>
      </c>
      <c r="AY63" t="s">
        <v>898</v>
      </c>
      <c r="AZ63">
        <v>0</v>
      </c>
      <c r="BA63" t="s">
        <v>908</v>
      </c>
      <c r="BB63">
        <v>0</v>
      </c>
      <c r="BC63" t="s">
        <v>917</v>
      </c>
      <c r="BD63">
        <v>1</v>
      </c>
      <c r="BE63" t="s">
        <v>397</v>
      </c>
      <c r="BF63">
        <v>0</v>
      </c>
      <c r="BG63" t="s">
        <v>889</v>
      </c>
      <c r="BH63">
        <v>0</v>
      </c>
      <c r="BI63" t="s">
        <v>930</v>
      </c>
      <c r="BJ63">
        <v>1</v>
      </c>
      <c r="BK63" t="s">
        <v>893</v>
      </c>
      <c r="BL63">
        <v>0</v>
      </c>
      <c r="BM63" t="s">
        <v>398</v>
      </c>
      <c r="BN63">
        <v>0</v>
      </c>
      <c r="BO63" t="s">
        <v>889</v>
      </c>
      <c r="BP63">
        <v>0</v>
      </c>
      <c r="BQ63" t="s">
        <v>923</v>
      </c>
      <c r="BR63">
        <v>0</v>
      </c>
      <c r="BS63" t="s">
        <v>912</v>
      </c>
      <c r="BT63">
        <v>0</v>
      </c>
      <c r="BU63" t="s">
        <v>909</v>
      </c>
      <c r="BV63">
        <v>0</v>
      </c>
      <c r="BW63" t="s">
        <v>399</v>
      </c>
      <c r="BX63">
        <v>0</v>
      </c>
      <c r="BY63" t="s">
        <v>399</v>
      </c>
      <c r="BZ63">
        <v>0</v>
      </c>
      <c r="CA63" t="s">
        <v>885</v>
      </c>
      <c r="CB63">
        <v>0</v>
      </c>
      <c r="CC63" t="s">
        <v>397</v>
      </c>
      <c r="CD63">
        <v>7</v>
      </c>
      <c r="CE63" t="s">
        <v>929</v>
      </c>
      <c r="CF63">
        <v>4</v>
      </c>
      <c r="CG63" t="s">
        <v>930</v>
      </c>
      <c r="CH63">
        <v>4</v>
      </c>
      <c r="CI63" t="s">
        <v>409</v>
      </c>
      <c r="CJ63">
        <v>1</v>
      </c>
      <c r="CK63" t="s">
        <v>929</v>
      </c>
      <c r="CL63">
        <v>10</v>
      </c>
      <c r="CM63" t="s">
        <v>929</v>
      </c>
      <c r="CN63">
        <v>3</v>
      </c>
      <c r="CO63" t="s">
        <v>399</v>
      </c>
      <c r="CP63">
        <v>3</v>
      </c>
      <c r="CQ63" t="s">
        <v>413</v>
      </c>
      <c r="CR63">
        <v>7</v>
      </c>
      <c r="CS63" t="s">
        <v>402</v>
      </c>
      <c r="CT63">
        <v>1</v>
      </c>
      <c r="CU63" t="s">
        <v>898</v>
      </c>
      <c r="CV63">
        <v>2</v>
      </c>
      <c r="CW63" t="s">
        <v>932</v>
      </c>
      <c r="CX63">
        <v>45</v>
      </c>
    </row>
    <row r="64" spans="1:102" ht="12.75">
      <c r="A64" t="s">
        <v>403</v>
      </c>
      <c r="B64">
        <v>0</v>
      </c>
      <c r="C64" t="s">
        <v>920</v>
      </c>
      <c r="D64">
        <v>1</v>
      </c>
      <c r="E64" t="s">
        <v>908</v>
      </c>
      <c r="F64">
        <v>0</v>
      </c>
      <c r="G64" t="s">
        <v>408</v>
      </c>
      <c r="H64">
        <v>0</v>
      </c>
      <c r="I64" t="s">
        <v>403</v>
      </c>
      <c r="J64">
        <v>0</v>
      </c>
      <c r="K64" t="s">
        <v>402</v>
      </c>
      <c r="L64">
        <v>0</v>
      </c>
      <c r="M64" t="s">
        <v>397</v>
      </c>
      <c r="N64">
        <v>0</v>
      </c>
      <c r="O64" t="s">
        <v>885</v>
      </c>
      <c r="P64">
        <v>2</v>
      </c>
      <c r="Q64" t="s">
        <v>401</v>
      </c>
      <c r="R64">
        <v>0</v>
      </c>
      <c r="S64" t="s">
        <v>408</v>
      </c>
      <c r="T64">
        <v>0</v>
      </c>
      <c r="U64" t="s">
        <v>924</v>
      </c>
      <c r="V64">
        <v>1</v>
      </c>
      <c r="W64" t="s">
        <v>928</v>
      </c>
      <c r="X64">
        <v>1</v>
      </c>
      <c r="Y64" t="s">
        <v>898</v>
      </c>
      <c r="Z64">
        <v>0</v>
      </c>
      <c r="AA64" t="s">
        <v>893</v>
      </c>
      <c r="AB64">
        <v>0</v>
      </c>
      <c r="AC64" t="s">
        <v>401</v>
      </c>
      <c r="AD64">
        <v>0</v>
      </c>
      <c r="AE64" t="s">
        <v>399</v>
      </c>
      <c r="AF64">
        <v>2</v>
      </c>
      <c r="AG64" t="s">
        <v>408</v>
      </c>
      <c r="AH64">
        <v>0</v>
      </c>
      <c r="AI64" t="s">
        <v>918</v>
      </c>
      <c r="AJ64">
        <v>1</v>
      </c>
      <c r="AK64" t="s">
        <v>889</v>
      </c>
      <c r="AL64">
        <v>0</v>
      </c>
      <c r="AM64" t="s">
        <v>402</v>
      </c>
      <c r="AN64">
        <v>1</v>
      </c>
      <c r="AO64" t="s">
        <v>403</v>
      </c>
      <c r="AP64">
        <v>0</v>
      </c>
      <c r="AQ64" t="s">
        <v>920</v>
      </c>
      <c r="AR64">
        <v>0</v>
      </c>
      <c r="AS64" t="s">
        <v>885</v>
      </c>
      <c r="AT64">
        <v>0</v>
      </c>
      <c r="AU64" t="s">
        <v>898</v>
      </c>
      <c r="AV64">
        <v>0</v>
      </c>
      <c r="AW64" t="s">
        <v>889</v>
      </c>
      <c r="AX64">
        <v>1</v>
      </c>
      <c r="AY64" t="s">
        <v>908</v>
      </c>
      <c r="AZ64">
        <v>0</v>
      </c>
      <c r="BA64" t="s">
        <v>408</v>
      </c>
      <c r="BB64">
        <v>0</v>
      </c>
      <c r="BC64" t="s">
        <v>929</v>
      </c>
      <c r="BD64">
        <v>1</v>
      </c>
      <c r="BE64" t="s">
        <v>398</v>
      </c>
      <c r="BF64">
        <v>0</v>
      </c>
      <c r="BG64" t="s">
        <v>402</v>
      </c>
      <c r="BH64">
        <v>0</v>
      </c>
      <c r="BI64" t="s">
        <v>413</v>
      </c>
      <c r="BJ64">
        <v>1</v>
      </c>
      <c r="BK64" t="s">
        <v>403</v>
      </c>
      <c r="BL64">
        <v>0</v>
      </c>
      <c r="BM64" t="s">
        <v>399</v>
      </c>
      <c r="BN64">
        <v>0</v>
      </c>
      <c r="BO64" t="s">
        <v>918</v>
      </c>
      <c r="BP64">
        <v>0</v>
      </c>
      <c r="BQ64" t="s">
        <v>924</v>
      </c>
      <c r="BR64">
        <v>0</v>
      </c>
      <c r="BS64" t="s">
        <v>915</v>
      </c>
      <c r="BT64">
        <v>0</v>
      </c>
      <c r="BU64" t="s">
        <v>411</v>
      </c>
      <c r="BV64">
        <v>0</v>
      </c>
      <c r="BW64" t="s">
        <v>912</v>
      </c>
      <c r="BX64">
        <v>0</v>
      </c>
      <c r="BY64" t="s">
        <v>893</v>
      </c>
      <c r="BZ64">
        <v>0</v>
      </c>
      <c r="CA64" t="s">
        <v>399</v>
      </c>
      <c r="CB64">
        <v>0</v>
      </c>
      <c r="CC64" t="s">
        <v>927</v>
      </c>
      <c r="CD64">
        <v>6</v>
      </c>
      <c r="CE64" t="s">
        <v>401</v>
      </c>
      <c r="CF64">
        <v>3</v>
      </c>
      <c r="CG64" t="s">
        <v>398</v>
      </c>
      <c r="CH64">
        <v>3</v>
      </c>
      <c r="CI64" t="s">
        <v>920</v>
      </c>
      <c r="CJ64">
        <v>1</v>
      </c>
      <c r="CK64" t="s">
        <v>924</v>
      </c>
      <c r="CL64">
        <v>4</v>
      </c>
      <c r="CM64" t="s">
        <v>397</v>
      </c>
      <c r="CN64">
        <v>2</v>
      </c>
      <c r="CO64" t="s">
        <v>898</v>
      </c>
      <c r="CP64">
        <v>3</v>
      </c>
      <c r="CQ64" t="s">
        <v>889</v>
      </c>
      <c r="CR64">
        <v>6</v>
      </c>
      <c r="CS64" t="s">
        <v>893</v>
      </c>
      <c r="CT64">
        <v>1</v>
      </c>
      <c r="CU64" t="s">
        <v>398</v>
      </c>
      <c r="CV64">
        <v>1</v>
      </c>
      <c r="CW64" t="s">
        <v>898</v>
      </c>
      <c r="CX64">
        <v>31</v>
      </c>
    </row>
    <row r="65" spans="1:102" ht="12.75">
      <c r="A65" t="s">
        <v>908</v>
      </c>
      <c r="B65">
        <v>0</v>
      </c>
      <c r="C65" t="s">
        <v>929</v>
      </c>
      <c r="D65">
        <v>1</v>
      </c>
      <c r="E65" t="s">
        <v>909</v>
      </c>
      <c r="F65">
        <v>0</v>
      </c>
      <c r="G65" t="s">
        <v>410</v>
      </c>
      <c r="H65">
        <v>0</v>
      </c>
      <c r="I65" t="s">
        <v>895</v>
      </c>
      <c r="J65">
        <v>0</v>
      </c>
      <c r="K65" t="s">
        <v>893</v>
      </c>
      <c r="L65">
        <v>0</v>
      </c>
      <c r="M65" t="s">
        <v>399</v>
      </c>
      <c r="N65">
        <v>0</v>
      </c>
      <c r="O65" t="s">
        <v>399</v>
      </c>
      <c r="P65">
        <v>1</v>
      </c>
      <c r="Q65" t="s">
        <v>893</v>
      </c>
      <c r="R65">
        <v>0</v>
      </c>
      <c r="S65" t="s">
        <v>409</v>
      </c>
      <c r="T65">
        <v>0</v>
      </c>
      <c r="U65" t="s">
        <v>929</v>
      </c>
      <c r="V65">
        <v>1</v>
      </c>
      <c r="W65" t="s">
        <v>930</v>
      </c>
      <c r="X65">
        <v>1</v>
      </c>
      <c r="Y65" t="s">
        <v>908</v>
      </c>
      <c r="Z65">
        <v>0</v>
      </c>
      <c r="AA65" t="s">
        <v>403</v>
      </c>
      <c r="AB65">
        <v>0</v>
      </c>
      <c r="AC65" t="s">
        <v>893</v>
      </c>
      <c r="AD65">
        <v>0</v>
      </c>
      <c r="AE65" t="s">
        <v>889</v>
      </c>
      <c r="AF65">
        <v>2</v>
      </c>
      <c r="AG65" t="s">
        <v>920</v>
      </c>
      <c r="AH65">
        <v>0</v>
      </c>
      <c r="AI65" t="s">
        <v>924</v>
      </c>
      <c r="AJ65">
        <v>1</v>
      </c>
      <c r="AK65" t="s">
        <v>893</v>
      </c>
      <c r="AL65">
        <v>0</v>
      </c>
      <c r="AM65" t="s">
        <v>898</v>
      </c>
      <c r="AN65">
        <v>1</v>
      </c>
      <c r="AO65" t="s">
        <v>404</v>
      </c>
      <c r="AP65">
        <v>0</v>
      </c>
      <c r="AQ65" t="s">
        <v>921</v>
      </c>
      <c r="AR65">
        <v>0</v>
      </c>
      <c r="AS65" t="s">
        <v>889</v>
      </c>
      <c r="AT65">
        <v>0</v>
      </c>
      <c r="AU65" t="s">
        <v>408</v>
      </c>
      <c r="AV65">
        <v>0</v>
      </c>
      <c r="AW65" t="s">
        <v>403</v>
      </c>
      <c r="AX65">
        <v>1</v>
      </c>
      <c r="AY65" t="s">
        <v>408</v>
      </c>
      <c r="AZ65">
        <v>0</v>
      </c>
      <c r="BA65" t="s">
        <v>915</v>
      </c>
      <c r="BB65">
        <v>0</v>
      </c>
      <c r="BC65" t="s">
        <v>889</v>
      </c>
      <c r="BD65">
        <v>0</v>
      </c>
      <c r="BE65" t="s">
        <v>399</v>
      </c>
      <c r="BF65">
        <v>0</v>
      </c>
      <c r="BG65" t="s">
        <v>893</v>
      </c>
      <c r="BH65">
        <v>0</v>
      </c>
      <c r="BI65" t="s">
        <v>398</v>
      </c>
      <c r="BJ65">
        <v>0</v>
      </c>
      <c r="BK65" t="s">
        <v>908</v>
      </c>
      <c r="BL65">
        <v>0</v>
      </c>
      <c r="BM65" t="s">
        <v>889</v>
      </c>
      <c r="BN65">
        <v>0</v>
      </c>
      <c r="BO65" t="s">
        <v>929</v>
      </c>
      <c r="BP65">
        <v>0</v>
      </c>
      <c r="BQ65" t="s">
        <v>925</v>
      </c>
      <c r="BR65">
        <v>0</v>
      </c>
      <c r="BS65" t="s">
        <v>918</v>
      </c>
      <c r="BT65">
        <v>0</v>
      </c>
      <c r="BU65" t="s">
        <v>921</v>
      </c>
      <c r="BV65">
        <v>0</v>
      </c>
      <c r="BW65" t="s">
        <v>408</v>
      </c>
      <c r="BX65">
        <v>0</v>
      </c>
      <c r="BY65" t="s">
        <v>889</v>
      </c>
      <c r="BZ65">
        <v>0</v>
      </c>
      <c r="CA65" t="s">
        <v>402</v>
      </c>
      <c r="CB65">
        <v>0</v>
      </c>
      <c r="CC65" t="s">
        <v>929</v>
      </c>
      <c r="CD65">
        <v>6</v>
      </c>
      <c r="CE65" t="s">
        <v>397</v>
      </c>
      <c r="CF65">
        <v>2</v>
      </c>
      <c r="CG65" t="s">
        <v>898</v>
      </c>
      <c r="CH65">
        <v>3</v>
      </c>
      <c r="CI65" t="s">
        <v>925</v>
      </c>
      <c r="CJ65">
        <v>1</v>
      </c>
      <c r="CK65" t="s">
        <v>413</v>
      </c>
      <c r="CL65">
        <v>4</v>
      </c>
      <c r="CM65" t="s">
        <v>908</v>
      </c>
      <c r="CN65">
        <v>2</v>
      </c>
      <c r="CO65" t="s">
        <v>885</v>
      </c>
      <c r="CP65">
        <v>2</v>
      </c>
      <c r="CQ65" t="s">
        <v>402</v>
      </c>
      <c r="CR65">
        <v>6</v>
      </c>
      <c r="CS65" t="s">
        <v>920</v>
      </c>
      <c r="CT65">
        <v>1</v>
      </c>
      <c r="CU65" t="s">
        <v>908</v>
      </c>
      <c r="CV65">
        <v>1</v>
      </c>
      <c r="CW65" t="s">
        <v>929</v>
      </c>
      <c r="CX65">
        <v>31</v>
      </c>
    </row>
    <row r="66" spans="1:102" ht="12.75">
      <c r="A66" t="s">
        <v>409</v>
      </c>
      <c r="B66">
        <v>0</v>
      </c>
      <c r="C66" t="s">
        <v>399</v>
      </c>
      <c r="D66">
        <v>0</v>
      </c>
      <c r="E66" t="s">
        <v>910</v>
      </c>
      <c r="F66">
        <v>0</v>
      </c>
      <c r="G66" t="s">
        <v>920</v>
      </c>
      <c r="H66">
        <v>0</v>
      </c>
      <c r="I66" t="s">
        <v>898</v>
      </c>
      <c r="J66">
        <v>0</v>
      </c>
      <c r="K66" t="s">
        <v>403</v>
      </c>
      <c r="L66">
        <v>0</v>
      </c>
      <c r="M66" t="s">
        <v>893</v>
      </c>
      <c r="N66">
        <v>0</v>
      </c>
      <c r="O66" t="s">
        <v>889</v>
      </c>
      <c r="P66">
        <v>1</v>
      </c>
      <c r="Q66" t="s">
        <v>403</v>
      </c>
      <c r="R66">
        <v>0</v>
      </c>
      <c r="S66" t="s">
        <v>920</v>
      </c>
      <c r="T66">
        <v>0</v>
      </c>
      <c r="U66" t="s">
        <v>885</v>
      </c>
      <c r="V66">
        <v>0</v>
      </c>
      <c r="W66" t="s">
        <v>893</v>
      </c>
      <c r="X66">
        <v>0</v>
      </c>
      <c r="Y66" t="s">
        <v>909</v>
      </c>
      <c r="Z66">
        <v>0</v>
      </c>
      <c r="AA66" t="s">
        <v>908</v>
      </c>
      <c r="AB66">
        <v>0</v>
      </c>
      <c r="AC66" t="s">
        <v>403</v>
      </c>
      <c r="AD66">
        <v>0</v>
      </c>
      <c r="AE66" t="s">
        <v>898</v>
      </c>
      <c r="AF66">
        <v>2</v>
      </c>
      <c r="AG66" t="s">
        <v>921</v>
      </c>
      <c r="AH66">
        <v>0</v>
      </c>
      <c r="AI66" t="s">
        <v>397</v>
      </c>
      <c r="AJ66">
        <v>0</v>
      </c>
      <c r="AK66" t="s">
        <v>403</v>
      </c>
      <c r="AL66">
        <v>0</v>
      </c>
      <c r="AM66" t="s">
        <v>399</v>
      </c>
      <c r="AN66">
        <v>0</v>
      </c>
      <c r="AO66" t="s">
        <v>898</v>
      </c>
      <c r="AP66">
        <v>0</v>
      </c>
      <c r="AQ66" t="s">
        <v>412</v>
      </c>
      <c r="AR66">
        <v>0</v>
      </c>
      <c r="AS66" t="s">
        <v>893</v>
      </c>
      <c r="AT66">
        <v>0</v>
      </c>
      <c r="AU66" t="s">
        <v>409</v>
      </c>
      <c r="AV66">
        <v>0</v>
      </c>
      <c r="AW66" t="s">
        <v>920</v>
      </c>
      <c r="AX66">
        <v>1</v>
      </c>
      <c r="AY66" t="s">
        <v>409</v>
      </c>
      <c r="AZ66">
        <v>0</v>
      </c>
      <c r="BA66" t="s">
        <v>918</v>
      </c>
      <c r="BB66">
        <v>0</v>
      </c>
      <c r="BC66" t="s">
        <v>402</v>
      </c>
      <c r="BD66">
        <v>0</v>
      </c>
      <c r="BE66" t="s">
        <v>889</v>
      </c>
      <c r="BF66">
        <v>0</v>
      </c>
      <c r="BG66" t="s">
        <v>403</v>
      </c>
      <c r="BH66">
        <v>0</v>
      </c>
      <c r="BI66" t="s">
        <v>399</v>
      </c>
      <c r="BJ66">
        <v>0</v>
      </c>
      <c r="BK66" t="s">
        <v>909</v>
      </c>
      <c r="BL66">
        <v>0</v>
      </c>
      <c r="BM66" t="s">
        <v>893</v>
      </c>
      <c r="BN66">
        <v>0</v>
      </c>
      <c r="BO66" t="s">
        <v>930</v>
      </c>
      <c r="BP66">
        <v>0</v>
      </c>
      <c r="BQ66" t="s">
        <v>926</v>
      </c>
      <c r="BR66">
        <v>0</v>
      </c>
      <c r="BS66" t="s">
        <v>920</v>
      </c>
      <c r="BT66">
        <v>0</v>
      </c>
      <c r="BU66" t="s">
        <v>412</v>
      </c>
      <c r="BV66">
        <v>0</v>
      </c>
      <c r="BW66" t="s">
        <v>889</v>
      </c>
      <c r="BX66">
        <v>0</v>
      </c>
      <c r="BY66" t="s">
        <v>924</v>
      </c>
      <c r="BZ66">
        <v>0</v>
      </c>
      <c r="CA66" t="s">
        <v>893</v>
      </c>
      <c r="CB66">
        <v>0</v>
      </c>
      <c r="CC66" t="s">
        <v>889</v>
      </c>
      <c r="CD66">
        <v>5</v>
      </c>
      <c r="CE66" t="s">
        <v>912</v>
      </c>
      <c r="CF66">
        <v>1</v>
      </c>
      <c r="CG66" t="s">
        <v>889</v>
      </c>
      <c r="CH66">
        <v>1</v>
      </c>
      <c r="CI66" t="s">
        <v>413</v>
      </c>
      <c r="CJ66">
        <v>1</v>
      </c>
      <c r="CK66" t="s">
        <v>399</v>
      </c>
      <c r="CL66">
        <v>3</v>
      </c>
      <c r="CM66" t="s">
        <v>413</v>
      </c>
      <c r="CN66">
        <v>2</v>
      </c>
      <c r="CO66" t="s">
        <v>893</v>
      </c>
      <c r="CP66">
        <v>2</v>
      </c>
      <c r="CQ66" t="s">
        <v>399</v>
      </c>
      <c r="CR66">
        <v>4</v>
      </c>
      <c r="CS66" t="s">
        <v>921</v>
      </c>
      <c r="CT66">
        <v>1</v>
      </c>
      <c r="CU66" t="s">
        <v>920</v>
      </c>
      <c r="CV66">
        <v>1</v>
      </c>
      <c r="CW66" t="s">
        <v>920</v>
      </c>
      <c r="CX66">
        <v>30</v>
      </c>
    </row>
    <row r="67" spans="1:102" ht="12.75">
      <c r="A67" t="s">
        <v>920</v>
      </c>
      <c r="B67">
        <v>0</v>
      </c>
      <c r="C67" t="s">
        <v>889</v>
      </c>
      <c r="D67">
        <v>0</v>
      </c>
      <c r="E67" t="s">
        <v>912</v>
      </c>
      <c r="F67">
        <v>0</v>
      </c>
      <c r="G67" t="s">
        <v>924</v>
      </c>
      <c r="H67">
        <v>0</v>
      </c>
      <c r="I67" t="s">
        <v>908</v>
      </c>
      <c r="J67">
        <v>0</v>
      </c>
      <c r="K67" t="s">
        <v>898</v>
      </c>
      <c r="L67">
        <v>0</v>
      </c>
      <c r="M67" t="s">
        <v>403</v>
      </c>
      <c r="N67">
        <v>0</v>
      </c>
      <c r="O67" t="s">
        <v>920</v>
      </c>
      <c r="P67">
        <v>1</v>
      </c>
      <c r="Q67" t="s">
        <v>898</v>
      </c>
      <c r="R67">
        <v>0</v>
      </c>
      <c r="S67" t="s">
        <v>412</v>
      </c>
      <c r="T67">
        <v>0</v>
      </c>
      <c r="U67" t="s">
        <v>889</v>
      </c>
      <c r="V67">
        <v>0</v>
      </c>
      <c r="W67" t="s">
        <v>403</v>
      </c>
      <c r="X67">
        <v>0</v>
      </c>
      <c r="Y67" t="s">
        <v>912</v>
      </c>
      <c r="Z67">
        <v>0</v>
      </c>
      <c r="AA67" t="s">
        <v>909</v>
      </c>
      <c r="AB67">
        <v>0</v>
      </c>
      <c r="AC67" t="s">
        <v>909</v>
      </c>
      <c r="AD67">
        <v>0</v>
      </c>
      <c r="AE67" t="s">
        <v>402</v>
      </c>
      <c r="AF67">
        <v>1</v>
      </c>
      <c r="AG67" t="s">
        <v>412</v>
      </c>
      <c r="AH67">
        <v>0</v>
      </c>
      <c r="AI67" t="s">
        <v>889</v>
      </c>
      <c r="AJ67">
        <v>0</v>
      </c>
      <c r="AK67" t="s">
        <v>909</v>
      </c>
      <c r="AL67">
        <v>0</v>
      </c>
      <c r="AM67" t="s">
        <v>889</v>
      </c>
      <c r="AN67">
        <v>0</v>
      </c>
      <c r="AO67" t="s">
        <v>408</v>
      </c>
      <c r="AP67">
        <v>0</v>
      </c>
      <c r="AQ67" t="s">
        <v>924</v>
      </c>
      <c r="AR67">
        <v>0</v>
      </c>
      <c r="AS67" t="s">
        <v>403</v>
      </c>
      <c r="AT67">
        <v>0</v>
      </c>
      <c r="AU67" t="s">
        <v>915</v>
      </c>
      <c r="AV67">
        <v>0</v>
      </c>
      <c r="AW67" t="s">
        <v>893</v>
      </c>
      <c r="AX67">
        <v>0</v>
      </c>
      <c r="AY67" t="s">
        <v>920</v>
      </c>
      <c r="AZ67">
        <v>0</v>
      </c>
      <c r="BA67" t="s">
        <v>920</v>
      </c>
      <c r="BB67">
        <v>0</v>
      </c>
      <c r="BC67" t="s">
        <v>403</v>
      </c>
      <c r="BD67">
        <v>0</v>
      </c>
      <c r="BE67" t="s">
        <v>403</v>
      </c>
      <c r="BF67">
        <v>0</v>
      </c>
      <c r="BG67" t="s">
        <v>908</v>
      </c>
      <c r="BH67">
        <v>0</v>
      </c>
      <c r="BI67" t="s">
        <v>893</v>
      </c>
      <c r="BJ67">
        <v>0</v>
      </c>
      <c r="BK67" t="s">
        <v>408</v>
      </c>
      <c r="BL67">
        <v>0</v>
      </c>
      <c r="BM67" t="s">
        <v>403</v>
      </c>
      <c r="BN67">
        <v>0</v>
      </c>
      <c r="BO67" t="s">
        <v>924</v>
      </c>
      <c r="BP67">
        <v>0</v>
      </c>
      <c r="BQ67" t="s">
        <v>927</v>
      </c>
      <c r="BR67">
        <v>0</v>
      </c>
      <c r="BS67" t="s">
        <v>924</v>
      </c>
      <c r="BT67">
        <v>0</v>
      </c>
      <c r="BU67" t="s">
        <v>924</v>
      </c>
      <c r="BV67">
        <v>0</v>
      </c>
      <c r="BW67" t="s">
        <v>930</v>
      </c>
      <c r="BX67">
        <v>0</v>
      </c>
      <c r="BY67" t="s">
        <v>409</v>
      </c>
      <c r="BZ67">
        <v>0</v>
      </c>
      <c r="CA67" t="s">
        <v>403</v>
      </c>
      <c r="CB67">
        <v>0</v>
      </c>
      <c r="CC67" t="s">
        <v>399</v>
      </c>
      <c r="CD67">
        <v>2</v>
      </c>
      <c r="CE67" t="s">
        <v>924</v>
      </c>
      <c r="CF67">
        <v>1</v>
      </c>
      <c r="CG67" t="s">
        <v>929</v>
      </c>
      <c r="CH67">
        <v>1</v>
      </c>
      <c r="CI67" t="s">
        <v>399</v>
      </c>
      <c r="CJ67">
        <v>0</v>
      </c>
      <c r="CK67" t="s">
        <v>402</v>
      </c>
      <c r="CL67">
        <v>3</v>
      </c>
      <c r="CM67" t="s">
        <v>398</v>
      </c>
      <c r="CN67">
        <v>1</v>
      </c>
      <c r="CO67" t="s">
        <v>409</v>
      </c>
      <c r="CP67">
        <v>2</v>
      </c>
      <c r="CQ67" t="s">
        <v>920</v>
      </c>
      <c r="CR67">
        <v>3</v>
      </c>
      <c r="CS67" t="s">
        <v>403</v>
      </c>
      <c r="CT67">
        <v>0</v>
      </c>
      <c r="CU67" t="s">
        <v>929</v>
      </c>
      <c r="CV67">
        <v>1</v>
      </c>
      <c r="CW67" t="s">
        <v>889</v>
      </c>
      <c r="CX67">
        <v>29</v>
      </c>
    </row>
    <row r="68" spans="1:102" ht="12.75">
      <c r="A68" t="s">
        <v>924</v>
      </c>
      <c r="B68">
        <v>0</v>
      </c>
      <c r="C68" t="s">
        <v>893</v>
      </c>
      <c r="D68">
        <v>0</v>
      </c>
      <c r="E68" t="s">
        <v>920</v>
      </c>
      <c r="F68">
        <v>0</v>
      </c>
      <c r="G68" t="s">
        <v>926</v>
      </c>
      <c r="H68">
        <v>0</v>
      </c>
      <c r="I68" t="s">
        <v>409</v>
      </c>
      <c r="J68">
        <v>0</v>
      </c>
      <c r="K68" t="s">
        <v>909</v>
      </c>
      <c r="L68">
        <v>0</v>
      </c>
      <c r="M68" t="s">
        <v>909</v>
      </c>
      <c r="N68">
        <v>0</v>
      </c>
      <c r="O68" t="s">
        <v>413</v>
      </c>
      <c r="P68">
        <v>1</v>
      </c>
      <c r="Q68" t="s">
        <v>912</v>
      </c>
      <c r="R68">
        <v>0</v>
      </c>
      <c r="S68" t="s">
        <v>924</v>
      </c>
      <c r="T68">
        <v>0</v>
      </c>
      <c r="U68" t="s">
        <v>403</v>
      </c>
      <c r="V68">
        <v>0</v>
      </c>
      <c r="W68" t="s">
        <v>920</v>
      </c>
      <c r="X68">
        <v>0</v>
      </c>
      <c r="Y68" t="s">
        <v>915</v>
      </c>
      <c r="Z68">
        <v>0</v>
      </c>
      <c r="AA68" t="s">
        <v>409</v>
      </c>
      <c r="AB68">
        <v>0</v>
      </c>
      <c r="AC68" t="s">
        <v>912</v>
      </c>
      <c r="AD68">
        <v>0</v>
      </c>
      <c r="AE68" t="s">
        <v>893</v>
      </c>
      <c r="AF68">
        <v>1</v>
      </c>
      <c r="AG68" t="s">
        <v>924</v>
      </c>
      <c r="AH68">
        <v>0</v>
      </c>
      <c r="AI68" t="s">
        <v>403</v>
      </c>
      <c r="AJ68">
        <v>0</v>
      </c>
      <c r="AK68" t="s">
        <v>924</v>
      </c>
      <c r="AL68">
        <v>0</v>
      </c>
      <c r="AM68" t="s">
        <v>893</v>
      </c>
      <c r="AN68">
        <v>0</v>
      </c>
      <c r="AO68" t="s">
        <v>920</v>
      </c>
      <c r="AP68">
        <v>0</v>
      </c>
      <c r="AQ68" t="s">
        <v>926</v>
      </c>
      <c r="AR68">
        <v>0</v>
      </c>
      <c r="AS68" t="s">
        <v>920</v>
      </c>
      <c r="AT68">
        <v>0</v>
      </c>
      <c r="AU68" t="s">
        <v>920</v>
      </c>
      <c r="AV68">
        <v>0</v>
      </c>
      <c r="AW68" t="s">
        <v>898</v>
      </c>
      <c r="AX68">
        <v>0</v>
      </c>
      <c r="AY68" t="s">
        <v>921</v>
      </c>
      <c r="AZ68">
        <v>0</v>
      </c>
      <c r="BA68" t="s">
        <v>924</v>
      </c>
      <c r="BB68">
        <v>0</v>
      </c>
      <c r="BC68" t="s">
        <v>898</v>
      </c>
      <c r="BD68">
        <v>0</v>
      </c>
      <c r="BE68" t="s">
        <v>898</v>
      </c>
      <c r="BF68">
        <v>0</v>
      </c>
      <c r="BG68" t="s">
        <v>909</v>
      </c>
      <c r="BH68">
        <v>0</v>
      </c>
      <c r="BI68" t="s">
        <v>403</v>
      </c>
      <c r="BJ68">
        <v>0</v>
      </c>
      <c r="BK68" t="s">
        <v>409</v>
      </c>
      <c r="BL68">
        <v>0</v>
      </c>
      <c r="BM68" t="s">
        <v>908</v>
      </c>
      <c r="BN68">
        <v>0</v>
      </c>
      <c r="BO68" t="s">
        <v>927</v>
      </c>
      <c r="BP68">
        <v>0</v>
      </c>
      <c r="BQ68" t="s">
        <v>928</v>
      </c>
      <c r="BR68">
        <v>0</v>
      </c>
      <c r="BS68" t="s">
        <v>926</v>
      </c>
      <c r="BT68">
        <v>0</v>
      </c>
      <c r="BU68" t="s">
        <v>925</v>
      </c>
      <c r="BV68">
        <v>0</v>
      </c>
      <c r="BW68" t="s">
        <v>924</v>
      </c>
      <c r="BX68">
        <v>0</v>
      </c>
      <c r="BY68" t="s">
        <v>898</v>
      </c>
      <c r="BZ68">
        <v>0</v>
      </c>
      <c r="CA68" t="s">
        <v>409</v>
      </c>
      <c r="CB68">
        <v>0</v>
      </c>
      <c r="CC68" t="s">
        <v>920</v>
      </c>
      <c r="CD68">
        <v>1</v>
      </c>
      <c r="CE68" t="s">
        <v>399</v>
      </c>
      <c r="CF68">
        <v>0</v>
      </c>
      <c r="CG68" t="s">
        <v>399</v>
      </c>
      <c r="CH68">
        <v>0</v>
      </c>
      <c r="CI68" t="s">
        <v>893</v>
      </c>
      <c r="CJ68">
        <v>0</v>
      </c>
      <c r="CK68" t="s">
        <v>898</v>
      </c>
      <c r="CL68">
        <v>3</v>
      </c>
      <c r="CM68" t="s">
        <v>924</v>
      </c>
      <c r="CN68">
        <v>1</v>
      </c>
      <c r="CO68" t="s">
        <v>924</v>
      </c>
      <c r="CP68">
        <v>2</v>
      </c>
      <c r="CQ68" t="s">
        <v>403</v>
      </c>
      <c r="CR68">
        <v>1</v>
      </c>
      <c r="CS68" t="s">
        <v>924</v>
      </c>
      <c r="CT68">
        <v>0</v>
      </c>
      <c r="CU68" t="s">
        <v>397</v>
      </c>
      <c r="CV68">
        <v>0</v>
      </c>
      <c r="CW68" t="s">
        <v>893</v>
      </c>
      <c r="CX68">
        <v>18</v>
      </c>
    </row>
    <row r="69" spans="1:102" ht="12.75">
      <c r="A69" t="s">
        <v>925</v>
      </c>
      <c r="B69">
        <v>0</v>
      </c>
      <c r="C69" t="s">
        <v>403</v>
      </c>
      <c r="D69">
        <v>0</v>
      </c>
      <c r="E69" t="s">
        <v>924</v>
      </c>
      <c r="F69">
        <v>0</v>
      </c>
      <c r="G69" t="s">
        <v>928</v>
      </c>
      <c r="H69">
        <v>0</v>
      </c>
      <c r="I69" t="s">
        <v>924</v>
      </c>
      <c r="J69">
        <v>0</v>
      </c>
      <c r="K69" t="s">
        <v>920</v>
      </c>
      <c r="L69">
        <v>0</v>
      </c>
      <c r="M69" t="s">
        <v>408</v>
      </c>
      <c r="N69">
        <v>0</v>
      </c>
      <c r="O69" t="s">
        <v>893</v>
      </c>
      <c r="P69">
        <v>0</v>
      </c>
      <c r="Q69" t="s">
        <v>408</v>
      </c>
      <c r="R69">
        <v>0</v>
      </c>
      <c r="S69" t="s">
        <v>926</v>
      </c>
      <c r="T69">
        <v>0</v>
      </c>
      <c r="U69" t="s">
        <v>898</v>
      </c>
      <c r="V69">
        <v>0</v>
      </c>
      <c r="W69" t="s">
        <v>924</v>
      </c>
      <c r="X69">
        <v>0</v>
      </c>
      <c r="Y69" t="s">
        <v>920</v>
      </c>
      <c r="Z69">
        <v>0</v>
      </c>
      <c r="AA69" t="s">
        <v>918</v>
      </c>
      <c r="AB69">
        <v>0</v>
      </c>
      <c r="AC69" t="s">
        <v>920</v>
      </c>
      <c r="AD69">
        <v>0</v>
      </c>
      <c r="AE69" t="s">
        <v>929</v>
      </c>
      <c r="AF69">
        <v>1</v>
      </c>
      <c r="AG69" t="s">
        <v>928</v>
      </c>
      <c r="AH69">
        <v>0</v>
      </c>
      <c r="AI69" t="s">
        <v>409</v>
      </c>
      <c r="AJ69">
        <v>0</v>
      </c>
      <c r="AK69" t="s">
        <v>925</v>
      </c>
      <c r="AL69">
        <v>0</v>
      </c>
      <c r="AM69" t="s">
        <v>403</v>
      </c>
      <c r="AN69">
        <v>0</v>
      </c>
      <c r="AO69" t="s">
        <v>924</v>
      </c>
      <c r="AP69">
        <v>0</v>
      </c>
      <c r="AQ69" t="s">
        <v>927</v>
      </c>
      <c r="AR69">
        <v>0</v>
      </c>
      <c r="AS69" t="s">
        <v>924</v>
      </c>
      <c r="AT69">
        <v>0</v>
      </c>
      <c r="AU69" t="s">
        <v>924</v>
      </c>
      <c r="AV69">
        <v>0</v>
      </c>
      <c r="AW69" t="s">
        <v>924</v>
      </c>
      <c r="AX69">
        <v>0</v>
      </c>
      <c r="AY69" t="s">
        <v>924</v>
      </c>
      <c r="AZ69">
        <v>0</v>
      </c>
      <c r="BA69" t="s">
        <v>925</v>
      </c>
      <c r="BB69">
        <v>0</v>
      </c>
      <c r="BC69" t="s">
        <v>908</v>
      </c>
      <c r="BD69">
        <v>0</v>
      </c>
      <c r="BE69" t="s">
        <v>924</v>
      </c>
      <c r="BF69">
        <v>0</v>
      </c>
      <c r="BG69" t="s">
        <v>924</v>
      </c>
      <c r="BH69">
        <v>0</v>
      </c>
      <c r="BI69" t="s">
        <v>409</v>
      </c>
      <c r="BJ69">
        <v>0</v>
      </c>
      <c r="BK69" t="s">
        <v>920</v>
      </c>
      <c r="BL69">
        <v>0</v>
      </c>
      <c r="BM69" t="s">
        <v>920</v>
      </c>
      <c r="BN69">
        <v>0</v>
      </c>
      <c r="BO69" t="s">
        <v>898</v>
      </c>
      <c r="BP69">
        <v>0</v>
      </c>
      <c r="BQ69" t="s">
        <v>929</v>
      </c>
      <c r="BR69">
        <v>0</v>
      </c>
      <c r="BS69" t="s">
        <v>929</v>
      </c>
      <c r="BT69">
        <v>0</v>
      </c>
      <c r="BU69" t="s">
        <v>926</v>
      </c>
      <c r="BV69">
        <v>0</v>
      </c>
      <c r="BW69" t="s">
        <v>397</v>
      </c>
      <c r="BX69">
        <v>0</v>
      </c>
      <c r="BY69" t="s">
        <v>920</v>
      </c>
      <c r="BZ69">
        <v>0</v>
      </c>
      <c r="CA69" t="s">
        <v>929</v>
      </c>
      <c r="CB69">
        <v>0</v>
      </c>
      <c r="CC69" t="s">
        <v>893</v>
      </c>
      <c r="CD69">
        <v>0</v>
      </c>
      <c r="CE69" t="s">
        <v>889</v>
      </c>
      <c r="CF69">
        <v>0</v>
      </c>
      <c r="CG69" t="s">
        <v>893</v>
      </c>
      <c r="CH69">
        <v>0</v>
      </c>
      <c r="CI69" t="s">
        <v>403</v>
      </c>
      <c r="CJ69">
        <v>0</v>
      </c>
      <c r="CK69" t="s">
        <v>889</v>
      </c>
      <c r="CL69">
        <v>2</v>
      </c>
      <c r="CM69" t="s">
        <v>399</v>
      </c>
      <c r="CN69">
        <v>0</v>
      </c>
      <c r="CO69" t="s">
        <v>889</v>
      </c>
      <c r="CP69">
        <v>1</v>
      </c>
      <c r="CQ69" t="s">
        <v>898</v>
      </c>
      <c r="CR69">
        <v>1</v>
      </c>
      <c r="CS69" t="s">
        <v>926</v>
      </c>
      <c r="CT69">
        <v>0</v>
      </c>
      <c r="CU69" t="s">
        <v>399</v>
      </c>
      <c r="CV69">
        <v>0</v>
      </c>
      <c r="CW69" t="s">
        <v>888</v>
      </c>
      <c r="CX69">
        <v>13</v>
      </c>
    </row>
    <row r="70" spans="1:102" ht="12.75">
      <c r="A70" t="s">
        <v>927</v>
      </c>
      <c r="B70">
        <v>0</v>
      </c>
      <c r="C70" t="s">
        <v>898</v>
      </c>
      <c r="D70">
        <v>0</v>
      </c>
      <c r="E70" t="s">
        <v>929</v>
      </c>
      <c r="F70">
        <v>0</v>
      </c>
      <c r="G70" t="s">
        <v>929</v>
      </c>
      <c r="H70">
        <v>0</v>
      </c>
      <c r="I70" t="s">
        <v>929</v>
      </c>
      <c r="J70">
        <v>0</v>
      </c>
      <c r="K70" t="s">
        <v>927</v>
      </c>
      <c r="L70">
        <v>0</v>
      </c>
      <c r="M70" t="s">
        <v>924</v>
      </c>
      <c r="N70">
        <v>0</v>
      </c>
      <c r="O70" t="s">
        <v>403</v>
      </c>
      <c r="P70">
        <v>0</v>
      </c>
      <c r="Q70" t="s">
        <v>920</v>
      </c>
      <c r="R70">
        <v>0</v>
      </c>
      <c r="S70" t="s">
        <v>929</v>
      </c>
      <c r="T70">
        <v>0</v>
      </c>
      <c r="U70" t="s">
        <v>920</v>
      </c>
      <c r="V70">
        <v>0</v>
      </c>
      <c r="W70" t="s">
        <v>927</v>
      </c>
      <c r="X70">
        <v>0</v>
      </c>
      <c r="Y70" t="s">
        <v>924</v>
      </c>
      <c r="Z70">
        <v>0</v>
      </c>
      <c r="AA70" t="s">
        <v>921</v>
      </c>
      <c r="AB70">
        <v>0</v>
      </c>
      <c r="AC70" t="s">
        <v>924</v>
      </c>
      <c r="AD70">
        <v>0</v>
      </c>
      <c r="AE70" t="s">
        <v>403</v>
      </c>
      <c r="AF70">
        <v>0</v>
      </c>
      <c r="AG70" t="s">
        <v>929</v>
      </c>
      <c r="AH70">
        <v>0</v>
      </c>
      <c r="AI70" t="s">
        <v>929</v>
      </c>
      <c r="AJ70">
        <v>0</v>
      </c>
      <c r="AK70" t="s">
        <v>929</v>
      </c>
      <c r="AL70">
        <v>0</v>
      </c>
      <c r="AM70" t="s">
        <v>924</v>
      </c>
      <c r="AN70">
        <v>0</v>
      </c>
      <c r="AO70" t="s">
        <v>928</v>
      </c>
      <c r="AP70">
        <v>0</v>
      </c>
      <c r="AQ70" t="s">
        <v>929</v>
      </c>
      <c r="AR70">
        <v>0</v>
      </c>
      <c r="AS70" t="s">
        <v>929</v>
      </c>
      <c r="AT70">
        <v>0</v>
      </c>
      <c r="AU70" t="s">
        <v>927</v>
      </c>
      <c r="AV70">
        <v>0</v>
      </c>
      <c r="AW70" t="s">
        <v>929</v>
      </c>
      <c r="AX70">
        <v>0</v>
      </c>
      <c r="AY70" t="s">
        <v>925</v>
      </c>
      <c r="AZ70">
        <v>0</v>
      </c>
      <c r="BA70" t="s">
        <v>929</v>
      </c>
      <c r="BB70">
        <v>0</v>
      </c>
      <c r="BC70" t="s">
        <v>409</v>
      </c>
      <c r="BD70">
        <v>0</v>
      </c>
      <c r="BE70" t="s">
        <v>925</v>
      </c>
      <c r="BF70">
        <v>0</v>
      </c>
      <c r="BG70" t="s">
        <v>929</v>
      </c>
      <c r="BH70">
        <v>0</v>
      </c>
      <c r="BI70" t="s">
        <v>920</v>
      </c>
      <c r="BJ70">
        <v>0</v>
      </c>
      <c r="BK70" t="s">
        <v>924</v>
      </c>
      <c r="BL70">
        <v>0</v>
      </c>
      <c r="BM70" t="s">
        <v>924</v>
      </c>
      <c r="BN70">
        <v>0</v>
      </c>
      <c r="BO70" t="s">
        <v>920</v>
      </c>
      <c r="BP70">
        <v>0</v>
      </c>
      <c r="BQ70" t="s">
        <v>930</v>
      </c>
      <c r="BR70">
        <v>0</v>
      </c>
      <c r="BS70" t="s">
        <v>930</v>
      </c>
      <c r="BT70">
        <v>0</v>
      </c>
      <c r="BU70" t="s">
        <v>929</v>
      </c>
      <c r="BV70">
        <v>0</v>
      </c>
      <c r="BW70" t="s">
        <v>885</v>
      </c>
      <c r="BX70">
        <v>0</v>
      </c>
      <c r="BY70" t="s">
        <v>925</v>
      </c>
      <c r="BZ70">
        <v>0</v>
      </c>
      <c r="CA70" t="s">
        <v>930</v>
      </c>
      <c r="CB70">
        <v>0</v>
      </c>
      <c r="CC70" t="s">
        <v>403</v>
      </c>
      <c r="CD70">
        <v>0</v>
      </c>
      <c r="CE70" t="s">
        <v>403</v>
      </c>
      <c r="CF70">
        <v>0</v>
      </c>
      <c r="CG70" t="s">
        <v>403</v>
      </c>
      <c r="CH70">
        <v>0</v>
      </c>
      <c r="CI70" t="s">
        <v>898</v>
      </c>
      <c r="CJ70">
        <v>0</v>
      </c>
      <c r="CK70" t="s">
        <v>893</v>
      </c>
      <c r="CL70">
        <v>2</v>
      </c>
      <c r="CM70" t="s">
        <v>893</v>
      </c>
      <c r="CN70">
        <v>0</v>
      </c>
      <c r="CO70" t="s">
        <v>929</v>
      </c>
      <c r="CP70">
        <v>1</v>
      </c>
      <c r="CQ70" t="s">
        <v>924</v>
      </c>
      <c r="CR70">
        <v>1</v>
      </c>
      <c r="CS70" t="s">
        <v>929</v>
      </c>
      <c r="CT70">
        <v>0</v>
      </c>
      <c r="CU70" t="s">
        <v>403</v>
      </c>
      <c r="CV70">
        <v>0</v>
      </c>
      <c r="CW70" t="s">
        <v>924</v>
      </c>
      <c r="CX70">
        <v>9</v>
      </c>
    </row>
    <row r="71" spans="1:102" ht="12.75">
      <c r="A71" t="s">
        <v>929</v>
      </c>
      <c r="B71">
        <v>0</v>
      </c>
      <c r="C71" t="s">
        <v>924</v>
      </c>
      <c r="D71">
        <v>0</v>
      </c>
      <c r="E71" t="s">
        <v>413</v>
      </c>
      <c r="F71">
        <v>0</v>
      </c>
      <c r="G71" t="s">
        <v>930</v>
      </c>
      <c r="H71">
        <v>0</v>
      </c>
      <c r="I71" t="s">
        <v>413</v>
      </c>
      <c r="J71">
        <v>0</v>
      </c>
      <c r="K71" t="s">
        <v>929</v>
      </c>
      <c r="L71">
        <v>0</v>
      </c>
      <c r="M71" t="s">
        <v>926</v>
      </c>
      <c r="N71">
        <v>0</v>
      </c>
      <c r="O71" t="s">
        <v>924</v>
      </c>
      <c r="P71">
        <v>0</v>
      </c>
      <c r="Q71" t="s">
        <v>929</v>
      </c>
      <c r="R71">
        <v>0</v>
      </c>
      <c r="S71" t="s">
        <v>930</v>
      </c>
      <c r="T71">
        <v>0</v>
      </c>
      <c r="U71" t="s">
        <v>413</v>
      </c>
      <c r="V71">
        <v>0</v>
      </c>
      <c r="W71" t="s">
        <v>929</v>
      </c>
      <c r="X71">
        <v>0</v>
      </c>
      <c r="Y71" t="s">
        <v>925</v>
      </c>
      <c r="Z71">
        <v>0</v>
      </c>
      <c r="AA71" t="s">
        <v>924</v>
      </c>
      <c r="AB71">
        <v>0</v>
      </c>
      <c r="AC71" t="s">
        <v>413</v>
      </c>
      <c r="AD71">
        <v>0</v>
      </c>
      <c r="AE71" t="s">
        <v>413</v>
      </c>
      <c r="AF71">
        <v>0</v>
      </c>
      <c r="AG71" t="s">
        <v>930</v>
      </c>
      <c r="AH71">
        <v>0</v>
      </c>
      <c r="AI71" t="s">
        <v>413</v>
      </c>
      <c r="AJ71">
        <v>0</v>
      </c>
      <c r="AK71" t="s">
        <v>930</v>
      </c>
      <c r="AL71">
        <v>0</v>
      </c>
      <c r="AM71" t="s">
        <v>413</v>
      </c>
      <c r="AN71">
        <v>0</v>
      </c>
      <c r="AO71" t="s">
        <v>413</v>
      </c>
      <c r="AP71">
        <v>0</v>
      </c>
      <c r="AQ71" t="s">
        <v>930</v>
      </c>
      <c r="AR71">
        <v>0</v>
      </c>
      <c r="AS71" t="s">
        <v>413</v>
      </c>
      <c r="AT71">
        <v>0</v>
      </c>
      <c r="AU71" t="s">
        <v>928</v>
      </c>
      <c r="AV71">
        <v>0</v>
      </c>
      <c r="AW71" t="s">
        <v>413</v>
      </c>
      <c r="AX71">
        <v>0</v>
      </c>
      <c r="AY71" t="s">
        <v>413</v>
      </c>
      <c r="AZ71">
        <v>0</v>
      </c>
      <c r="BA71" t="s">
        <v>413</v>
      </c>
      <c r="BB71">
        <v>0</v>
      </c>
      <c r="BC71" t="s">
        <v>924</v>
      </c>
      <c r="BD71">
        <v>0</v>
      </c>
      <c r="BE71" t="s">
        <v>413</v>
      </c>
      <c r="BF71">
        <v>0</v>
      </c>
      <c r="BG71" t="s">
        <v>413</v>
      </c>
      <c r="BH71">
        <v>0</v>
      </c>
      <c r="BI71" t="s">
        <v>924</v>
      </c>
      <c r="BJ71">
        <v>0</v>
      </c>
      <c r="BK71" t="s">
        <v>929</v>
      </c>
      <c r="BL71">
        <v>0</v>
      </c>
      <c r="BM71" t="s">
        <v>413</v>
      </c>
      <c r="BN71">
        <v>0</v>
      </c>
      <c r="BO71" t="s">
        <v>921</v>
      </c>
      <c r="BP71">
        <v>0</v>
      </c>
      <c r="BQ71" t="s">
        <v>931</v>
      </c>
      <c r="BR71">
        <v>0</v>
      </c>
      <c r="BS71" t="s">
        <v>931</v>
      </c>
      <c r="BT71">
        <v>0</v>
      </c>
      <c r="BU71" t="s">
        <v>930</v>
      </c>
      <c r="BV71">
        <v>0</v>
      </c>
      <c r="BW71" t="s">
        <v>920</v>
      </c>
      <c r="BX71">
        <v>0</v>
      </c>
      <c r="BY71" t="s">
        <v>413</v>
      </c>
      <c r="BZ71">
        <v>0</v>
      </c>
      <c r="CA71" t="s">
        <v>413</v>
      </c>
      <c r="CB71">
        <v>0</v>
      </c>
      <c r="CC71" t="s">
        <v>924</v>
      </c>
      <c r="CD71">
        <v>0</v>
      </c>
      <c r="CE71" t="s">
        <v>920</v>
      </c>
      <c r="CF71">
        <v>0</v>
      </c>
      <c r="CG71" t="s">
        <v>924</v>
      </c>
      <c r="CH71">
        <v>0</v>
      </c>
      <c r="CI71" t="s">
        <v>924</v>
      </c>
      <c r="CJ71">
        <v>0</v>
      </c>
      <c r="CK71" t="s">
        <v>403</v>
      </c>
      <c r="CL71">
        <v>0</v>
      </c>
      <c r="CM71" t="s">
        <v>403</v>
      </c>
      <c r="CN71">
        <v>0</v>
      </c>
      <c r="CO71" t="s">
        <v>413</v>
      </c>
      <c r="CP71">
        <v>1</v>
      </c>
      <c r="CQ71" t="s">
        <v>929</v>
      </c>
      <c r="CR71">
        <v>1</v>
      </c>
      <c r="CS71" t="s">
        <v>930</v>
      </c>
      <c r="CT71">
        <v>0</v>
      </c>
      <c r="CU71" t="s">
        <v>924</v>
      </c>
      <c r="CV71">
        <v>0</v>
      </c>
      <c r="CW71" t="s">
        <v>894</v>
      </c>
      <c r="CX71">
        <v>1</v>
      </c>
    </row>
    <row r="72" spans="1:102" ht="12.75">
      <c r="A72" t="s">
        <v>934</v>
      </c>
      <c r="B72">
        <v>133</v>
      </c>
      <c r="C72" t="s">
        <v>934</v>
      </c>
      <c r="D72">
        <v>313</v>
      </c>
      <c r="E72" t="s">
        <v>934</v>
      </c>
      <c r="F72">
        <v>49</v>
      </c>
      <c r="G72" t="s">
        <v>934</v>
      </c>
      <c r="H72">
        <v>43</v>
      </c>
      <c r="I72" t="s">
        <v>934</v>
      </c>
      <c r="J72">
        <v>256</v>
      </c>
      <c r="K72" t="s">
        <v>934</v>
      </c>
      <c r="L72">
        <v>49</v>
      </c>
      <c r="M72" t="s">
        <v>934</v>
      </c>
      <c r="N72">
        <v>49</v>
      </c>
      <c r="O72" t="s">
        <v>934</v>
      </c>
      <c r="P72">
        <v>177</v>
      </c>
      <c r="Q72" t="s">
        <v>934</v>
      </c>
      <c r="R72">
        <v>47</v>
      </c>
      <c r="S72" t="s">
        <v>934</v>
      </c>
      <c r="T72">
        <v>123</v>
      </c>
      <c r="U72" t="s">
        <v>934</v>
      </c>
      <c r="V72">
        <v>111</v>
      </c>
      <c r="W72" t="s">
        <v>934</v>
      </c>
      <c r="X72">
        <v>89</v>
      </c>
      <c r="Y72" t="s">
        <v>934</v>
      </c>
      <c r="Z72">
        <v>132</v>
      </c>
      <c r="AA72" t="s">
        <v>934</v>
      </c>
      <c r="AB72">
        <v>54</v>
      </c>
      <c r="AC72" t="s">
        <v>934</v>
      </c>
      <c r="AD72">
        <v>72</v>
      </c>
      <c r="AE72" t="s">
        <v>934</v>
      </c>
      <c r="AF72">
        <v>219</v>
      </c>
      <c r="AG72" t="s">
        <v>934</v>
      </c>
      <c r="AH72">
        <v>25</v>
      </c>
      <c r="AI72" t="s">
        <v>934</v>
      </c>
      <c r="AJ72">
        <v>294</v>
      </c>
      <c r="AK72" t="s">
        <v>934</v>
      </c>
      <c r="AL72">
        <v>152</v>
      </c>
      <c r="AM72" t="s">
        <v>934</v>
      </c>
      <c r="AN72">
        <v>243</v>
      </c>
      <c r="AO72" t="s">
        <v>934</v>
      </c>
      <c r="AP72">
        <v>33</v>
      </c>
      <c r="AQ72" t="s">
        <v>934</v>
      </c>
      <c r="AR72">
        <v>41</v>
      </c>
      <c r="AS72" t="s">
        <v>934</v>
      </c>
      <c r="AT72">
        <v>74</v>
      </c>
      <c r="AU72" t="s">
        <v>934</v>
      </c>
      <c r="AV72">
        <v>68</v>
      </c>
      <c r="AW72" t="s">
        <v>934</v>
      </c>
      <c r="AX72">
        <v>103</v>
      </c>
      <c r="AY72" t="s">
        <v>934</v>
      </c>
      <c r="AZ72">
        <v>22</v>
      </c>
      <c r="BA72" t="s">
        <v>934</v>
      </c>
      <c r="BB72">
        <v>23</v>
      </c>
      <c r="BC72" t="s">
        <v>934</v>
      </c>
      <c r="BD72">
        <v>221</v>
      </c>
      <c r="BE72" t="s">
        <v>934</v>
      </c>
      <c r="BF72">
        <v>124</v>
      </c>
      <c r="BG72" t="s">
        <v>934</v>
      </c>
      <c r="BH72">
        <v>438</v>
      </c>
      <c r="BI72" t="s">
        <v>934</v>
      </c>
      <c r="BJ72">
        <v>402</v>
      </c>
      <c r="BK72" t="s">
        <v>934</v>
      </c>
      <c r="BL72">
        <v>52</v>
      </c>
      <c r="BM72" t="s">
        <v>934</v>
      </c>
      <c r="BN72">
        <v>114</v>
      </c>
      <c r="BO72" t="s">
        <v>934</v>
      </c>
      <c r="BP72">
        <v>16</v>
      </c>
      <c r="BQ72" t="s">
        <v>934</v>
      </c>
      <c r="BR72">
        <v>19</v>
      </c>
      <c r="BS72" t="s">
        <v>934</v>
      </c>
      <c r="BT72">
        <v>32</v>
      </c>
      <c r="BU72" t="s">
        <v>934</v>
      </c>
      <c r="BV72">
        <v>23</v>
      </c>
      <c r="BW72" t="s">
        <v>934</v>
      </c>
      <c r="BX72">
        <v>58</v>
      </c>
      <c r="BY72" t="s">
        <v>934</v>
      </c>
      <c r="BZ72">
        <v>227</v>
      </c>
      <c r="CA72" t="s">
        <v>934</v>
      </c>
      <c r="CB72">
        <v>69</v>
      </c>
      <c r="CC72" t="s">
        <v>934</v>
      </c>
      <c r="CD72">
        <v>383</v>
      </c>
      <c r="CE72" t="s">
        <v>934</v>
      </c>
      <c r="CF72">
        <v>291</v>
      </c>
      <c r="CG72" t="s">
        <v>934</v>
      </c>
      <c r="CH72">
        <v>1115</v>
      </c>
      <c r="CI72" t="s">
        <v>934</v>
      </c>
      <c r="CJ72">
        <v>637</v>
      </c>
      <c r="CK72" t="s">
        <v>934</v>
      </c>
      <c r="CL72">
        <v>996</v>
      </c>
      <c r="CM72" t="s">
        <v>934</v>
      </c>
      <c r="CN72">
        <v>181</v>
      </c>
      <c r="CO72" t="s">
        <v>403</v>
      </c>
      <c r="CP72">
        <v>0</v>
      </c>
      <c r="CQ72" t="s">
        <v>893</v>
      </c>
      <c r="CR72">
        <v>0</v>
      </c>
      <c r="CS72" t="s">
        <v>934</v>
      </c>
      <c r="CT72">
        <v>90</v>
      </c>
      <c r="CU72" t="s">
        <v>934</v>
      </c>
      <c r="CV72">
        <v>332</v>
      </c>
      <c r="CW72" t="s">
        <v>934</v>
      </c>
      <c r="CX72">
        <v>4789</v>
      </c>
    </row>
  </sheetData>
  <sheetProtection sheet="1" objects="1" scenarios="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DD37"/>
  <sheetViews>
    <sheetView zoomScalePageLayoutView="0" workbookViewId="0" topLeftCell="CM2">
      <selection activeCell="AB20" sqref="AB20"/>
    </sheetView>
  </sheetViews>
  <sheetFormatPr defaultColWidth="9.140625" defaultRowHeight="12.75"/>
  <sheetData>
    <row r="1" spans="1:108" ht="12.75">
      <c r="A1" t="s">
        <v>189</v>
      </c>
      <c r="B1" t="s">
        <v>246</v>
      </c>
      <c r="C1" t="s">
        <v>189</v>
      </c>
      <c r="D1" t="s">
        <v>245</v>
      </c>
      <c r="E1" t="s">
        <v>189</v>
      </c>
      <c r="F1" t="s">
        <v>243</v>
      </c>
      <c r="G1" t="s">
        <v>189</v>
      </c>
      <c r="H1" t="s">
        <v>241</v>
      </c>
      <c r="I1" t="s">
        <v>189</v>
      </c>
      <c r="J1" t="s">
        <v>139</v>
      </c>
      <c r="K1" t="s">
        <v>189</v>
      </c>
      <c r="L1" t="s">
        <v>141</v>
      </c>
      <c r="M1" t="s">
        <v>189</v>
      </c>
      <c r="N1" t="s">
        <v>143</v>
      </c>
      <c r="O1" t="s">
        <v>189</v>
      </c>
      <c r="P1" t="s">
        <v>145</v>
      </c>
      <c r="Q1" t="s">
        <v>189</v>
      </c>
      <c r="R1" t="s">
        <v>147</v>
      </c>
      <c r="S1" t="s">
        <v>189</v>
      </c>
      <c r="T1" t="s">
        <v>148</v>
      </c>
      <c r="U1" t="s">
        <v>189</v>
      </c>
      <c r="V1" t="s">
        <v>149</v>
      </c>
      <c r="W1" t="s">
        <v>189</v>
      </c>
      <c r="X1" t="s">
        <v>150</v>
      </c>
      <c r="Y1" t="s">
        <v>189</v>
      </c>
      <c r="Z1" t="s">
        <v>152</v>
      </c>
      <c r="AA1" t="s">
        <v>189</v>
      </c>
      <c r="AB1" t="s">
        <v>154</v>
      </c>
      <c r="AC1" t="s">
        <v>189</v>
      </c>
      <c r="AD1" t="s">
        <v>156</v>
      </c>
      <c r="AE1" t="s">
        <v>189</v>
      </c>
      <c r="AF1" t="s">
        <v>157</v>
      </c>
      <c r="AG1" t="s">
        <v>189</v>
      </c>
      <c r="AH1" t="s">
        <v>158</v>
      </c>
      <c r="AI1" t="s">
        <v>189</v>
      </c>
      <c r="AJ1" t="s">
        <v>160</v>
      </c>
      <c r="AK1" t="s">
        <v>189</v>
      </c>
      <c r="AL1" t="s">
        <v>161</v>
      </c>
      <c r="AM1" t="s">
        <v>189</v>
      </c>
      <c r="AN1" t="s">
        <v>162</v>
      </c>
      <c r="AO1" t="s">
        <v>189</v>
      </c>
      <c r="AP1" t="s">
        <v>163</v>
      </c>
      <c r="AQ1" t="s">
        <v>189</v>
      </c>
      <c r="AR1" t="s">
        <v>164</v>
      </c>
      <c r="AS1" t="s">
        <v>189</v>
      </c>
      <c r="AT1" t="s">
        <v>165</v>
      </c>
      <c r="AU1" t="s">
        <v>189</v>
      </c>
      <c r="AV1" t="s">
        <v>166</v>
      </c>
      <c r="AW1" t="s">
        <v>189</v>
      </c>
      <c r="AX1" t="s">
        <v>167</v>
      </c>
      <c r="AY1" t="s">
        <v>189</v>
      </c>
      <c r="AZ1" t="s">
        <v>168</v>
      </c>
      <c r="BA1" t="s">
        <v>189</v>
      </c>
      <c r="BB1" t="s">
        <v>169</v>
      </c>
      <c r="BC1" t="s">
        <v>189</v>
      </c>
      <c r="BD1" t="s">
        <v>170</v>
      </c>
      <c r="BE1" t="s">
        <v>189</v>
      </c>
      <c r="BF1" t="s">
        <v>171</v>
      </c>
      <c r="BG1" t="s">
        <v>189</v>
      </c>
      <c r="BH1" t="s">
        <v>172</v>
      </c>
      <c r="BI1" t="s">
        <v>189</v>
      </c>
      <c r="BJ1" t="s">
        <v>173</v>
      </c>
      <c r="BK1" t="s">
        <v>189</v>
      </c>
      <c r="BL1" t="s">
        <v>174</v>
      </c>
      <c r="BM1" t="s">
        <v>189</v>
      </c>
      <c r="BN1" t="s">
        <v>175</v>
      </c>
      <c r="BO1" t="s">
        <v>189</v>
      </c>
      <c r="BP1" t="s">
        <v>176</v>
      </c>
      <c r="BQ1" t="s">
        <v>189</v>
      </c>
      <c r="BR1" t="s">
        <v>177</v>
      </c>
      <c r="BS1" t="s">
        <v>189</v>
      </c>
      <c r="BT1" t="s">
        <v>178</v>
      </c>
      <c r="BU1" t="s">
        <v>189</v>
      </c>
      <c r="BV1" t="s">
        <v>179</v>
      </c>
      <c r="BW1" t="s">
        <v>189</v>
      </c>
      <c r="BX1" t="s">
        <v>181</v>
      </c>
      <c r="BY1" t="s">
        <v>189</v>
      </c>
      <c r="BZ1" t="s">
        <v>183</v>
      </c>
      <c r="CA1" t="s">
        <v>189</v>
      </c>
      <c r="CB1" t="s">
        <v>184</v>
      </c>
      <c r="CC1" t="s">
        <v>189</v>
      </c>
      <c r="CD1" t="s">
        <v>185</v>
      </c>
      <c r="CE1" t="s">
        <v>189</v>
      </c>
      <c r="CF1" t="s">
        <v>186</v>
      </c>
      <c r="CG1" t="s">
        <v>189</v>
      </c>
      <c r="CH1" t="s">
        <v>187</v>
      </c>
      <c r="CI1" t="s">
        <v>189</v>
      </c>
      <c r="CJ1" t="s">
        <v>188</v>
      </c>
      <c r="CK1" t="s">
        <v>189</v>
      </c>
      <c r="CL1" t="s">
        <v>966</v>
      </c>
      <c r="CM1" t="s">
        <v>189</v>
      </c>
      <c r="CN1" t="s">
        <v>967</v>
      </c>
      <c r="CO1" t="s">
        <v>189</v>
      </c>
      <c r="CP1" t="s">
        <v>968</v>
      </c>
      <c r="CQ1" t="s">
        <v>189</v>
      </c>
      <c r="CR1" t="s">
        <v>969</v>
      </c>
      <c r="CS1" t="s">
        <v>189</v>
      </c>
      <c r="CT1" t="s">
        <v>970</v>
      </c>
      <c r="CU1" t="s">
        <v>189</v>
      </c>
      <c r="CV1" t="s">
        <v>971</v>
      </c>
      <c r="CW1" t="s">
        <v>189</v>
      </c>
      <c r="CX1" t="s">
        <v>972</v>
      </c>
      <c r="CY1" t="s">
        <v>189</v>
      </c>
      <c r="CZ1" t="s">
        <v>973</v>
      </c>
      <c r="DA1" t="s">
        <v>189</v>
      </c>
      <c r="DB1" t="s">
        <v>975</v>
      </c>
      <c r="DC1" t="s">
        <v>189</v>
      </c>
      <c r="DD1" t="s">
        <v>974</v>
      </c>
    </row>
    <row r="2" spans="1:108" s="43" customFormat="1" ht="63.75">
      <c r="A2" s="43" t="s">
        <v>190</v>
      </c>
      <c r="B2" s="43" t="s">
        <v>247</v>
      </c>
      <c r="C2" s="43" t="s">
        <v>190</v>
      </c>
      <c r="D2" s="43" t="s">
        <v>449</v>
      </c>
      <c r="E2" s="43" t="s">
        <v>190</v>
      </c>
      <c r="F2" s="43" t="s">
        <v>244</v>
      </c>
      <c r="G2" s="43" t="s">
        <v>190</v>
      </c>
      <c r="H2" s="43" t="s">
        <v>242</v>
      </c>
      <c r="I2" s="43" t="s">
        <v>190</v>
      </c>
      <c r="J2" s="43" t="s">
        <v>987</v>
      </c>
      <c r="K2" s="43" t="s">
        <v>190</v>
      </c>
      <c r="L2" s="43" t="s">
        <v>988</v>
      </c>
      <c r="M2" s="43" t="s">
        <v>190</v>
      </c>
      <c r="N2" s="43" t="s">
        <v>334</v>
      </c>
      <c r="O2" s="43" t="s">
        <v>190</v>
      </c>
      <c r="P2" s="43" t="s">
        <v>335</v>
      </c>
      <c r="Q2" s="43" t="s">
        <v>190</v>
      </c>
      <c r="R2" s="43" t="s">
        <v>336</v>
      </c>
      <c r="S2" s="43" t="s">
        <v>190</v>
      </c>
      <c r="T2" s="43" t="s">
        <v>337</v>
      </c>
      <c r="U2" s="43" t="s">
        <v>190</v>
      </c>
      <c r="V2" s="43" t="s">
        <v>338</v>
      </c>
      <c r="W2" s="43" t="s">
        <v>190</v>
      </c>
      <c r="X2" s="43" t="s">
        <v>339</v>
      </c>
      <c r="Y2" s="43" t="s">
        <v>190</v>
      </c>
      <c r="Z2" s="43" t="s">
        <v>340</v>
      </c>
      <c r="AA2" s="43" t="s">
        <v>190</v>
      </c>
      <c r="AB2" s="43" t="s">
        <v>341</v>
      </c>
      <c r="AC2" s="43" t="s">
        <v>190</v>
      </c>
      <c r="AD2" s="43" t="s">
        <v>342</v>
      </c>
      <c r="AE2" s="43" t="s">
        <v>190</v>
      </c>
      <c r="AF2" s="43" t="s">
        <v>343</v>
      </c>
      <c r="AG2" s="43" t="s">
        <v>190</v>
      </c>
      <c r="AH2" s="43" t="s">
        <v>344</v>
      </c>
      <c r="AI2" s="43" t="s">
        <v>190</v>
      </c>
      <c r="AJ2" s="43" t="s">
        <v>345</v>
      </c>
      <c r="AK2" s="43" t="s">
        <v>190</v>
      </c>
      <c r="AL2" s="43" t="s">
        <v>346</v>
      </c>
      <c r="AM2" s="43" t="s">
        <v>190</v>
      </c>
      <c r="AN2" s="43" t="s">
        <v>347</v>
      </c>
      <c r="AO2" s="43" t="s">
        <v>190</v>
      </c>
      <c r="AP2" s="43" t="s">
        <v>348</v>
      </c>
      <c r="AQ2" s="43" t="s">
        <v>190</v>
      </c>
      <c r="AR2" s="43" t="s">
        <v>349</v>
      </c>
      <c r="AS2" s="43" t="s">
        <v>190</v>
      </c>
      <c r="AT2" s="43" t="s">
        <v>350</v>
      </c>
      <c r="AU2" s="43" t="s">
        <v>190</v>
      </c>
      <c r="AV2" s="43" t="s">
        <v>351</v>
      </c>
      <c r="AW2" s="43" t="s">
        <v>190</v>
      </c>
      <c r="AX2" s="43" t="s">
        <v>352</v>
      </c>
      <c r="AY2" s="43" t="s">
        <v>190</v>
      </c>
      <c r="AZ2" s="43" t="s">
        <v>353</v>
      </c>
      <c r="BA2" s="43" t="s">
        <v>190</v>
      </c>
      <c r="BB2" s="43" t="s">
        <v>354</v>
      </c>
      <c r="BC2" s="43" t="s">
        <v>190</v>
      </c>
      <c r="BD2" s="43" t="s">
        <v>355</v>
      </c>
      <c r="BE2" s="43" t="s">
        <v>190</v>
      </c>
      <c r="BF2" s="43" t="s">
        <v>356</v>
      </c>
      <c r="BG2" s="43" t="s">
        <v>190</v>
      </c>
      <c r="BH2" s="43" t="s">
        <v>357</v>
      </c>
      <c r="BI2" s="43" t="s">
        <v>190</v>
      </c>
      <c r="BJ2" s="43" t="s">
        <v>358</v>
      </c>
      <c r="BK2" s="43" t="s">
        <v>190</v>
      </c>
      <c r="BL2" s="43" t="s">
        <v>359</v>
      </c>
      <c r="BM2" s="43" t="s">
        <v>190</v>
      </c>
      <c r="BN2" s="43" t="s">
        <v>360</v>
      </c>
      <c r="BO2" s="43" t="s">
        <v>190</v>
      </c>
      <c r="BP2" s="43" t="s">
        <v>361</v>
      </c>
      <c r="BQ2" s="43" t="s">
        <v>190</v>
      </c>
      <c r="BR2" s="43" t="s">
        <v>362</v>
      </c>
      <c r="BS2" s="43" t="s">
        <v>190</v>
      </c>
      <c r="BT2" s="43" t="s">
        <v>363</v>
      </c>
      <c r="BU2" s="43" t="s">
        <v>190</v>
      </c>
      <c r="BV2" s="43" t="s">
        <v>364</v>
      </c>
      <c r="BW2" s="43" t="s">
        <v>190</v>
      </c>
      <c r="BX2" s="43" t="s">
        <v>365</v>
      </c>
      <c r="BY2" s="43" t="s">
        <v>190</v>
      </c>
      <c r="BZ2" s="43" t="s">
        <v>366</v>
      </c>
      <c r="CA2" s="43" t="s">
        <v>190</v>
      </c>
      <c r="CB2" s="43" t="s">
        <v>367</v>
      </c>
      <c r="CC2" s="43" t="s">
        <v>190</v>
      </c>
      <c r="CD2" s="43" t="s">
        <v>368</v>
      </c>
      <c r="CE2" s="43" t="s">
        <v>190</v>
      </c>
      <c r="CF2" s="43" t="s">
        <v>369</v>
      </c>
      <c r="CG2" s="43" t="s">
        <v>190</v>
      </c>
      <c r="CH2" s="43" t="s">
        <v>370</v>
      </c>
      <c r="CI2" s="43" t="s">
        <v>190</v>
      </c>
      <c r="CJ2" s="43" t="s">
        <v>371</v>
      </c>
      <c r="CK2" s="43" t="s">
        <v>190</v>
      </c>
      <c r="CL2" s="43" t="s">
        <v>372</v>
      </c>
      <c r="CM2" s="43" t="s">
        <v>190</v>
      </c>
      <c r="CN2" s="43" t="s">
        <v>373</v>
      </c>
      <c r="CO2" s="43" t="s">
        <v>190</v>
      </c>
      <c r="CP2" s="43" t="s">
        <v>374</v>
      </c>
      <c r="CQ2" s="43" t="s">
        <v>190</v>
      </c>
      <c r="CR2" s="43" t="s">
        <v>375</v>
      </c>
      <c r="CS2" s="43" t="s">
        <v>190</v>
      </c>
      <c r="CT2" s="43" t="s">
        <v>376</v>
      </c>
      <c r="CU2" s="43" t="s">
        <v>190</v>
      </c>
      <c r="CV2" s="43" t="s">
        <v>377</v>
      </c>
      <c r="CW2" s="43" t="s">
        <v>190</v>
      </c>
      <c r="CX2" s="43" t="s">
        <v>378</v>
      </c>
      <c r="CY2" s="43" t="s">
        <v>190</v>
      </c>
      <c r="CZ2" s="43" t="s">
        <v>379</v>
      </c>
      <c r="DA2" s="43" t="s">
        <v>190</v>
      </c>
      <c r="DB2" s="43" t="s">
        <v>381</v>
      </c>
      <c r="DC2" s="43" t="s">
        <v>190</v>
      </c>
      <c r="DD2" s="43" t="s">
        <v>380</v>
      </c>
    </row>
    <row r="3" spans="1:108" ht="12.75">
      <c r="A3" t="s">
        <v>436</v>
      </c>
      <c r="B3">
        <v>53012456</v>
      </c>
      <c r="C3" t="s">
        <v>436</v>
      </c>
      <c r="D3">
        <v>5601847</v>
      </c>
      <c r="E3" t="s">
        <v>436</v>
      </c>
      <c r="F3">
        <v>2736460</v>
      </c>
      <c r="G3" t="s">
        <v>436</v>
      </c>
      <c r="H3">
        <v>1073045</v>
      </c>
      <c r="I3" t="s">
        <v>436</v>
      </c>
      <c r="J3">
        <v>28378</v>
      </c>
      <c r="K3" t="s">
        <v>436</v>
      </c>
      <c r="L3">
        <v>32286</v>
      </c>
      <c r="M3" t="s">
        <v>436</v>
      </c>
      <c r="N3">
        <v>24967</v>
      </c>
      <c r="O3" t="s">
        <v>436</v>
      </c>
      <c r="P3">
        <v>26536</v>
      </c>
      <c r="Q3" t="s">
        <v>436</v>
      </c>
      <c r="R3">
        <v>33937</v>
      </c>
      <c r="S3" t="s">
        <v>436</v>
      </c>
      <c r="T3">
        <v>25938</v>
      </c>
      <c r="U3" t="s">
        <v>436</v>
      </c>
      <c r="V3">
        <v>25708</v>
      </c>
      <c r="W3" t="s">
        <v>436</v>
      </c>
      <c r="X3">
        <v>24426</v>
      </c>
      <c r="Y3" t="s">
        <v>436</v>
      </c>
      <c r="Z3">
        <v>22828</v>
      </c>
      <c r="AA3" t="s">
        <v>436</v>
      </c>
      <c r="AB3">
        <v>26429</v>
      </c>
      <c r="AC3" t="s">
        <v>436</v>
      </c>
      <c r="AD3">
        <v>27749</v>
      </c>
      <c r="AE3" t="s">
        <v>436</v>
      </c>
      <c r="AF3">
        <v>23001</v>
      </c>
      <c r="AG3" t="s">
        <v>436</v>
      </c>
      <c r="AH3">
        <v>28026</v>
      </c>
      <c r="AI3" t="s">
        <v>436</v>
      </c>
      <c r="AJ3">
        <v>24380</v>
      </c>
      <c r="AK3" t="s">
        <v>436</v>
      </c>
      <c r="AL3">
        <v>25334</v>
      </c>
      <c r="AM3" t="s">
        <v>436</v>
      </c>
      <c r="AN3">
        <v>30133</v>
      </c>
      <c r="AO3" t="s">
        <v>436</v>
      </c>
      <c r="AP3">
        <v>25410</v>
      </c>
      <c r="AQ3" t="s">
        <v>436</v>
      </c>
      <c r="AR3">
        <v>31074</v>
      </c>
      <c r="AS3" t="s">
        <v>436</v>
      </c>
      <c r="AT3">
        <v>25669</v>
      </c>
      <c r="AU3" t="s">
        <v>436</v>
      </c>
      <c r="AV3">
        <v>33957</v>
      </c>
      <c r="AW3" t="s">
        <v>436</v>
      </c>
      <c r="AX3">
        <v>25707</v>
      </c>
      <c r="AY3" t="s">
        <v>436</v>
      </c>
      <c r="AZ3">
        <v>24615</v>
      </c>
      <c r="BA3" t="s">
        <v>436</v>
      </c>
      <c r="BB3">
        <v>23652</v>
      </c>
      <c r="BC3" t="s">
        <v>436</v>
      </c>
      <c r="BD3">
        <v>24174</v>
      </c>
      <c r="BE3" t="s">
        <v>436</v>
      </c>
      <c r="BF3">
        <v>25885</v>
      </c>
      <c r="BG3" t="s">
        <v>436</v>
      </c>
      <c r="BH3">
        <v>26794</v>
      </c>
      <c r="BI3" t="s">
        <v>436</v>
      </c>
      <c r="BJ3">
        <v>21817</v>
      </c>
      <c r="BK3" t="s">
        <v>436</v>
      </c>
      <c r="BL3">
        <v>30317</v>
      </c>
      <c r="BM3" t="s">
        <v>436</v>
      </c>
      <c r="BN3">
        <v>30786</v>
      </c>
      <c r="BO3" t="s">
        <v>436</v>
      </c>
      <c r="BP3">
        <v>32415</v>
      </c>
      <c r="BQ3" t="s">
        <v>436</v>
      </c>
      <c r="BR3">
        <v>31391</v>
      </c>
      <c r="BS3" t="s">
        <v>436</v>
      </c>
      <c r="BT3">
        <v>25757</v>
      </c>
      <c r="BU3" t="s">
        <v>436</v>
      </c>
      <c r="BV3">
        <v>24319</v>
      </c>
      <c r="BW3" t="s">
        <v>436</v>
      </c>
      <c r="BX3">
        <v>24025</v>
      </c>
      <c r="BY3" t="s">
        <v>436</v>
      </c>
      <c r="BZ3">
        <v>22455</v>
      </c>
      <c r="CA3" t="s">
        <v>436</v>
      </c>
      <c r="CB3">
        <v>25267</v>
      </c>
      <c r="CC3" t="s">
        <v>436</v>
      </c>
      <c r="CD3">
        <v>23360</v>
      </c>
      <c r="CE3" t="s">
        <v>436</v>
      </c>
      <c r="CF3">
        <v>25297</v>
      </c>
      <c r="CG3" t="s">
        <v>436</v>
      </c>
      <c r="CH3">
        <v>32921</v>
      </c>
      <c r="CI3" t="s">
        <v>436</v>
      </c>
      <c r="CJ3">
        <v>25925</v>
      </c>
      <c r="CK3" t="s">
        <v>436</v>
      </c>
      <c r="CL3">
        <v>96568</v>
      </c>
      <c r="CM3" t="s">
        <v>436</v>
      </c>
      <c r="CN3">
        <v>97778</v>
      </c>
      <c r="CO3" t="s">
        <v>436</v>
      </c>
      <c r="CP3">
        <v>115904</v>
      </c>
      <c r="CQ3" t="s">
        <v>436</v>
      </c>
      <c r="CR3">
        <v>121678</v>
      </c>
      <c r="CS3" t="s">
        <v>436</v>
      </c>
      <c r="CT3">
        <v>126693</v>
      </c>
      <c r="CU3" t="s">
        <v>436</v>
      </c>
      <c r="CV3">
        <v>101422</v>
      </c>
      <c r="CW3" t="s">
        <v>436</v>
      </c>
      <c r="CX3">
        <v>107090</v>
      </c>
      <c r="CY3" t="s">
        <v>436</v>
      </c>
      <c r="CZ3">
        <v>104067</v>
      </c>
      <c r="DA3" t="s">
        <v>436</v>
      </c>
      <c r="DB3">
        <v>95107</v>
      </c>
      <c r="DC3" t="s">
        <v>436</v>
      </c>
      <c r="DD3">
        <v>106738</v>
      </c>
    </row>
    <row r="4" spans="1:108" ht="12.75">
      <c r="A4" t="s">
        <v>415</v>
      </c>
      <c r="B4">
        <v>45675317</v>
      </c>
      <c r="C4" t="s">
        <v>415</v>
      </c>
      <c r="D4">
        <v>4971874</v>
      </c>
      <c r="E4" t="s">
        <v>415</v>
      </c>
      <c r="F4">
        <v>2282318</v>
      </c>
      <c r="G4" t="s">
        <v>415</v>
      </c>
      <c r="H4">
        <v>834732</v>
      </c>
      <c r="I4" t="s">
        <v>415</v>
      </c>
      <c r="J4">
        <v>22626</v>
      </c>
      <c r="K4" t="s">
        <v>415</v>
      </c>
      <c r="L4">
        <v>18389</v>
      </c>
      <c r="M4" t="s">
        <v>415</v>
      </c>
      <c r="N4">
        <v>22442</v>
      </c>
      <c r="O4" t="s">
        <v>415</v>
      </c>
      <c r="P4">
        <v>23417</v>
      </c>
      <c r="Q4" t="s">
        <v>415</v>
      </c>
      <c r="R4">
        <v>20357</v>
      </c>
      <c r="S4" t="s">
        <v>415</v>
      </c>
      <c r="T4">
        <v>23002</v>
      </c>
      <c r="U4" t="s">
        <v>415</v>
      </c>
      <c r="V4">
        <v>22570</v>
      </c>
      <c r="W4" t="s">
        <v>415</v>
      </c>
      <c r="X4">
        <v>17277</v>
      </c>
      <c r="Y4" t="s">
        <v>415</v>
      </c>
      <c r="Z4">
        <v>19513</v>
      </c>
      <c r="AA4" t="s">
        <v>415</v>
      </c>
      <c r="AB4">
        <v>20887</v>
      </c>
      <c r="AC4" t="s">
        <v>415</v>
      </c>
      <c r="AD4">
        <v>16922</v>
      </c>
      <c r="AE4" t="s">
        <v>415</v>
      </c>
      <c r="AF4">
        <v>17439</v>
      </c>
      <c r="AG4" t="s">
        <v>415</v>
      </c>
      <c r="AH4">
        <v>21448</v>
      </c>
      <c r="AI4" t="s">
        <v>415</v>
      </c>
      <c r="AJ4">
        <v>22450</v>
      </c>
      <c r="AK4" t="s">
        <v>415</v>
      </c>
      <c r="AL4">
        <v>22439</v>
      </c>
      <c r="AM4" t="s">
        <v>415</v>
      </c>
      <c r="AN4">
        <v>18980</v>
      </c>
      <c r="AO4" t="s">
        <v>415</v>
      </c>
      <c r="AP4">
        <v>23857</v>
      </c>
      <c r="AQ4" t="s">
        <v>415</v>
      </c>
      <c r="AR4">
        <v>17115</v>
      </c>
      <c r="AS4" t="s">
        <v>415</v>
      </c>
      <c r="AT4">
        <v>20191</v>
      </c>
      <c r="AU4" t="s">
        <v>415</v>
      </c>
      <c r="AV4">
        <v>20516</v>
      </c>
      <c r="AW4" t="s">
        <v>415</v>
      </c>
      <c r="AX4">
        <v>23959</v>
      </c>
      <c r="AY4" t="s">
        <v>415</v>
      </c>
      <c r="AZ4">
        <v>22392</v>
      </c>
      <c r="BA4" t="s">
        <v>415</v>
      </c>
      <c r="BB4">
        <v>18743</v>
      </c>
      <c r="BC4" t="s">
        <v>415</v>
      </c>
      <c r="BD4">
        <v>20356</v>
      </c>
      <c r="BE4" t="s">
        <v>415</v>
      </c>
      <c r="BF4">
        <v>20163</v>
      </c>
      <c r="BG4" t="s">
        <v>415</v>
      </c>
      <c r="BH4">
        <v>24745</v>
      </c>
      <c r="BI4" t="s">
        <v>415</v>
      </c>
      <c r="BJ4">
        <v>19789</v>
      </c>
      <c r="BK4" t="s">
        <v>415</v>
      </c>
      <c r="BL4">
        <v>17738</v>
      </c>
      <c r="BM4" t="s">
        <v>415</v>
      </c>
      <c r="BN4">
        <v>23366</v>
      </c>
      <c r="BO4" t="s">
        <v>415</v>
      </c>
      <c r="BP4">
        <v>18652</v>
      </c>
      <c r="BQ4" t="s">
        <v>415</v>
      </c>
      <c r="BR4">
        <v>19323</v>
      </c>
      <c r="BS4" t="s">
        <v>415</v>
      </c>
      <c r="BT4">
        <v>21852</v>
      </c>
      <c r="BU4" t="s">
        <v>415</v>
      </c>
      <c r="BV4">
        <v>18988</v>
      </c>
      <c r="BW4" t="s">
        <v>415</v>
      </c>
      <c r="BX4">
        <v>22327</v>
      </c>
      <c r="BY4" t="s">
        <v>415</v>
      </c>
      <c r="BZ4">
        <v>20839</v>
      </c>
      <c r="CA4" t="s">
        <v>415</v>
      </c>
      <c r="CB4">
        <v>23420</v>
      </c>
      <c r="CC4" t="s">
        <v>415</v>
      </c>
      <c r="CD4">
        <v>21469</v>
      </c>
      <c r="CE4" t="s">
        <v>415</v>
      </c>
      <c r="CF4">
        <v>22147</v>
      </c>
      <c r="CG4" t="s">
        <v>415</v>
      </c>
      <c r="CH4">
        <v>20081</v>
      </c>
      <c r="CI4" t="s">
        <v>415</v>
      </c>
      <c r="CJ4">
        <v>22546</v>
      </c>
      <c r="CK4" t="s">
        <v>415</v>
      </c>
      <c r="CL4">
        <v>77514</v>
      </c>
      <c r="CM4" t="s">
        <v>415</v>
      </c>
      <c r="CN4">
        <v>83087</v>
      </c>
      <c r="CO4" t="s">
        <v>415</v>
      </c>
      <c r="CP4">
        <v>79053</v>
      </c>
      <c r="CQ4" t="s">
        <v>415</v>
      </c>
      <c r="CR4">
        <v>86631</v>
      </c>
      <c r="CS4" t="s">
        <v>415</v>
      </c>
      <c r="CT4">
        <v>75623</v>
      </c>
      <c r="CU4" t="s">
        <v>415</v>
      </c>
      <c r="CV4">
        <v>92812</v>
      </c>
      <c r="CW4" t="s">
        <v>415</v>
      </c>
      <c r="CX4">
        <v>75172</v>
      </c>
      <c r="CY4" t="s">
        <v>415</v>
      </c>
      <c r="CZ4">
        <v>89152</v>
      </c>
      <c r="DA4" t="s">
        <v>415</v>
      </c>
      <c r="DB4">
        <v>88055</v>
      </c>
      <c r="DC4" t="s">
        <v>415</v>
      </c>
      <c r="DD4">
        <v>87633</v>
      </c>
    </row>
    <row r="5" spans="1:108" ht="12.75">
      <c r="A5" t="s">
        <v>432</v>
      </c>
      <c r="B5">
        <v>682274</v>
      </c>
      <c r="C5" t="s">
        <v>432</v>
      </c>
      <c r="D5">
        <v>99717</v>
      </c>
      <c r="E5" t="s">
        <v>432</v>
      </c>
      <c r="F5">
        <v>90316</v>
      </c>
      <c r="G5" t="s">
        <v>217</v>
      </c>
      <c r="H5">
        <v>55922</v>
      </c>
      <c r="I5" t="s">
        <v>217</v>
      </c>
      <c r="J5">
        <v>1355</v>
      </c>
      <c r="K5" t="s">
        <v>217</v>
      </c>
      <c r="L5">
        <v>2705</v>
      </c>
      <c r="M5" t="s">
        <v>416</v>
      </c>
      <c r="N5">
        <v>277</v>
      </c>
      <c r="O5" t="s">
        <v>217</v>
      </c>
      <c r="P5">
        <v>627</v>
      </c>
      <c r="Q5" t="s">
        <v>217</v>
      </c>
      <c r="R5">
        <v>7057</v>
      </c>
      <c r="S5" t="s">
        <v>416</v>
      </c>
      <c r="T5">
        <v>416</v>
      </c>
      <c r="U5" t="s">
        <v>416</v>
      </c>
      <c r="V5">
        <v>556</v>
      </c>
      <c r="W5" t="s">
        <v>432</v>
      </c>
      <c r="X5">
        <v>1286</v>
      </c>
      <c r="Y5" t="s">
        <v>416</v>
      </c>
      <c r="Z5">
        <v>734</v>
      </c>
      <c r="AA5" t="s">
        <v>217</v>
      </c>
      <c r="AB5">
        <v>1591</v>
      </c>
      <c r="AC5" t="s">
        <v>432</v>
      </c>
      <c r="AD5">
        <v>4201</v>
      </c>
      <c r="AE5" t="s">
        <v>432</v>
      </c>
      <c r="AF5">
        <v>1112</v>
      </c>
      <c r="AG5" t="s">
        <v>217</v>
      </c>
      <c r="AH5">
        <v>3398</v>
      </c>
      <c r="AI5" t="s">
        <v>416</v>
      </c>
      <c r="AJ5">
        <v>358</v>
      </c>
      <c r="AK5" t="s">
        <v>416</v>
      </c>
      <c r="AL5">
        <v>434</v>
      </c>
      <c r="AM5" t="s">
        <v>431</v>
      </c>
      <c r="AN5">
        <v>1392</v>
      </c>
      <c r="AO5" t="s">
        <v>416</v>
      </c>
      <c r="AP5">
        <v>372</v>
      </c>
      <c r="AQ5" t="s">
        <v>217</v>
      </c>
      <c r="AR5">
        <v>3206</v>
      </c>
      <c r="AS5" t="s">
        <v>217</v>
      </c>
      <c r="AT5">
        <v>1436</v>
      </c>
      <c r="AU5" t="s">
        <v>217</v>
      </c>
      <c r="AV5">
        <v>2433</v>
      </c>
      <c r="AW5" t="s">
        <v>416</v>
      </c>
      <c r="AX5">
        <v>380</v>
      </c>
      <c r="AY5" t="s">
        <v>416</v>
      </c>
      <c r="AZ5">
        <v>419</v>
      </c>
      <c r="BA5" t="s">
        <v>432</v>
      </c>
      <c r="BB5">
        <v>831</v>
      </c>
      <c r="BC5" t="s">
        <v>432</v>
      </c>
      <c r="BD5">
        <v>781</v>
      </c>
      <c r="BE5" t="s">
        <v>431</v>
      </c>
      <c r="BF5">
        <v>803</v>
      </c>
      <c r="BG5" t="s">
        <v>416</v>
      </c>
      <c r="BH5">
        <v>362</v>
      </c>
      <c r="BI5" t="s">
        <v>416</v>
      </c>
      <c r="BJ5">
        <v>476</v>
      </c>
      <c r="BK5" t="s">
        <v>432</v>
      </c>
      <c r="BL5">
        <v>2848</v>
      </c>
      <c r="BM5" t="s">
        <v>217</v>
      </c>
      <c r="BN5">
        <v>2501</v>
      </c>
      <c r="BO5" t="s">
        <v>217</v>
      </c>
      <c r="BP5">
        <v>5464</v>
      </c>
      <c r="BQ5" t="s">
        <v>217</v>
      </c>
      <c r="BR5">
        <v>6001</v>
      </c>
      <c r="BS5" t="s">
        <v>217</v>
      </c>
      <c r="BT5">
        <v>1257</v>
      </c>
      <c r="BU5" t="s">
        <v>422</v>
      </c>
      <c r="BV5">
        <v>841</v>
      </c>
      <c r="BW5" t="s">
        <v>432</v>
      </c>
      <c r="BX5">
        <v>451</v>
      </c>
      <c r="BY5" t="s">
        <v>416</v>
      </c>
      <c r="BZ5">
        <v>300</v>
      </c>
      <c r="CA5" t="s">
        <v>432</v>
      </c>
      <c r="CB5">
        <v>400</v>
      </c>
      <c r="CC5" t="s">
        <v>432</v>
      </c>
      <c r="CD5">
        <v>379</v>
      </c>
      <c r="CE5" t="s">
        <v>416</v>
      </c>
      <c r="CF5">
        <v>486</v>
      </c>
      <c r="CG5" t="s">
        <v>217</v>
      </c>
      <c r="CH5">
        <v>8049</v>
      </c>
      <c r="CI5" t="s">
        <v>416</v>
      </c>
      <c r="CJ5">
        <v>368</v>
      </c>
      <c r="CK5" t="s">
        <v>432</v>
      </c>
      <c r="CL5">
        <v>3320</v>
      </c>
      <c r="CM5" t="s">
        <v>416</v>
      </c>
      <c r="CN5">
        <v>2115</v>
      </c>
      <c r="CO5" t="s">
        <v>217</v>
      </c>
      <c r="CP5">
        <v>14492</v>
      </c>
      <c r="CQ5" t="s">
        <v>217</v>
      </c>
      <c r="CR5">
        <v>18779</v>
      </c>
      <c r="CS5" t="s">
        <v>217</v>
      </c>
      <c r="CT5">
        <v>7534</v>
      </c>
      <c r="CU5" t="s">
        <v>416</v>
      </c>
      <c r="CV5">
        <v>1478</v>
      </c>
      <c r="CW5" t="s">
        <v>432</v>
      </c>
      <c r="CX5">
        <v>7611</v>
      </c>
      <c r="CY5" t="s">
        <v>416</v>
      </c>
      <c r="CZ5">
        <v>1914</v>
      </c>
      <c r="DA5" t="s">
        <v>432</v>
      </c>
      <c r="DB5">
        <v>1516</v>
      </c>
      <c r="DC5" t="s">
        <v>217</v>
      </c>
      <c r="DD5">
        <v>5376</v>
      </c>
    </row>
    <row r="6" spans="1:108" ht="12.75">
      <c r="A6" t="s">
        <v>422</v>
      </c>
      <c r="B6">
        <v>561098</v>
      </c>
      <c r="C6" t="s">
        <v>217</v>
      </c>
      <c r="D6">
        <v>88636</v>
      </c>
      <c r="E6" t="s">
        <v>217</v>
      </c>
      <c r="F6">
        <v>83186</v>
      </c>
      <c r="G6" t="s">
        <v>432</v>
      </c>
      <c r="H6">
        <v>27206</v>
      </c>
      <c r="I6" t="s">
        <v>416</v>
      </c>
      <c r="J6">
        <v>796</v>
      </c>
      <c r="K6" t="s">
        <v>441</v>
      </c>
      <c r="L6">
        <v>2486</v>
      </c>
      <c r="M6" t="s">
        <v>443</v>
      </c>
      <c r="N6">
        <v>245</v>
      </c>
      <c r="O6" t="s">
        <v>416</v>
      </c>
      <c r="P6">
        <v>563</v>
      </c>
      <c r="Q6" t="s">
        <v>441</v>
      </c>
      <c r="R6">
        <v>1276</v>
      </c>
      <c r="S6" t="s">
        <v>432</v>
      </c>
      <c r="T6">
        <v>231</v>
      </c>
      <c r="U6" t="s">
        <v>217</v>
      </c>
      <c r="V6">
        <v>356</v>
      </c>
      <c r="W6" t="s">
        <v>431</v>
      </c>
      <c r="X6">
        <v>455</v>
      </c>
      <c r="Y6" t="s">
        <v>422</v>
      </c>
      <c r="Z6">
        <v>444</v>
      </c>
      <c r="AA6" t="s">
        <v>432</v>
      </c>
      <c r="AB6">
        <v>1094</v>
      </c>
      <c r="AC6" t="s">
        <v>434</v>
      </c>
      <c r="AD6">
        <v>1230</v>
      </c>
      <c r="AE6" t="s">
        <v>416</v>
      </c>
      <c r="AF6">
        <v>404</v>
      </c>
      <c r="AG6" t="s">
        <v>416</v>
      </c>
      <c r="AH6">
        <v>341</v>
      </c>
      <c r="AI6" t="s">
        <v>434</v>
      </c>
      <c r="AJ6">
        <v>181</v>
      </c>
      <c r="AK6" t="s">
        <v>434</v>
      </c>
      <c r="AL6">
        <v>389</v>
      </c>
      <c r="AM6" t="s">
        <v>432</v>
      </c>
      <c r="AN6">
        <v>1078</v>
      </c>
      <c r="AO6" t="s">
        <v>434</v>
      </c>
      <c r="AP6">
        <v>141</v>
      </c>
      <c r="AQ6" t="s">
        <v>432</v>
      </c>
      <c r="AR6">
        <v>2263</v>
      </c>
      <c r="AS6" t="s">
        <v>432</v>
      </c>
      <c r="AT6">
        <v>570</v>
      </c>
      <c r="AU6" t="s">
        <v>429</v>
      </c>
      <c r="AV6">
        <v>1559</v>
      </c>
      <c r="AW6" t="s">
        <v>434</v>
      </c>
      <c r="AX6">
        <v>108</v>
      </c>
      <c r="AY6" t="s">
        <v>432</v>
      </c>
      <c r="AZ6">
        <v>316</v>
      </c>
      <c r="BA6" t="s">
        <v>217</v>
      </c>
      <c r="BB6">
        <v>779</v>
      </c>
      <c r="BC6" t="s">
        <v>416</v>
      </c>
      <c r="BD6">
        <v>375</v>
      </c>
      <c r="BE6" t="s">
        <v>432</v>
      </c>
      <c r="BF6">
        <v>530</v>
      </c>
      <c r="BG6" t="s">
        <v>217</v>
      </c>
      <c r="BH6">
        <v>275</v>
      </c>
      <c r="BI6" t="s">
        <v>217</v>
      </c>
      <c r="BJ6">
        <v>263</v>
      </c>
      <c r="BK6" t="s">
        <v>217</v>
      </c>
      <c r="BL6">
        <v>2072</v>
      </c>
      <c r="BM6" t="s">
        <v>441</v>
      </c>
      <c r="BN6">
        <v>940</v>
      </c>
      <c r="BO6" t="s">
        <v>441</v>
      </c>
      <c r="BP6">
        <v>1154</v>
      </c>
      <c r="BQ6" t="s">
        <v>432</v>
      </c>
      <c r="BR6">
        <v>1226</v>
      </c>
      <c r="BS6" t="s">
        <v>416</v>
      </c>
      <c r="BT6">
        <v>474</v>
      </c>
      <c r="BU6" t="s">
        <v>217</v>
      </c>
      <c r="BV6">
        <v>800</v>
      </c>
      <c r="BW6" t="s">
        <v>416</v>
      </c>
      <c r="BX6">
        <v>212</v>
      </c>
      <c r="BY6" t="s">
        <v>432</v>
      </c>
      <c r="BZ6">
        <v>286</v>
      </c>
      <c r="CA6" t="s">
        <v>416</v>
      </c>
      <c r="CB6">
        <v>263</v>
      </c>
      <c r="CC6" t="s">
        <v>416</v>
      </c>
      <c r="CD6">
        <v>322</v>
      </c>
      <c r="CE6" t="s">
        <v>217</v>
      </c>
      <c r="CF6">
        <v>442</v>
      </c>
      <c r="CG6" t="s">
        <v>441</v>
      </c>
      <c r="CH6">
        <v>879</v>
      </c>
      <c r="CI6" t="s">
        <v>443</v>
      </c>
      <c r="CJ6">
        <v>325</v>
      </c>
      <c r="CK6" t="s">
        <v>416</v>
      </c>
      <c r="CL6">
        <v>1352</v>
      </c>
      <c r="CM6" t="s">
        <v>422</v>
      </c>
      <c r="CN6">
        <v>1833</v>
      </c>
      <c r="CO6" t="s">
        <v>432</v>
      </c>
      <c r="CP6">
        <v>3567</v>
      </c>
      <c r="CQ6" t="s">
        <v>441</v>
      </c>
      <c r="CR6">
        <v>2453</v>
      </c>
      <c r="CS6" t="s">
        <v>432</v>
      </c>
      <c r="CT6">
        <v>5659</v>
      </c>
      <c r="CU6" t="s">
        <v>434</v>
      </c>
      <c r="CV6">
        <v>567</v>
      </c>
      <c r="CW6" t="s">
        <v>217</v>
      </c>
      <c r="CX6">
        <v>4972</v>
      </c>
      <c r="CY6" t="s">
        <v>217</v>
      </c>
      <c r="CZ6">
        <v>1425</v>
      </c>
      <c r="DA6" t="s">
        <v>416</v>
      </c>
      <c r="DB6">
        <v>1097</v>
      </c>
      <c r="DC6" t="s">
        <v>416</v>
      </c>
      <c r="DD6">
        <v>2294</v>
      </c>
    </row>
    <row r="7" spans="1:108" ht="12.75">
      <c r="A7" t="s">
        <v>217</v>
      </c>
      <c r="B7">
        <v>476684</v>
      </c>
      <c r="C7" t="s">
        <v>422</v>
      </c>
      <c r="D7">
        <v>52499</v>
      </c>
      <c r="E7" t="s">
        <v>416</v>
      </c>
      <c r="F7">
        <v>77581</v>
      </c>
      <c r="G7" t="s">
        <v>416</v>
      </c>
      <c r="H7">
        <v>16085</v>
      </c>
      <c r="I7" t="s">
        <v>432</v>
      </c>
      <c r="J7">
        <v>641</v>
      </c>
      <c r="K7" t="s">
        <v>434</v>
      </c>
      <c r="L7">
        <v>1348</v>
      </c>
      <c r="M7" t="s">
        <v>434</v>
      </c>
      <c r="N7">
        <v>233</v>
      </c>
      <c r="O7" t="s">
        <v>432</v>
      </c>
      <c r="P7">
        <v>550</v>
      </c>
      <c r="Q7" t="s">
        <v>429</v>
      </c>
      <c r="R7">
        <v>918</v>
      </c>
      <c r="S7" t="s">
        <v>217</v>
      </c>
      <c r="T7">
        <v>173</v>
      </c>
      <c r="U7" t="s">
        <v>432</v>
      </c>
      <c r="V7">
        <v>343</v>
      </c>
      <c r="W7" t="s">
        <v>217</v>
      </c>
      <c r="X7">
        <v>389</v>
      </c>
      <c r="Y7" t="s">
        <v>434</v>
      </c>
      <c r="Z7">
        <v>324</v>
      </c>
      <c r="AA7" t="s">
        <v>416</v>
      </c>
      <c r="AB7">
        <v>686</v>
      </c>
      <c r="AC7" t="s">
        <v>422</v>
      </c>
      <c r="AD7">
        <v>973</v>
      </c>
      <c r="AE7" t="s">
        <v>217</v>
      </c>
      <c r="AF7">
        <v>374</v>
      </c>
      <c r="AG7" t="s">
        <v>434</v>
      </c>
      <c r="AH7">
        <v>272</v>
      </c>
      <c r="AI7" t="s">
        <v>432</v>
      </c>
      <c r="AJ7">
        <v>91</v>
      </c>
      <c r="AK7" t="s">
        <v>422</v>
      </c>
      <c r="AL7">
        <v>250</v>
      </c>
      <c r="AM7" t="s">
        <v>434</v>
      </c>
      <c r="AN7">
        <v>598</v>
      </c>
      <c r="AO7" t="s">
        <v>439</v>
      </c>
      <c r="AP7">
        <v>86</v>
      </c>
      <c r="AQ7" t="s">
        <v>441</v>
      </c>
      <c r="AR7">
        <v>1994</v>
      </c>
      <c r="AS7" t="s">
        <v>416</v>
      </c>
      <c r="AT7">
        <v>489</v>
      </c>
      <c r="AU7" t="s">
        <v>441</v>
      </c>
      <c r="AV7">
        <v>1049</v>
      </c>
      <c r="AW7" t="s">
        <v>439</v>
      </c>
      <c r="AX7">
        <v>84</v>
      </c>
      <c r="AY7" t="s">
        <v>434</v>
      </c>
      <c r="AZ7">
        <v>313</v>
      </c>
      <c r="BA7" t="s">
        <v>434</v>
      </c>
      <c r="BB7">
        <v>597</v>
      </c>
      <c r="BC7" t="s">
        <v>434</v>
      </c>
      <c r="BD7">
        <v>271</v>
      </c>
      <c r="BE7" t="s">
        <v>416</v>
      </c>
      <c r="BF7">
        <v>392</v>
      </c>
      <c r="BG7" t="s">
        <v>434</v>
      </c>
      <c r="BH7">
        <v>179</v>
      </c>
      <c r="BI7" t="s">
        <v>432</v>
      </c>
      <c r="BJ7">
        <v>150</v>
      </c>
      <c r="BK7" t="s">
        <v>434</v>
      </c>
      <c r="BL7">
        <v>1708</v>
      </c>
      <c r="BM7" t="s">
        <v>432</v>
      </c>
      <c r="BN7">
        <v>612</v>
      </c>
      <c r="BO7" t="s">
        <v>432</v>
      </c>
      <c r="BP7">
        <v>677</v>
      </c>
      <c r="BQ7" t="s">
        <v>441</v>
      </c>
      <c r="BR7">
        <v>561</v>
      </c>
      <c r="BS7" t="s">
        <v>432</v>
      </c>
      <c r="BT7">
        <v>232</v>
      </c>
      <c r="BU7" t="s">
        <v>434</v>
      </c>
      <c r="BV7">
        <v>674</v>
      </c>
      <c r="BW7" t="s">
        <v>217</v>
      </c>
      <c r="BX7">
        <v>79</v>
      </c>
      <c r="BY7" t="s">
        <v>217</v>
      </c>
      <c r="BZ7">
        <v>98</v>
      </c>
      <c r="CA7" t="s">
        <v>418</v>
      </c>
      <c r="CB7">
        <v>110</v>
      </c>
      <c r="CC7" t="s">
        <v>217</v>
      </c>
      <c r="CD7">
        <v>118</v>
      </c>
      <c r="CE7" t="s">
        <v>434</v>
      </c>
      <c r="CF7">
        <v>387</v>
      </c>
      <c r="CG7" t="s">
        <v>429</v>
      </c>
      <c r="CH7">
        <v>572</v>
      </c>
      <c r="CI7" t="s">
        <v>432</v>
      </c>
      <c r="CJ7">
        <v>285</v>
      </c>
      <c r="CK7" t="s">
        <v>217</v>
      </c>
      <c r="CL7">
        <v>1041</v>
      </c>
      <c r="CM7" t="s">
        <v>434</v>
      </c>
      <c r="CN7">
        <v>1774</v>
      </c>
      <c r="CO7" t="s">
        <v>441</v>
      </c>
      <c r="CP7">
        <v>2002</v>
      </c>
      <c r="CQ7" t="s">
        <v>429</v>
      </c>
      <c r="CR7">
        <v>1711</v>
      </c>
      <c r="CS7" t="s">
        <v>434</v>
      </c>
      <c r="CT7">
        <v>4415</v>
      </c>
      <c r="CU7" t="s">
        <v>432</v>
      </c>
      <c r="CV7">
        <v>516</v>
      </c>
      <c r="CW7" t="s">
        <v>434</v>
      </c>
      <c r="CX7">
        <v>3884</v>
      </c>
      <c r="CY7" t="s">
        <v>432</v>
      </c>
      <c r="CZ7">
        <v>1418</v>
      </c>
      <c r="DA7" t="s">
        <v>217</v>
      </c>
      <c r="DB7">
        <v>394</v>
      </c>
      <c r="DC7" t="s">
        <v>432</v>
      </c>
      <c r="DD7">
        <v>1635</v>
      </c>
    </row>
    <row r="8" spans="1:108" ht="12.75">
      <c r="A8" t="s">
        <v>416</v>
      </c>
      <c r="B8">
        <v>395182</v>
      </c>
      <c r="C8" t="s">
        <v>416</v>
      </c>
      <c r="D8">
        <v>42173</v>
      </c>
      <c r="E8" t="s">
        <v>422</v>
      </c>
      <c r="F8">
        <v>29167</v>
      </c>
      <c r="G8" t="s">
        <v>434</v>
      </c>
      <c r="H8">
        <v>15100</v>
      </c>
      <c r="I8" t="s">
        <v>422</v>
      </c>
      <c r="J8">
        <v>617</v>
      </c>
      <c r="K8" t="s">
        <v>432</v>
      </c>
      <c r="L8">
        <v>1270</v>
      </c>
      <c r="M8" t="s">
        <v>439</v>
      </c>
      <c r="N8">
        <v>143</v>
      </c>
      <c r="O8" t="s">
        <v>434</v>
      </c>
      <c r="P8">
        <v>314</v>
      </c>
      <c r="Q8" t="s">
        <v>432</v>
      </c>
      <c r="R8">
        <v>432</v>
      </c>
      <c r="S8" t="s">
        <v>434</v>
      </c>
      <c r="T8">
        <v>130</v>
      </c>
      <c r="U8" t="s">
        <v>434</v>
      </c>
      <c r="V8">
        <v>179</v>
      </c>
      <c r="W8" t="s">
        <v>430</v>
      </c>
      <c r="X8">
        <v>321</v>
      </c>
      <c r="Y8" t="s">
        <v>432</v>
      </c>
      <c r="Z8">
        <v>243</v>
      </c>
      <c r="AA8" t="s">
        <v>428</v>
      </c>
      <c r="AB8">
        <v>416</v>
      </c>
      <c r="AC8" t="s">
        <v>217</v>
      </c>
      <c r="AD8">
        <v>884</v>
      </c>
      <c r="AE8" t="s">
        <v>431</v>
      </c>
      <c r="AF8">
        <v>338</v>
      </c>
      <c r="AG8" t="s">
        <v>441</v>
      </c>
      <c r="AH8">
        <v>259</v>
      </c>
      <c r="AI8" t="s">
        <v>439</v>
      </c>
      <c r="AJ8">
        <v>76</v>
      </c>
      <c r="AK8" t="s">
        <v>432</v>
      </c>
      <c r="AL8">
        <v>185</v>
      </c>
      <c r="AM8" t="s">
        <v>422</v>
      </c>
      <c r="AN8">
        <v>541</v>
      </c>
      <c r="AO8" t="s">
        <v>418</v>
      </c>
      <c r="AP8">
        <v>71</v>
      </c>
      <c r="AQ8" t="s">
        <v>434</v>
      </c>
      <c r="AR8">
        <v>1744</v>
      </c>
      <c r="AS8" t="s">
        <v>434</v>
      </c>
      <c r="AT8">
        <v>204</v>
      </c>
      <c r="AU8" t="s">
        <v>431</v>
      </c>
      <c r="AV8">
        <v>831</v>
      </c>
      <c r="AW8" t="s">
        <v>432</v>
      </c>
      <c r="AX8">
        <v>83</v>
      </c>
      <c r="AY8" t="s">
        <v>422</v>
      </c>
      <c r="AZ8">
        <v>159</v>
      </c>
      <c r="BA8" t="s">
        <v>441</v>
      </c>
      <c r="BB8">
        <v>419</v>
      </c>
      <c r="BC8" t="s">
        <v>217</v>
      </c>
      <c r="BD8">
        <v>191</v>
      </c>
      <c r="BE8" t="s">
        <v>217</v>
      </c>
      <c r="BF8">
        <v>333</v>
      </c>
      <c r="BG8" t="s">
        <v>422</v>
      </c>
      <c r="BH8">
        <v>165</v>
      </c>
      <c r="BI8" t="s">
        <v>422</v>
      </c>
      <c r="BJ8">
        <v>126</v>
      </c>
      <c r="BK8" t="s">
        <v>422</v>
      </c>
      <c r="BL8">
        <v>652</v>
      </c>
      <c r="BM8" t="s">
        <v>416</v>
      </c>
      <c r="BN8">
        <v>548</v>
      </c>
      <c r="BO8" t="s">
        <v>429</v>
      </c>
      <c r="BP8">
        <v>671</v>
      </c>
      <c r="BQ8" t="s">
        <v>416</v>
      </c>
      <c r="BR8">
        <v>496</v>
      </c>
      <c r="BS8" t="s">
        <v>434</v>
      </c>
      <c r="BT8">
        <v>225</v>
      </c>
      <c r="BU8" t="s">
        <v>416</v>
      </c>
      <c r="BV8">
        <v>461</v>
      </c>
      <c r="BW8" t="s">
        <v>438</v>
      </c>
      <c r="BX8">
        <v>55</v>
      </c>
      <c r="BY8" t="s">
        <v>434</v>
      </c>
      <c r="BZ8">
        <v>64</v>
      </c>
      <c r="CA8" t="s">
        <v>217</v>
      </c>
      <c r="CB8">
        <v>99</v>
      </c>
      <c r="CC8" t="s">
        <v>434</v>
      </c>
      <c r="CD8">
        <v>112</v>
      </c>
      <c r="CE8" t="s">
        <v>422</v>
      </c>
      <c r="CF8">
        <v>298</v>
      </c>
      <c r="CG8" t="s">
        <v>432</v>
      </c>
      <c r="CH8">
        <v>253</v>
      </c>
      <c r="CI8" t="s">
        <v>431</v>
      </c>
      <c r="CJ8">
        <v>167</v>
      </c>
      <c r="CK8" t="s">
        <v>434</v>
      </c>
      <c r="CL8">
        <v>956</v>
      </c>
      <c r="CM8" t="s">
        <v>217</v>
      </c>
      <c r="CN8">
        <v>1630</v>
      </c>
      <c r="CO8" t="s">
        <v>416</v>
      </c>
      <c r="CP8">
        <v>1957</v>
      </c>
      <c r="CQ8" t="s">
        <v>416</v>
      </c>
      <c r="CR8">
        <v>1218</v>
      </c>
      <c r="CS8" t="s">
        <v>441</v>
      </c>
      <c r="CT8">
        <v>4108</v>
      </c>
      <c r="CU8" t="s">
        <v>443</v>
      </c>
      <c r="CV8">
        <v>456</v>
      </c>
      <c r="CW8" t="s">
        <v>441</v>
      </c>
      <c r="CX8">
        <v>2883</v>
      </c>
      <c r="CY8" t="s">
        <v>431</v>
      </c>
      <c r="CZ8">
        <v>996</v>
      </c>
      <c r="DA8" t="s">
        <v>434</v>
      </c>
      <c r="DB8">
        <v>287</v>
      </c>
      <c r="DC8" t="s">
        <v>441</v>
      </c>
      <c r="DD8">
        <v>1436</v>
      </c>
    </row>
    <row r="9" spans="1:108" ht="12.75">
      <c r="A9" t="s">
        <v>418</v>
      </c>
      <c r="B9">
        <v>262356</v>
      </c>
      <c r="C9" t="s">
        <v>434</v>
      </c>
      <c r="D9">
        <v>28615</v>
      </c>
      <c r="E9" t="s">
        <v>434</v>
      </c>
      <c r="F9">
        <v>27125</v>
      </c>
      <c r="G9" t="s">
        <v>441</v>
      </c>
      <c r="H9">
        <v>13864</v>
      </c>
      <c r="I9" t="s">
        <v>441</v>
      </c>
      <c r="J9">
        <v>272</v>
      </c>
      <c r="K9" t="s">
        <v>429</v>
      </c>
      <c r="L9">
        <v>895</v>
      </c>
      <c r="M9" t="s">
        <v>432</v>
      </c>
      <c r="N9">
        <v>141</v>
      </c>
      <c r="O9" t="s">
        <v>428</v>
      </c>
      <c r="P9">
        <v>153</v>
      </c>
      <c r="Q9" t="s">
        <v>416</v>
      </c>
      <c r="R9">
        <v>323</v>
      </c>
      <c r="S9" t="s">
        <v>441</v>
      </c>
      <c r="T9">
        <v>127</v>
      </c>
      <c r="U9" t="s">
        <v>422</v>
      </c>
      <c r="V9">
        <v>96</v>
      </c>
      <c r="W9" t="s">
        <v>416</v>
      </c>
      <c r="X9">
        <v>296</v>
      </c>
      <c r="Y9" t="s">
        <v>217</v>
      </c>
      <c r="Z9">
        <v>233</v>
      </c>
      <c r="AA9" t="s">
        <v>441</v>
      </c>
      <c r="AB9">
        <v>183</v>
      </c>
      <c r="AC9" t="s">
        <v>441</v>
      </c>
      <c r="AD9">
        <v>398</v>
      </c>
      <c r="AE9" t="s">
        <v>422</v>
      </c>
      <c r="AF9">
        <v>232</v>
      </c>
      <c r="AG9" t="s">
        <v>427</v>
      </c>
      <c r="AH9">
        <v>205</v>
      </c>
      <c r="AI9" t="s">
        <v>422</v>
      </c>
      <c r="AJ9">
        <v>72</v>
      </c>
      <c r="AK9" t="s">
        <v>217</v>
      </c>
      <c r="AL9">
        <v>155</v>
      </c>
      <c r="AM9" t="s">
        <v>430</v>
      </c>
      <c r="AN9">
        <v>528</v>
      </c>
      <c r="AO9" t="s">
        <v>432</v>
      </c>
      <c r="AP9">
        <v>57</v>
      </c>
      <c r="AQ9" t="s">
        <v>422</v>
      </c>
      <c r="AR9">
        <v>537</v>
      </c>
      <c r="AS9" t="s">
        <v>428</v>
      </c>
      <c r="AT9">
        <v>163</v>
      </c>
      <c r="AU9" t="s">
        <v>434</v>
      </c>
      <c r="AV9">
        <v>761</v>
      </c>
      <c r="AW9" t="s">
        <v>431</v>
      </c>
      <c r="AX9">
        <v>71</v>
      </c>
      <c r="AY9" t="s">
        <v>217</v>
      </c>
      <c r="AZ9">
        <v>103</v>
      </c>
      <c r="BA9" t="s">
        <v>422</v>
      </c>
      <c r="BB9">
        <v>356</v>
      </c>
      <c r="BC9" t="s">
        <v>430</v>
      </c>
      <c r="BD9">
        <v>144</v>
      </c>
      <c r="BE9" t="s">
        <v>427</v>
      </c>
      <c r="BF9">
        <v>197</v>
      </c>
      <c r="BG9" t="s">
        <v>443</v>
      </c>
      <c r="BH9">
        <v>157</v>
      </c>
      <c r="BI9" t="s">
        <v>441</v>
      </c>
      <c r="BJ9">
        <v>121</v>
      </c>
      <c r="BK9" t="s">
        <v>441</v>
      </c>
      <c r="BL9">
        <v>507</v>
      </c>
      <c r="BM9" t="s">
        <v>422</v>
      </c>
      <c r="BN9">
        <v>414</v>
      </c>
      <c r="BO9" t="s">
        <v>434</v>
      </c>
      <c r="BP9">
        <v>481</v>
      </c>
      <c r="BQ9" t="s">
        <v>428</v>
      </c>
      <c r="BR9">
        <v>385</v>
      </c>
      <c r="BS9" t="s">
        <v>443</v>
      </c>
      <c r="BT9">
        <v>142</v>
      </c>
      <c r="BU9" t="s">
        <v>432</v>
      </c>
      <c r="BV9">
        <v>439</v>
      </c>
      <c r="BW9" t="s">
        <v>418</v>
      </c>
      <c r="BX9">
        <v>52</v>
      </c>
      <c r="BY9" t="s">
        <v>428</v>
      </c>
      <c r="BZ9">
        <v>61</v>
      </c>
      <c r="CA9" t="s">
        <v>434</v>
      </c>
      <c r="CB9">
        <v>76</v>
      </c>
      <c r="CC9" t="s">
        <v>422</v>
      </c>
      <c r="CD9">
        <v>79</v>
      </c>
      <c r="CE9" t="s">
        <v>432</v>
      </c>
      <c r="CF9">
        <v>170</v>
      </c>
      <c r="CG9" t="s">
        <v>434</v>
      </c>
      <c r="CH9">
        <v>220</v>
      </c>
      <c r="CI9" t="s">
        <v>434</v>
      </c>
      <c r="CJ9">
        <v>137</v>
      </c>
      <c r="CK9" t="s">
        <v>431</v>
      </c>
      <c r="CL9">
        <v>902</v>
      </c>
      <c r="CM9" t="s">
        <v>432</v>
      </c>
      <c r="CN9">
        <v>1037</v>
      </c>
      <c r="CO9" t="s">
        <v>428</v>
      </c>
      <c r="CP9">
        <v>1175</v>
      </c>
      <c r="CQ9" t="s">
        <v>434</v>
      </c>
      <c r="CR9">
        <v>966</v>
      </c>
      <c r="CS9" t="s">
        <v>429</v>
      </c>
      <c r="CT9">
        <v>3144</v>
      </c>
      <c r="CU9" t="s">
        <v>439</v>
      </c>
      <c r="CV9">
        <v>334</v>
      </c>
      <c r="CW9" t="s">
        <v>422</v>
      </c>
      <c r="CX9">
        <v>2025</v>
      </c>
      <c r="CY9" t="s">
        <v>434</v>
      </c>
      <c r="CZ9">
        <v>566</v>
      </c>
      <c r="DA9" t="s">
        <v>418</v>
      </c>
      <c r="DB9">
        <v>279</v>
      </c>
      <c r="DC9" t="s">
        <v>422</v>
      </c>
      <c r="DD9">
        <v>1291</v>
      </c>
    </row>
    <row r="10" spans="1:108" ht="12.75">
      <c r="A10" t="s">
        <v>441</v>
      </c>
      <c r="B10">
        <v>206331</v>
      </c>
      <c r="C10" t="s">
        <v>441</v>
      </c>
      <c r="D10">
        <v>22125</v>
      </c>
      <c r="E10" t="s">
        <v>441</v>
      </c>
      <c r="F10">
        <v>26184</v>
      </c>
      <c r="G10" t="s">
        <v>422</v>
      </c>
      <c r="H10">
        <v>9477</v>
      </c>
      <c r="I10" t="s">
        <v>434</v>
      </c>
      <c r="J10">
        <v>201</v>
      </c>
      <c r="K10" t="s">
        <v>416</v>
      </c>
      <c r="L10">
        <v>251</v>
      </c>
      <c r="M10" t="s">
        <v>422</v>
      </c>
      <c r="N10">
        <v>101</v>
      </c>
      <c r="O10" t="s">
        <v>422</v>
      </c>
      <c r="P10">
        <v>135</v>
      </c>
      <c r="Q10" t="s">
        <v>434</v>
      </c>
      <c r="R10">
        <v>295</v>
      </c>
      <c r="S10" t="s">
        <v>418</v>
      </c>
      <c r="T10">
        <v>108</v>
      </c>
      <c r="U10" t="s">
        <v>429</v>
      </c>
      <c r="V10">
        <v>87</v>
      </c>
      <c r="W10" t="s">
        <v>422</v>
      </c>
      <c r="X10">
        <v>276</v>
      </c>
      <c r="Y10" t="s">
        <v>439</v>
      </c>
      <c r="Z10">
        <v>83</v>
      </c>
      <c r="AA10" t="s">
        <v>422</v>
      </c>
      <c r="AB10">
        <v>106</v>
      </c>
      <c r="AC10" t="s">
        <v>428</v>
      </c>
      <c r="AD10">
        <v>302</v>
      </c>
      <c r="AE10" t="s">
        <v>434</v>
      </c>
      <c r="AF10">
        <v>193</v>
      </c>
      <c r="AG10" t="s">
        <v>429</v>
      </c>
      <c r="AH10">
        <v>197</v>
      </c>
      <c r="AI10" t="s">
        <v>217</v>
      </c>
      <c r="AJ10">
        <v>61</v>
      </c>
      <c r="AK10" t="s">
        <v>439</v>
      </c>
      <c r="AL10">
        <v>112</v>
      </c>
      <c r="AM10" t="s">
        <v>416</v>
      </c>
      <c r="AN10">
        <v>404</v>
      </c>
      <c r="AO10" t="s">
        <v>217</v>
      </c>
      <c r="AP10">
        <v>45</v>
      </c>
      <c r="AQ10" t="s">
        <v>429</v>
      </c>
      <c r="AR10">
        <v>537</v>
      </c>
      <c r="AS10" t="s">
        <v>418</v>
      </c>
      <c r="AT10">
        <v>150</v>
      </c>
      <c r="AU10" t="s">
        <v>416</v>
      </c>
      <c r="AV10">
        <v>514</v>
      </c>
      <c r="AW10" t="s">
        <v>418</v>
      </c>
      <c r="AX10">
        <v>69</v>
      </c>
      <c r="AY10" t="s">
        <v>441</v>
      </c>
      <c r="AZ10">
        <v>72</v>
      </c>
      <c r="BA10" t="s">
        <v>416</v>
      </c>
      <c r="BB10">
        <v>336</v>
      </c>
      <c r="BC10" t="s">
        <v>439</v>
      </c>
      <c r="BD10">
        <v>138</v>
      </c>
      <c r="BE10" t="s">
        <v>422</v>
      </c>
      <c r="BF10">
        <v>135</v>
      </c>
      <c r="BG10" t="s">
        <v>432</v>
      </c>
      <c r="BH10">
        <v>78</v>
      </c>
      <c r="BI10" t="s">
        <v>434</v>
      </c>
      <c r="BJ10">
        <v>96</v>
      </c>
      <c r="BK10" t="s">
        <v>429</v>
      </c>
      <c r="BL10">
        <v>362</v>
      </c>
      <c r="BM10" t="s">
        <v>434</v>
      </c>
      <c r="BN10">
        <v>223</v>
      </c>
      <c r="BO10" t="s">
        <v>416</v>
      </c>
      <c r="BP10">
        <v>286</v>
      </c>
      <c r="BQ10" t="s">
        <v>429</v>
      </c>
      <c r="BR10">
        <v>226</v>
      </c>
      <c r="BS10" t="s">
        <v>422</v>
      </c>
      <c r="BT10">
        <v>134</v>
      </c>
      <c r="BU10" t="s">
        <v>427</v>
      </c>
      <c r="BV10">
        <v>148</v>
      </c>
      <c r="BW10" t="s">
        <v>428</v>
      </c>
      <c r="BX10">
        <v>52</v>
      </c>
      <c r="BY10" t="s">
        <v>418</v>
      </c>
      <c r="BZ10">
        <v>56</v>
      </c>
      <c r="CA10" t="s">
        <v>422</v>
      </c>
      <c r="CB10">
        <v>64</v>
      </c>
      <c r="CC10" t="s">
        <v>418</v>
      </c>
      <c r="CD10">
        <v>61</v>
      </c>
      <c r="CE10" t="s">
        <v>427</v>
      </c>
      <c r="CF10">
        <v>81</v>
      </c>
      <c r="CG10" t="s">
        <v>416</v>
      </c>
      <c r="CH10">
        <v>192</v>
      </c>
      <c r="CI10" t="s">
        <v>430</v>
      </c>
      <c r="CJ10">
        <v>129</v>
      </c>
      <c r="CK10" t="s">
        <v>422</v>
      </c>
      <c r="CL10">
        <v>736</v>
      </c>
      <c r="CM10" t="s">
        <v>427</v>
      </c>
      <c r="CN10">
        <v>385</v>
      </c>
      <c r="CO10" t="s">
        <v>429</v>
      </c>
      <c r="CP10">
        <v>1017</v>
      </c>
      <c r="CQ10" t="s">
        <v>432</v>
      </c>
      <c r="CR10">
        <v>927</v>
      </c>
      <c r="CS10" t="s">
        <v>431</v>
      </c>
      <c r="CT10">
        <v>2635</v>
      </c>
      <c r="CU10" t="s">
        <v>431</v>
      </c>
      <c r="CV10">
        <v>299</v>
      </c>
      <c r="CW10" t="s">
        <v>416</v>
      </c>
      <c r="CX10">
        <v>1199</v>
      </c>
      <c r="CY10" t="s">
        <v>422</v>
      </c>
      <c r="CZ10">
        <v>424</v>
      </c>
      <c r="DA10" t="s">
        <v>422</v>
      </c>
      <c r="DB10">
        <v>235</v>
      </c>
      <c r="DC10" t="s">
        <v>434</v>
      </c>
      <c r="DD10">
        <v>745</v>
      </c>
    </row>
    <row r="11" spans="1:108" ht="12.75">
      <c r="A11" t="s">
        <v>427</v>
      </c>
      <c r="B11">
        <v>188690</v>
      </c>
      <c r="C11" t="s">
        <v>418</v>
      </c>
      <c r="D11">
        <v>18334</v>
      </c>
      <c r="E11" t="s">
        <v>431</v>
      </c>
      <c r="F11">
        <v>20458</v>
      </c>
      <c r="G11" t="s">
        <v>429</v>
      </c>
      <c r="H11">
        <v>7765</v>
      </c>
      <c r="I11" t="s">
        <v>428</v>
      </c>
      <c r="J11">
        <v>148</v>
      </c>
      <c r="K11" t="s">
        <v>427</v>
      </c>
      <c r="L11">
        <v>249</v>
      </c>
      <c r="M11" t="s">
        <v>430</v>
      </c>
      <c r="N11">
        <v>90</v>
      </c>
      <c r="O11" t="s">
        <v>439</v>
      </c>
      <c r="P11">
        <v>129</v>
      </c>
      <c r="Q11" t="s">
        <v>425</v>
      </c>
      <c r="R11">
        <v>176</v>
      </c>
      <c r="S11" t="s">
        <v>439</v>
      </c>
      <c r="T11">
        <v>86</v>
      </c>
      <c r="U11" t="s">
        <v>431</v>
      </c>
      <c r="V11">
        <v>81</v>
      </c>
      <c r="W11" t="s">
        <v>434</v>
      </c>
      <c r="X11">
        <v>259</v>
      </c>
      <c r="Y11" t="s">
        <v>441</v>
      </c>
      <c r="Z11">
        <v>66</v>
      </c>
      <c r="AA11" t="s">
        <v>434</v>
      </c>
      <c r="AB11">
        <v>76</v>
      </c>
      <c r="AC11" t="s">
        <v>416</v>
      </c>
      <c r="AD11">
        <v>251</v>
      </c>
      <c r="AE11" t="s">
        <v>430</v>
      </c>
      <c r="AF11">
        <v>157</v>
      </c>
      <c r="AG11" t="s">
        <v>432</v>
      </c>
      <c r="AH11">
        <v>164</v>
      </c>
      <c r="AI11" t="s">
        <v>418</v>
      </c>
      <c r="AJ11">
        <v>57</v>
      </c>
      <c r="AK11" t="s">
        <v>427</v>
      </c>
      <c r="AL11">
        <v>93</v>
      </c>
      <c r="AM11" t="s">
        <v>429</v>
      </c>
      <c r="AN11">
        <v>328</v>
      </c>
      <c r="AO11" t="s">
        <v>427</v>
      </c>
      <c r="AP11">
        <v>42</v>
      </c>
      <c r="AQ11" t="s">
        <v>416</v>
      </c>
      <c r="AR11">
        <v>193</v>
      </c>
      <c r="AS11" t="s">
        <v>422</v>
      </c>
      <c r="AT11">
        <v>133</v>
      </c>
      <c r="AU11" t="s">
        <v>432</v>
      </c>
      <c r="AV11">
        <v>463</v>
      </c>
      <c r="AW11" t="s">
        <v>427</v>
      </c>
      <c r="AX11">
        <v>61</v>
      </c>
      <c r="AY11" t="s">
        <v>439</v>
      </c>
      <c r="AZ11">
        <v>59</v>
      </c>
      <c r="BA11" t="s">
        <v>431</v>
      </c>
      <c r="BB11">
        <v>193</v>
      </c>
      <c r="BC11" t="s">
        <v>422</v>
      </c>
      <c r="BD11">
        <v>127</v>
      </c>
      <c r="BE11" t="s">
        <v>441</v>
      </c>
      <c r="BF11">
        <v>135</v>
      </c>
      <c r="BG11" t="s">
        <v>439</v>
      </c>
      <c r="BH11">
        <v>71</v>
      </c>
      <c r="BI11" t="s">
        <v>418</v>
      </c>
      <c r="BJ11">
        <v>61</v>
      </c>
      <c r="BK11" t="s">
        <v>416</v>
      </c>
      <c r="BL11">
        <v>292</v>
      </c>
      <c r="BM11" t="s">
        <v>429</v>
      </c>
      <c r="BN11">
        <v>186</v>
      </c>
      <c r="BO11" t="s">
        <v>428</v>
      </c>
      <c r="BP11">
        <v>211</v>
      </c>
      <c r="BQ11" t="s">
        <v>422</v>
      </c>
      <c r="BR11">
        <v>195</v>
      </c>
      <c r="BS11" t="s">
        <v>429</v>
      </c>
      <c r="BT11">
        <v>105</v>
      </c>
      <c r="BU11" t="s">
        <v>431</v>
      </c>
      <c r="BV11">
        <v>126</v>
      </c>
      <c r="BW11" t="s">
        <v>422</v>
      </c>
      <c r="BX11">
        <v>45</v>
      </c>
      <c r="BY11" t="s">
        <v>440</v>
      </c>
      <c r="BZ11">
        <v>53</v>
      </c>
      <c r="CA11" t="s">
        <v>417</v>
      </c>
      <c r="CB11">
        <v>38</v>
      </c>
      <c r="CC11" t="s">
        <v>428</v>
      </c>
      <c r="CD11">
        <v>56</v>
      </c>
      <c r="CE11" t="s">
        <v>439</v>
      </c>
      <c r="CF11">
        <v>74</v>
      </c>
      <c r="CG11" t="s">
        <v>423</v>
      </c>
      <c r="CH11">
        <v>106</v>
      </c>
      <c r="CI11" t="s">
        <v>217</v>
      </c>
      <c r="CJ11">
        <v>125</v>
      </c>
      <c r="CK11" t="s">
        <v>430</v>
      </c>
      <c r="CL11">
        <v>712</v>
      </c>
      <c r="CM11" t="s">
        <v>439</v>
      </c>
      <c r="CN11">
        <v>379</v>
      </c>
      <c r="CO11" t="s">
        <v>434</v>
      </c>
      <c r="CP11">
        <v>940</v>
      </c>
      <c r="CQ11" t="s">
        <v>422</v>
      </c>
      <c r="CR11">
        <v>459</v>
      </c>
      <c r="CS11" t="s">
        <v>422</v>
      </c>
      <c r="CT11">
        <v>1655</v>
      </c>
      <c r="CU11" t="s">
        <v>217</v>
      </c>
      <c r="CV11">
        <v>279</v>
      </c>
      <c r="CW11" t="s">
        <v>429</v>
      </c>
      <c r="CX11">
        <v>699</v>
      </c>
      <c r="CY11" t="s">
        <v>418</v>
      </c>
      <c r="CZ11">
        <v>383</v>
      </c>
      <c r="DA11" t="s">
        <v>428</v>
      </c>
      <c r="DB11">
        <v>197</v>
      </c>
      <c r="DC11" t="s">
        <v>429</v>
      </c>
      <c r="DD11">
        <v>407</v>
      </c>
    </row>
    <row r="12" spans="1:108" ht="12.75">
      <c r="A12" t="s">
        <v>438</v>
      </c>
      <c r="B12">
        <v>186355</v>
      </c>
      <c r="C12" t="s">
        <v>431</v>
      </c>
      <c r="D12">
        <v>13533</v>
      </c>
      <c r="E12" t="s">
        <v>429</v>
      </c>
      <c r="F12">
        <v>9879</v>
      </c>
      <c r="G12" t="s">
        <v>431</v>
      </c>
      <c r="H12">
        <v>6203</v>
      </c>
      <c r="I12" t="s">
        <v>429</v>
      </c>
      <c r="J12">
        <v>72</v>
      </c>
      <c r="K12" t="s">
        <v>422</v>
      </c>
      <c r="L12">
        <v>238</v>
      </c>
      <c r="M12" t="s">
        <v>217</v>
      </c>
      <c r="N12">
        <v>87</v>
      </c>
      <c r="O12" t="s">
        <v>418</v>
      </c>
      <c r="P12">
        <v>65</v>
      </c>
      <c r="Q12" t="s">
        <v>423</v>
      </c>
      <c r="R12">
        <v>143</v>
      </c>
      <c r="S12" t="s">
        <v>431</v>
      </c>
      <c r="T12">
        <v>67</v>
      </c>
      <c r="U12" t="s">
        <v>418</v>
      </c>
      <c r="V12">
        <v>80</v>
      </c>
      <c r="W12" t="s">
        <v>427</v>
      </c>
      <c r="X12">
        <v>153</v>
      </c>
      <c r="Y12" t="s">
        <v>427</v>
      </c>
      <c r="Z12">
        <v>63</v>
      </c>
      <c r="AA12" t="s">
        <v>418</v>
      </c>
      <c r="AB12">
        <v>73</v>
      </c>
      <c r="AC12" t="s">
        <v>429</v>
      </c>
      <c r="AD12">
        <v>133</v>
      </c>
      <c r="AE12" t="s">
        <v>418</v>
      </c>
      <c r="AF12">
        <v>136</v>
      </c>
      <c r="AG12" t="s">
        <v>422</v>
      </c>
      <c r="AH12">
        <v>115</v>
      </c>
      <c r="AI12" t="s">
        <v>443</v>
      </c>
      <c r="AJ12">
        <v>57</v>
      </c>
      <c r="AK12" t="s">
        <v>441</v>
      </c>
      <c r="AL12">
        <v>78</v>
      </c>
      <c r="AM12" t="s">
        <v>217</v>
      </c>
      <c r="AN12">
        <v>324</v>
      </c>
      <c r="AO12" t="s">
        <v>422</v>
      </c>
      <c r="AP12">
        <v>38</v>
      </c>
      <c r="AQ12" t="s">
        <v>427</v>
      </c>
      <c r="AR12">
        <v>140</v>
      </c>
      <c r="AS12" t="s">
        <v>441</v>
      </c>
      <c r="AT12">
        <v>104</v>
      </c>
      <c r="AU12" t="s">
        <v>425</v>
      </c>
      <c r="AV12">
        <v>251</v>
      </c>
      <c r="AW12" t="s">
        <v>217</v>
      </c>
      <c r="AX12">
        <v>48</v>
      </c>
      <c r="AY12" t="s">
        <v>428</v>
      </c>
      <c r="AZ12">
        <v>47</v>
      </c>
      <c r="BA12" t="s">
        <v>427</v>
      </c>
      <c r="BB12">
        <v>142</v>
      </c>
      <c r="BC12" t="s">
        <v>443</v>
      </c>
      <c r="BD12">
        <v>102</v>
      </c>
      <c r="BE12" t="s">
        <v>418</v>
      </c>
      <c r="BF12">
        <v>133</v>
      </c>
      <c r="BG12" t="s">
        <v>418</v>
      </c>
      <c r="BH12">
        <v>50</v>
      </c>
      <c r="BI12" t="s">
        <v>443</v>
      </c>
      <c r="BJ12">
        <v>48</v>
      </c>
      <c r="BK12" t="s">
        <v>431</v>
      </c>
      <c r="BL12">
        <v>191</v>
      </c>
      <c r="BM12" t="s">
        <v>428</v>
      </c>
      <c r="BN12">
        <v>121</v>
      </c>
      <c r="BO12" t="s">
        <v>425</v>
      </c>
      <c r="BP12">
        <v>179</v>
      </c>
      <c r="BQ12" t="s">
        <v>434</v>
      </c>
      <c r="BR12">
        <v>179</v>
      </c>
      <c r="BS12" t="s">
        <v>441</v>
      </c>
      <c r="BT12">
        <v>103</v>
      </c>
      <c r="BU12" t="s">
        <v>441</v>
      </c>
      <c r="BV12">
        <v>119</v>
      </c>
      <c r="BW12" t="s">
        <v>434</v>
      </c>
      <c r="BX12">
        <v>35</v>
      </c>
      <c r="BY12" t="s">
        <v>422</v>
      </c>
      <c r="BZ12">
        <v>47</v>
      </c>
      <c r="CA12" t="s">
        <v>431</v>
      </c>
      <c r="CB12">
        <v>37</v>
      </c>
      <c r="CC12" t="s">
        <v>438</v>
      </c>
      <c r="CD12">
        <v>42</v>
      </c>
      <c r="CE12" t="s">
        <v>431</v>
      </c>
      <c r="CF12">
        <v>69</v>
      </c>
      <c r="CG12" t="s">
        <v>425</v>
      </c>
      <c r="CH12">
        <v>98</v>
      </c>
      <c r="CI12" t="s">
        <v>422</v>
      </c>
      <c r="CJ12">
        <v>113</v>
      </c>
      <c r="CK12" t="s">
        <v>439</v>
      </c>
      <c r="CL12">
        <v>494</v>
      </c>
      <c r="CM12" t="s">
        <v>441</v>
      </c>
      <c r="CN12">
        <v>312</v>
      </c>
      <c r="CO12" t="s">
        <v>422</v>
      </c>
      <c r="CP12">
        <v>552</v>
      </c>
      <c r="CQ12" t="s">
        <v>425</v>
      </c>
      <c r="CR12">
        <v>360</v>
      </c>
      <c r="CS12" t="s">
        <v>416</v>
      </c>
      <c r="CT12">
        <v>1461</v>
      </c>
      <c r="CU12" t="s">
        <v>418</v>
      </c>
      <c r="CV12">
        <v>277</v>
      </c>
      <c r="CW12" t="s">
        <v>428</v>
      </c>
      <c r="CX12">
        <v>550</v>
      </c>
      <c r="CY12" t="s">
        <v>441</v>
      </c>
      <c r="CZ12">
        <v>348</v>
      </c>
      <c r="DA12" t="s">
        <v>438</v>
      </c>
      <c r="DB12">
        <v>176</v>
      </c>
      <c r="DC12" t="s">
        <v>428</v>
      </c>
      <c r="DD12">
        <v>381</v>
      </c>
    </row>
    <row r="13" spans="1:108" ht="12.75">
      <c r="A13" t="s">
        <v>433</v>
      </c>
      <c r="B13">
        <v>173470</v>
      </c>
      <c r="C13" t="s">
        <v>439</v>
      </c>
      <c r="D13">
        <v>12088</v>
      </c>
      <c r="E13" t="s">
        <v>439</v>
      </c>
      <c r="F13">
        <v>9698</v>
      </c>
      <c r="G13" t="s">
        <v>428</v>
      </c>
      <c r="H13">
        <v>3988</v>
      </c>
      <c r="I13" t="s">
        <v>418</v>
      </c>
      <c r="J13">
        <v>68</v>
      </c>
      <c r="K13" t="s">
        <v>425</v>
      </c>
      <c r="L13">
        <v>228</v>
      </c>
      <c r="M13" t="s">
        <v>427</v>
      </c>
      <c r="N13">
        <v>78</v>
      </c>
      <c r="O13" t="s">
        <v>429</v>
      </c>
      <c r="P13">
        <v>62</v>
      </c>
      <c r="Q13" t="s">
        <v>422</v>
      </c>
      <c r="R13">
        <v>132</v>
      </c>
      <c r="S13" t="s">
        <v>422</v>
      </c>
      <c r="T13">
        <v>64</v>
      </c>
      <c r="U13" t="s">
        <v>428</v>
      </c>
      <c r="V13">
        <v>76</v>
      </c>
      <c r="W13" t="s">
        <v>429</v>
      </c>
      <c r="X13">
        <v>151</v>
      </c>
      <c r="Y13" t="s">
        <v>418</v>
      </c>
      <c r="Z13">
        <v>52</v>
      </c>
      <c r="AA13" t="s">
        <v>425</v>
      </c>
      <c r="AB13">
        <v>52</v>
      </c>
      <c r="AC13" t="s">
        <v>427</v>
      </c>
      <c r="AD13">
        <v>94</v>
      </c>
      <c r="AE13" t="s">
        <v>439</v>
      </c>
      <c r="AF13">
        <v>113</v>
      </c>
      <c r="AG13" t="s">
        <v>439</v>
      </c>
      <c r="AH13">
        <v>108</v>
      </c>
      <c r="AI13" t="s">
        <v>430</v>
      </c>
      <c r="AJ13">
        <v>52</v>
      </c>
      <c r="AK13" t="s">
        <v>429</v>
      </c>
      <c r="AL13">
        <v>71</v>
      </c>
      <c r="AM13" t="s">
        <v>427</v>
      </c>
      <c r="AN13">
        <v>309</v>
      </c>
      <c r="AO13" t="s">
        <v>443</v>
      </c>
      <c r="AP13">
        <v>37</v>
      </c>
      <c r="AQ13" t="s">
        <v>428</v>
      </c>
      <c r="AR13">
        <v>127</v>
      </c>
      <c r="AS13" t="s">
        <v>425</v>
      </c>
      <c r="AT13">
        <v>89</v>
      </c>
      <c r="AU13" t="s">
        <v>422</v>
      </c>
      <c r="AV13">
        <v>224</v>
      </c>
      <c r="AW13" t="s">
        <v>422</v>
      </c>
      <c r="AX13">
        <v>44</v>
      </c>
      <c r="AY13" t="s">
        <v>431</v>
      </c>
      <c r="AZ13">
        <v>44</v>
      </c>
      <c r="BA13" t="s">
        <v>428</v>
      </c>
      <c r="BB13">
        <v>74</v>
      </c>
      <c r="BC13" t="s">
        <v>427</v>
      </c>
      <c r="BD13">
        <v>86</v>
      </c>
      <c r="BE13" t="s">
        <v>440</v>
      </c>
      <c r="BF13">
        <v>119</v>
      </c>
      <c r="BG13" t="s">
        <v>441</v>
      </c>
      <c r="BH13">
        <v>39</v>
      </c>
      <c r="BI13" t="s">
        <v>428</v>
      </c>
      <c r="BJ13">
        <v>46</v>
      </c>
      <c r="BK13" t="s">
        <v>439</v>
      </c>
      <c r="BL13">
        <v>184</v>
      </c>
      <c r="BM13" t="s">
        <v>425</v>
      </c>
      <c r="BN13">
        <v>85</v>
      </c>
      <c r="BO13" t="s">
        <v>431</v>
      </c>
      <c r="BP13">
        <v>146</v>
      </c>
      <c r="BQ13" t="s">
        <v>425</v>
      </c>
      <c r="BR13">
        <v>100</v>
      </c>
      <c r="BS13" t="s">
        <v>439</v>
      </c>
      <c r="BT13">
        <v>69</v>
      </c>
      <c r="BU13" t="s">
        <v>439</v>
      </c>
      <c r="BV13">
        <v>110</v>
      </c>
      <c r="BW13" t="s">
        <v>440</v>
      </c>
      <c r="BX13">
        <v>33</v>
      </c>
      <c r="BY13" t="s">
        <v>438</v>
      </c>
      <c r="BZ13">
        <v>46</v>
      </c>
      <c r="CA13" t="s">
        <v>438</v>
      </c>
      <c r="CB13">
        <v>33</v>
      </c>
      <c r="CC13" t="s">
        <v>440</v>
      </c>
      <c r="CD13">
        <v>40</v>
      </c>
      <c r="CE13" t="s">
        <v>418</v>
      </c>
      <c r="CF13">
        <v>65</v>
      </c>
      <c r="CG13" t="s">
        <v>439</v>
      </c>
      <c r="CH13">
        <v>59</v>
      </c>
      <c r="CI13" t="s">
        <v>427</v>
      </c>
      <c r="CJ13">
        <v>104</v>
      </c>
      <c r="CK13" t="s">
        <v>443</v>
      </c>
      <c r="CL13">
        <v>469</v>
      </c>
      <c r="CM13" t="s">
        <v>431</v>
      </c>
      <c r="CN13">
        <v>277</v>
      </c>
      <c r="CO13" t="s">
        <v>425</v>
      </c>
      <c r="CP13">
        <v>420</v>
      </c>
      <c r="CQ13" t="s">
        <v>423</v>
      </c>
      <c r="CR13">
        <v>327</v>
      </c>
      <c r="CS13" t="s">
        <v>427</v>
      </c>
      <c r="CT13">
        <v>923</v>
      </c>
      <c r="CU13" t="s">
        <v>422</v>
      </c>
      <c r="CV13">
        <v>267</v>
      </c>
      <c r="CW13" t="s">
        <v>431</v>
      </c>
      <c r="CX13">
        <v>419</v>
      </c>
      <c r="CY13" t="s">
        <v>428</v>
      </c>
      <c r="CZ13">
        <v>343</v>
      </c>
      <c r="DA13" t="s">
        <v>440</v>
      </c>
      <c r="DB13">
        <v>155</v>
      </c>
      <c r="DC13" t="s">
        <v>443</v>
      </c>
      <c r="DD13">
        <v>306</v>
      </c>
    </row>
    <row r="14" spans="1:108" ht="12.75">
      <c r="A14" t="s">
        <v>434</v>
      </c>
      <c r="B14">
        <v>159170</v>
      </c>
      <c r="C14" t="s">
        <v>428</v>
      </c>
      <c r="D14">
        <v>11099</v>
      </c>
      <c r="E14" t="s">
        <v>428</v>
      </c>
      <c r="F14">
        <v>9171</v>
      </c>
      <c r="G14" t="s">
        <v>427</v>
      </c>
      <c r="H14">
        <v>3399</v>
      </c>
      <c r="I14" t="s">
        <v>443</v>
      </c>
      <c r="J14">
        <v>57</v>
      </c>
      <c r="K14" t="s">
        <v>431</v>
      </c>
      <c r="L14">
        <v>221</v>
      </c>
      <c r="M14" t="s">
        <v>418</v>
      </c>
      <c r="N14">
        <v>61</v>
      </c>
      <c r="O14" t="s">
        <v>441</v>
      </c>
      <c r="P14">
        <v>60</v>
      </c>
      <c r="Q14" t="s">
        <v>428</v>
      </c>
      <c r="R14">
        <v>106</v>
      </c>
      <c r="S14" t="s">
        <v>430</v>
      </c>
      <c r="T14">
        <v>64</v>
      </c>
      <c r="U14" t="s">
        <v>439</v>
      </c>
      <c r="V14">
        <v>74</v>
      </c>
      <c r="W14" t="s">
        <v>440</v>
      </c>
      <c r="X14">
        <v>142</v>
      </c>
      <c r="Y14" t="s">
        <v>431</v>
      </c>
      <c r="Z14">
        <v>42</v>
      </c>
      <c r="AA14" t="s">
        <v>431</v>
      </c>
      <c r="AB14">
        <v>41</v>
      </c>
      <c r="AC14" t="s">
        <v>439</v>
      </c>
      <c r="AD14">
        <v>90</v>
      </c>
      <c r="AE14" t="s">
        <v>427</v>
      </c>
      <c r="AF14">
        <v>110</v>
      </c>
      <c r="AG14" t="s">
        <v>423</v>
      </c>
      <c r="AH14">
        <v>68</v>
      </c>
      <c r="AI14" t="s">
        <v>427</v>
      </c>
      <c r="AJ14">
        <v>47</v>
      </c>
      <c r="AK14" t="s">
        <v>418</v>
      </c>
      <c r="AL14">
        <v>60</v>
      </c>
      <c r="AM14" t="s">
        <v>440</v>
      </c>
      <c r="AN14">
        <v>219</v>
      </c>
      <c r="AO14" t="s">
        <v>438</v>
      </c>
      <c r="AP14">
        <v>31</v>
      </c>
      <c r="AQ14" t="s">
        <v>425</v>
      </c>
      <c r="AR14">
        <v>123</v>
      </c>
      <c r="AS14" t="s">
        <v>429</v>
      </c>
      <c r="AT14">
        <v>88</v>
      </c>
      <c r="AU14" t="s">
        <v>427</v>
      </c>
      <c r="AV14">
        <v>198</v>
      </c>
      <c r="AW14" t="s">
        <v>440</v>
      </c>
      <c r="AX14">
        <v>40</v>
      </c>
      <c r="AY14" t="s">
        <v>418</v>
      </c>
      <c r="AZ14">
        <v>42</v>
      </c>
      <c r="BA14" t="s">
        <v>439</v>
      </c>
      <c r="BB14">
        <v>73</v>
      </c>
      <c r="BC14" t="s">
        <v>429</v>
      </c>
      <c r="BD14">
        <v>71</v>
      </c>
      <c r="BE14" t="s">
        <v>433</v>
      </c>
      <c r="BF14">
        <v>118</v>
      </c>
      <c r="BG14" t="s">
        <v>427</v>
      </c>
      <c r="BH14">
        <v>28</v>
      </c>
      <c r="BI14" t="s">
        <v>429</v>
      </c>
      <c r="BJ14">
        <v>44</v>
      </c>
      <c r="BK14" t="s">
        <v>427</v>
      </c>
      <c r="BL14">
        <v>167</v>
      </c>
      <c r="BM14" t="s">
        <v>418</v>
      </c>
      <c r="BN14">
        <v>73</v>
      </c>
      <c r="BO14" t="s">
        <v>422</v>
      </c>
      <c r="BP14">
        <v>118</v>
      </c>
      <c r="BQ14" t="s">
        <v>440</v>
      </c>
      <c r="BR14">
        <v>91</v>
      </c>
      <c r="BS14" t="s">
        <v>427</v>
      </c>
      <c r="BT14">
        <v>68</v>
      </c>
      <c r="BU14" t="s">
        <v>428</v>
      </c>
      <c r="BV14">
        <v>78</v>
      </c>
      <c r="BW14" t="s">
        <v>425</v>
      </c>
      <c r="BX14">
        <v>31</v>
      </c>
      <c r="BY14" t="s">
        <v>431</v>
      </c>
      <c r="BZ14">
        <v>33</v>
      </c>
      <c r="CA14" t="s">
        <v>439</v>
      </c>
      <c r="CB14">
        <v>32</v>
      </c>
      <c r="CC14" t="s">
        <v>433</v>
      </c>
      <c r="CD14">
        <v>35</v>
      </c>
      <c r="CE14" t="s">
        <v>440</v>
      </c>
      <c r="CF14">
        <v>51</v>
      </c>
      <c r="CG14" t="s">
        <v>427</v>
      </c>
      <c r="CH14">
        <v>55</v>
      </c>
      <c r="CI14" t="s">
        <v>439</v>
      </c>
      <c r="CJ14">
        <v>88</v>
      </c>
      <c r="CK14" t="s">
        <v>427</v>
      </c>
      <c r="CL14">
        <v>427</v>
      </c>
      <c r="CM14" t="s">
        <v>418</v>
      </c>
      <c r="CN14">
        <v>243</v>
      </c>
      <c r="CO14" t="s">
        <v>418</v>
      </c>
      <c r="CP14">
        <v>329</v>
      </c>
      <c r="CQ14" t="s">
        <v>427</v>
      </c>
      <c r="CR14">
        <v>311</v>
      </c>
      <c r="CS14" t="s">
        <v>430</v>
      </c>
      <c r="CT14">
        <v>919</v>
      </c>
      <c r="CU14" t="s">
        <v>427</v>
      </c>
      <c r="CV14">
        <v>254</v>
      </c>
      <c r="CW14" t="s">
        <v>427</v>
      </c>
      <c r="CX14">
        <v>407</v>
      </c>
      <c r="CY14" t="s">
        <v>439</v>
      </c>
      <c r="CZ14">
        <v>292</v>
      </c>
      <c r="DA14" t="s">
        <v>417</v>
      </c>
      <c r="DB14">
        <v>113</v>
      </c>
      <c r="DC14" t="s">
        <v>418</v>
      </c>
      <c r="DD14">
        <v>254</v>
      </c>
    </row>
    <row r="15" spans="1:108" ht="12.75">
      <c r="A15" t="s">
        <v>431</v>
      </c>
      <c r="B15">
        <v>146202</v>
      </c>
      <c r="C15" t="s">
        <v>429</v>
      </c>
      <c r="D15">
        <v>9870</v>
      </c>
      <c r="E15" t="s">
        <v>427</v>
      </c>
      <c r="F15">
        <v>8586</v>
      </c>
      <c r="G15" t="s">
        <v>439</v>
      </c>
      <c r="H15">
        <v>3238</v>
      </c>
      <c r="I15" t="s">
        <v>439</v>
      </c>
      <c r="J15">
        <v>56</v>
      </c>
      <c r="K15" t="s">
        <v>439</v>
      </c>
      <c r="L15">
        <v>190</v>
      </c>
      <c r="M15" t="s">
        <v>438</v>
      </c>
      <c r="N15">
        <v>56</v>
      </c>
      <c r="O15" t="s">
        <v>431</v>
      </c>
      <c r="P15">
        <v>57</v>
      </c>
      <c r="Q15" t="s">
        <v>443</v>
      </c>
      <c r="R15">
        <v>102</v>
      </c>
      <c r="S15" t="s">
        <v>433</v>
      </c>
      <c r="T15">
        <v>61</v>
      </c>
      <c r="U15" t="s">
        <v>438</v>
      </c>
      <c r="V15">
        <v>43</v>
      </c>
      <c r="W15" t="s">
        <v>428</v>
      </c>
      <c r="X15">
        <v>137</v>
      </c>
      <c r="Y15" t="s">
        <v>428</v>
      </c>
      <c r="Z15">
        <v>36</v>
      </c>
      <c r="AA15" t="s">
        <v>440</v>
      </c>
      <c r="AB15">
        <v>39</v>
      </c>
      <c r="AC15" t="s">
        <v>430</v>
      </c>
      <c r="AD15">
        <v>81</v>
      </c>
      <c r="AE15" t="s">
        <v>425</v>
      </c>
      <c r="AF15">
        <v>104</v>
      </c>
      <c r="AG15" t="s">
        <v>425</v>
      </c>
      <c r="AH15">
        <v>60</v>
      </c>
      <c r="AI15" t="s">
        <v>438</v>
      </c>
      <c r="AJ15">
        <v>38</v>
      </c>
      <c r="AK15" t="s">
        <v>430</v>
      </c>
      <c r="AL15">
        <v>49</v>
      </c>
      <c r="AM15" t="s">
        <v>418</v>
      </c>
      <c r="AN15">
        <v>213</v>
      </c>
      <c r="AO15" t="s">
        <v>430</v>
      </c>
      <c r="AP15">
        <v>28</v>
      </c>
      <c r="AQ15" t="s">
        <v>439</v>
      </c>
      <c r="AR15">
        <v>120</v>
      </c>
      <c r="AS15" t="s">
        <v>438</v>
      </c>
      <c r="AT15">
        <v>88</v>
      </c>
      <c r="AU15" t="s">
        <v>440</v>
      </c>
      <c r="AV15">
        <v>169</v>
      </c>
      <c r="AW15" t="s">
        <v>430</v>
      </c>
      <c r="AX15">
        <v>37</v>
      </c>
      <c r="AY15" t="s">
        <v>427</v>
      </c>
      <c r="AZ15">
        <v>31</v>
      </c>
      <c r="BA15" t="s">
        <v>418</v>
      </c>
      <c r="BB15">
        <v>36</v>
      </c>
      <c r="BC15" t="s">
        <v>428</v>
      </c>
      <c r="BD15">
        <v>65</v>
      </c>
      <c r="BE15" t="s">
        <v>430</v>
      </c>
      <c r="BF15">
        <v>108</v>
      </c>
      <c r="BG15" t="s">
        <v>425</v>
      </c>
      <c r="BH15">
        <v>26</v>
      </c>
      <c r="BI15" t="s">
        <v>439</v>
      </c>
      <c r="BJ15">
        <v>42</v>
      </c>
      <c r="BK15" t="s">
        <v>430</v>
      </c>
      <c r="BL15">
        <v>133</v>
      </c>
      <c r="BM15" t="s">
        <v>443</v>
      </c>
      <c r="BN15">
        <v>59</v>
      </c>
      <c r="BO15" t="s">
        <v>440</v>
      </c>
      <c r="BP15">
        <v>94</v>
      </c>
      <c r="BQ15" t="s">
        <v>423</v>
      </c>
      <c r="BR15">
        <v>74</v>
      </c>
      <c r="BS15" t="s">
        <v>428</v>
      </c>
      <c r="BT15">
        <v>66</v>
      </c>
      <c r="BU15" t="s">
        <v>418</v>
      </c>
      <c r="BV15">
        <v>66</v>
      </c>
      <c r="BW15" t="s">
        <v>427</v>
      </c>
      <c r="BX15">
        <v>30</v>
      </c>
      <c r="BY15" t="s">
        <v>425</v>
      </c>
      <c r="BZ15">
        <v>30</v>
      </c>
      <c r="CA15" t="s">
        <v>430</v>
      </c>
      <c r="CB15">
        <v>29</v>
      </c>
      <c r="CC15" t="s">
        <v>439</v>
      </c>
      <c r="CD15">
        <v>30</v>
      </c>
      <c r="CE15" t="s">
        <v>441</v>
      </c>
      <c r="CF15">
        <v>49</v>
      </c>
      <c r="CG15" t="s">
        <v>422</v>
      </c>
      <c r="CH15">
        <v>47</v>
      </c>
      <c r="CI15" t="s">
        <v>418</v>
      </c>
      <c r="CJ15">
        <v>80</v>
      </c>
      <c r="CK15" t="s">
        <v>418</v>
      </c>
      <c r="CL15">
        <v>393</v>
      </c>
      <c r="CM15" t="s">
        <v>429</v>
      </c>
      <c r="CN15">
        <v>185</v>
      </c>
      <c r="CO15" t="s">
        <v>431</v>
      </c>
      <c r="CP15">
        <v>319</v>
      </c>
      <c r="CQ15" t="s">
        <v>443</v>
      </c>
      <c r="CR15">
        <v>292</v>
      </c>
      <c r="CS15" t="s">
        <v>425</v>
      </c>
      <c r="CT15">
        <v>673</v>
      </c>
      <c r="CU15" t="s">
        <v>430</v>
      </c>
      <c r="CV15">
        <v>246</v>
      </c>
      <c r="CW15" t="s">
        <v>439</v>
      </c>
      <c r="CX15">
        <v>342</v>
      </c>
      <c r="CY15" t="s">
        <v>427</v>
      </c>
      <c r="CZ15">
        <v>291</v>
      </c>
      <c r="DA15" t="s">
        <v>431</v>
      </c>
      <c r="DB15">
        <v>109</v>
      </c>
      <c r="DC15" t="s">
        <v>439</v>
      </c>
      <c r="DD15">
        <v>205</v>
      </c>
    </row>
    <row r="16" spans="1:108" ht="12.75">
      <c r="A16" t="s">
        <v>446</v>
      </c>
      <c r="B16">
        <v>143173</v>
      </c>
      <c r="C16" t="s">
        <v>438</v>
      </c>
      <c r="D16">
        <v>8848</v>
      </c>
      <c r="E16" t="s">
        <v>418</v>
      </c>
      <c r="F16">
        <v>7199</v>
      </c>
      <c r="G16" t="s">
        <v>418</v>
      </c>
      <c r="H16">
        <v>3020</v>
      </c>
      <c r="I16" t="s">
        <v>431</v>
      </c>
      <c r="J16">
        <v>52</v>
      </c>
      <c r="K16" t="s">
        <v>428</v>
      </c>
      <c r="L16">
        <v>187</v>
      </c>
      <c r="M16" t="s">
        <v>426</v>
      </c>
      <c r="N16">
        <v>50</v>
      </c>
      <c r="O16" t="s">
        <v>425</v>
      </c>
      <c r="P16">
        <v>45</v>
      </c>
      <c r="Q16" t="s">
        <v>418</v>
      </c>
      <c r="R16">
        <v>79</v>
      </c>
      <c r="S16" t="s">
        <v>443</v>
      </c>
      <c r="T16">
        <v>59</v>
      </c>
      <c r="U16" t="s">
        <v>430</v>
      </c>
      <c r="V16">
        <v>39</v>
      </c>
      <c r="W16" t="s">
        <v>418</v>
      </c>
      <c r="X16">
        <v>132</v>
      </c>
      <c r="Y16" t="s">
        <v>433</v>
      </c>
      <c r="Z16">
        <v>34</v>
      </c>
      <c r="AA16" t="s">
        <v>417</v>
      </c>
      <c r="AB16">
        <v>36</v>
      </c>
      <c r="AC16" t="s">
        <v>431</v>
      </c>
      <c r="AD16">
        <v>74</v>
      </c>
      <c r="AE16" t="s">
        <v>428</v>
      </c>
      <c r="AF16">
        <v>104</v>
      </c>
      <c r="AG16" t="s">
        <v>431</v>
      </c>
      <c r="AH16">
        <v>40</v>
      </c>
      <c r="AI16" t="s">
        <v>433</v>
      </c>
      <c r="AJ16">
        <v>37</v>
      </c>
      <c r="AK16" t="s">
        <v>431</v>
      </c>
      <c r="AL16">
        <v>40</v>
      </c>
      <c r="AM16" t="s">
        <v>417</v>
      </c>
      <c r="AN16">
        <v>149</v>
      </c>
      <c r="AO16" t="s">
        <v>431</v>
      </c>
      <c r="AP16">
        <v>28</v>
      </c>
      <c r="AQ16" t="s">
        <v>430</v>
      </c>
      <c r="AR16">
        <v>117</v>
      </c>
      <c r="AS16" t="s">
        <v>417</v>
      </c>
      <c r="AT16">
        <v>79</v>
      </c>
      <c r="AU16" t="s">
        <v>430</v>
      </c>
      <c r="AV16">
        <v>144</v>
      </c>
      <c r="AW16" t="s">
        <v>443</v>
      </c>
      <c r="AX16">
        <v>37</v>
      </c>
      <c r="AY16" t="s">
        <v>443</v>
      </c>
      <c r="AZ16">
        <v>24</v>
      </c>
      <c r="BA16" t="s">
        <v>425</v>
      </c>
      <c r="BB16">
        <v>34</v>
      </c>
      <c r="BC16" t="s">
        <v>418</v>
      </c>
      <c r="BD16">
        <v>64</v>
      </c>
      <c r="BE16" t="s">
        <v>434</v>
      </c>
      <c r="BF16">
        <v>104</v>
      </c>
      <c r="BG16" t="s">
        <v>429</v>
      </c>
      <c r="BH16">
        <v>24</v>
      </c>
      <c r="BI16" t="s">
        <v>419</v>
      </c>
      <c r="BJ16">
        <v>22</v>
      </c>
      <c r="BK16" t="s">
        <v>428</v>
      </c>
      <c r="BL16">
        <v>123</v>
      </c>
      <c r="BM16" t="s">
        <v>417</v>
      </c>
      <c r="BN16">
        <v>50</v>
      </c>
      <c r="BO16" t="s">
        <v>430</v>
      </c>
      <c r="BP16">
        <v>89</v>
      </c>
      <c r="BQ16" t="s">
        <v>427</v>
      </c>
      <c r="BR16">
        <v>68</v>
      </c>
      <c r="BS16" t="s">
        <v>418</v>
      </c>
      <c r="BT16">
        <v>52</v>
      </c>
      <c r="BU16" t="s">
        <v>423</v>
      </c>
      <c r="BV16">
        <v>63</v>
      </c>
      <c r="BW16" t="s">
        <v>448</v>
      </c>
      <c r="BX16">
        <v>29</v>
      </c>
      <c r="BY16" t="s">
        <v>427</v>
      </c>
      <c r="BZ16">
        <v>27</v>
      </c>
      <c r="CA16" t="s">
        <v>440</v>
      </c>
      <c r="CB16">
        <v>29</v>
      </c>
      <c r="CC16" t="s">
        <v>431</v>
      </c>
      <c r="CD16">
        <v>28</v>
      </c>
      <c r="CE16" t="s">
        <v>429</v>
      </c>
      <c r="CF16">
        <v>42</v>
      </c>
      <c r="CG16" t="s">
        <v>428</v>
      </c>
      <c r="CH16">
        <v>46</v>
      </c>
      <c r="CI16" t="s">
        <v>425</v>
      </c>
      <c r="CJ16">
        <v>79</v>
      </c>
      <c r="CK16" t="s">
        <v>428</v>
      </c>
      <c r="CL16">
        <v>347</v>
      </c>
      <c r="CM16" t="s">
        <v>430</v>
      </c>
      <c r="CN16">
        <v>168</v>
      </c>
      <c r="CO16" t="s">
        <v>440</v>
      </c>
      <c r="CP16">
        <v>267</v>
      </c>
      <c r="CQ16" t="s">
        <v>439</v>
      </c>
      <c r="CR16">
        <v>272</v>
      </c>
      <c r="CS16" t="s">
        <v>439</v>
      </c>
      <c r="CT16">
        <v>644</v>
      </c>
      <c r="CU16" t="s">
        <v>438</v>
      </c>
      <c r="CV16">
        <v>150</v>
      </c>
      <c r="CW16" t="s">
        <v>430</v>
      </c>
      <c r="CX16">
        <v>243</v>
      </c>
      <c r="CY16" t="s">
        <v>433</v>
      </c>
      <c r="CZ16">
        <v>233</v>
      </c>
      <c r="DA16" t="s">
        <v>425</v>
      </c>
      <c r="DB16">
        <v>103</v>
      </c>
      <c r="DC16" t="s">
        <v>425</v>
      </c>
      <c r="DD16">
        <v>171</v>
      </c>
    </row>
    <row r="17" spans="1:108" ht="12.75">
      <c r="A17" t="s">
        <v>428</v>
      </c>
      <c r="B17">
        <v>135966</v>
      </c>
      <c r="C17" t="s">
        <v>427</v>
      </c>
      <c r="D17">
        <v>8628</v>
      </c>
      <c r="E17" t="s">
        <v>430</v>
      </c>
      <c r="F17">
        <v>6981</v>
      </c>
      <c r="G17" t="s">
        <v>430</v>
      </c>
      <c r="H17">
        <v>3005</v>
      </c>
      <c r="I17" t="s">
        <v>425</v>
      </c>
      <c r="J17">
        <v>51</v>
      </c>
      <c r="K17" t="s">
        <v>430</v>
      </c>
      <c r="L17">
        <v>114</v>
      </c>
      <c r="M17" t="s">
        <v>429</v>
      </c>
      <c r="N17">
        <v>49</v>
      </c>
      <c r="O17" t="s">
        <v>442</v>
      </c>
      <c r="P17">
        <v>38</v>
      </c>
      <c r="Q17" t="s">
        <v>417</v>
      </c>
      <c r="R17">
        <v>46</v>
      </c>
      <c r="S17" t="s">
        <v>425</v>
      </c>
      <c r="T17">
        <v>57</v>
      </c>
      <c r="U17" t="s">
        <v>440</v>
      </c>
      <c r="V17">
        <v>37</v>
      </c>
      <c r="W17" t="s">
        <v>425</v>
      </c>
      <c r="X17">
        <v>117</v>
      </c>
      <c r="Y17" t="s">
        <v>430</v>
      </c>
      <c r="Z17">
        <v>32</v>
      </c>
      <c r="AA17" t="s">
        <v>430</v>
      </c>
      <c r="AB17">
        <v>33</v>
      </c>
      <c r="AC17" t="s">
        <v>418</v>
      </c>
      <c r="AD17">
        <v>71</v>
      </c>
      <c r="AE17" t="s">
        <v>433</v>
      </c>
      <c r="AF17">
        <v>83</v>
      </c>
      <c r="AG17" t="s">
        <v>428</v>
      </c>
      <c r="AH17">
        <v>35</v>
      </c>
      <c r="AI17" t="s">
        <v>426</v>
      </c>
      <c r="AJ17">
        <v>36</v>
      </c>
      <c r="AK17" t="s">
        <v>428</v>
      </c>
      <c r="AL17">
        <v>35</v>
      </c>
      <c r="AM17" t="s">
        <v>439</v>
      </c>
      <c r="AN17">
        <v>145</v>
      </c>
      <c r="AO17" t="s">
        <v>426</v>
      </c>
      <c r="AP17">
        <v>26</v>
      </c>
      <c r="AQ17" t="s">
        <v>431</v>
      </c>
      <c r="AR17">
        <v>108</v>
      </c>
      <c r="AS17" t="s">
        <v>433</v>
      </c>
      <c r="AT17">
        <v>79</v>
      </c>
      <c r="AU17" t="s">
        <v>428</v>
      </c>
      <c r="AV17">
        <v>138</v>
      </c>
      <c r="AW17" t="s">
        <v>425</v>
      </c>
      <c r="AX17">
        <v>30</v>
      </c>
      <c r="AY17" t="s">
        <v>438</v>
      </c>
      <c r="AZ17">
        <v>23</v>
      </c>
      <c r="BA17" t="s">
        <v>437</v>
      </c>
      <c r="BB17">
        <v>32</v>
      </c>
      <c r="BC17" t="s">
        <v>431</v>
      </c>
      <c r="BD17">
        <v>63</v>
      </c>
      <c r="BE17" t="s">
        <v>443</v>
      </c>
      <c r="BF17">
        <v>99</v>
      </c>
      <c r="BG17" t="s">
        <v>430</v>
      </c>
      <c r="BH17">
        <v>22</v>
      </c>
      <c r="BI17" t="s">
        <v>431</v>
      </c>
      <c r="BJ17">
        <v>22</v>
      </c>
      <c r="BK17" t="s">
        <v>423</v>
      </c>
      <c r="BL17">
        <v>96</v>
      </c>
      <c r="BM17" t="s">
        <v>423</v>
      </c>
      <c r="BN17">
        <v>45</v>
      </c>
      <c r="BO17" t="s">
        <v>439</v>
      </c>
      <c r="BP17">
        <v>67</v>
      </c>
      <c r="BQ17" t="s">
        <v>431</v>
      </c>
      <c r="BR17">
        <v>66</v>
      </c>
      <c r="BS17" t="s">
        <v>438</v>
      </c>
      <c r="BT17">
        <v>30</v>
      </c>
      <c r="BU17" t="s">
        <v>440</v>
      </c>
      <c r="BV17">
        <v>58</v>
      </c>
      <c r="BW17" t="s">
        <v>433</v>
      </c>
      <c r="BX17">
        <v>26</v>
      </c>
      <c r="BY17" t="s">
        <v>419</v>
      </c>
      <c r="BZ17">
        <v>26</v>
      </c>
      <c r="CA17" t="s">
        <v>428</v>
      </c>
      <c r="CB17">
        <v>28</v>
      </c>
      <c r="CC17" t="s">
        <v>427</v>
      </c>
      <c r="CD17">
        <v>27</v>
      </c>
      <c r="CE17" t="s">
        <v>430</v>
      </c>
      <c r="CF17">
        <v>42</v>
      </c>
      <c r="CG17" t="s">
        <v>418</v>
      </c>
      <c r="CH17">
        <v>40</v>
      </c>
      <c r="CI17" t="s">
        <v>438</v>
      </c>
      <c r="CJ17">
        <v>60</v>
      </c>
      <c r="CK17" t="s">
        <v>429</v>
      </c>
      <c r="CL17">
        <v>313</v>
      </c>
      <c r="CM17" t="s">
        <v>428</v>
      </c>
      <c r="CN17">
        <v>164</v>
      </c>
      <c r="CO17" t="s">
        <v>430</v>
      </c>
      <c r="CP17">
        <v>224</v>
      </c>
      <c r="CQ17" t="s">
        <v>428</v>
      </c>
      <c r="CR17">
        <v>204</v>
      </c>
      <c r="CS17" t="s">
        <v>428</v>
      </c>
      <c r="CT17">
        <v>536</v>
      </c>
      <c r="CU17" t="s">
        <v>425</v>
      </c>
      <c r="CV17">
        <v>136</v>
      </c>
      <c r="CW17" t="s">
        <v>425</v>
      </c>
      <c r="CX17">
        <v>199</v>
      </c>
      <c r="CY17" t="s">
        <v>430</v>
      </c>
      <c r="CZ17">
        <v>227</v>
      </c>
      <c r="DA17" t="s">
        <v>433</v>
      </c>
      <c r="DB17">
        <v>101</v>
      </c>
      <c r="DC17" t="s">
        <v>427</v>
      </c>
      <c r="DD17">
        <v>134</v>
      </c>
    </row>
    <row r="18" spans="1:108" ht="12.75">
      <c r="A18" t="s">
        <v>419</v>
      </c>
      <c r="B18">
        <v>131195</v>
      </c>
      <c r="C18" t="s">
        <v>440</v>
      </c>
      <c r="D18">
        <v>7759</v>
      </c>
      <c r="E18" t="s">
        <v>425</v>
      </c>
      <c r="F18">
        <v>4817</v>
      </c>
      <c r="G18" t="s">
        <v>425</v>
      </c>
      <c r="H18">
        <v>2696</v>
      </c>
      <c r="I18" t="s">
        <v>417</v>
      </c>
      <c r="J18">
        <v>38</v>
      </c>
      <c r="K18" t="s">
        <v>440</v>
      </c>
      <c r="L18">
        <v>57</v>
      </c>
      <c r="M18" t="s">
        <v>431</v>
      </c>
      <c r="N18">
        <v>46</v>
      </c>
      <c r="O18" t="s">
        <v>438</v>
      </c>
      <c r="P18">
        <v>32</v>
      </c>
      <c r="Q18" t="s">
        <v>440</v>
      </c>
      <c r="R18">
        <v>37</v>
      </c>
      <c r="S18" t="s">
        <v>448</v>
      </c>
      <c r="T18">
        <v>44</v>
      </c>
      <c r="U18" t="s">
        <v>427</v>
      </c>
      <c r="V18">
        <v>36</v>
      </c>
      <c r="W18" t="s">
        <v>433</v>
      </c>
      <c r="X18">
        <v>104</v>
      </c>
      <c r="Y18" t="s">
        <v>423</v>
      </c>
      <c r="Z18">
        <v>30</v>
      </c>
      <c r="AA18" t="s">
        <v>429</v>
      </c>
      <c r="AB18">
        <v>32</v>
      </c>
      <c r="AC18" t="s">
        <v>423</v>
      </c>
      <c r="AD18">
        <v>44</v>
      </c>
      <c r="AE18" t="s">
        <v>440</v>
      </c>
      <c r="AF18">
        <v>80</v>
      </c>
      <c r="AG18" t="s">
        <v>418</v>
      </c>
      <c r="AH18">
        <v>33</v>
      </c>
      <c r="AI18" t="s">
        <v>429</v>
      </c>
      <c r="AJ18">
        <v>34</v>
      </c>
      <c r="AK18" t="s">
        <v>438</v>
      </c>
      <c r="AL18">
        <v>35</v>
      </c>
      <c r="AM18" t="s">
        <v>421</v>
      </c>
      <c r="AN18">
        <v>140</v>
      </c>
      <c r="AO18" t="s">
        <v>433</v>
      </c>
      <c r="AP18">
        <v>26</v>
      </c>
      <c r="AQ18" t="s">
        <v>443</v>
      </c>
      <c r="AR18">
        <v>59</v>
      </c>
      <c r="AS18" t="s">
        <v>431</v>
      </c>
      <c r="AT18">
        <v>66</v>
      </c>
      <c r="AU18" t="s">
        <v>418</v>
      </c>
      <c r="AV18">
        <v>135</v>
      </c>
      <c r="AW18" t="s">
        <v>433</v>
      </c>
      <c r="AX18">
        <v>22</v>
      </c>
      <c r="AY18" t="s">
        <v>430</v>
      </c>
      <c r="AZ18">
        <v>21</v>
      </c>
      <c r="BA18" t="s">
        <v>440</v>
      </c>
      <c r="BB18">
        <v>31</v>
      </c>
      <c r="BC18" t="s">
        <v>440</v>
      </c>
      <c r="BD18">
        <v>53</v>
      </c>
      <c r="BE18" t="s">
        <v>428</v>
      </c>
      <c r="BF18">
        <v>90</v>
      </c>
      <c r="BG18" t="s">
        <v>438</v>
      </c>
      <c r="BH18">
        <v>21</v>
      </c>
      <c r="BI18" t="s">
        <v>417</v>
      </c>
      <c r="BJ18">
        <v>21</v>
      </c>
      <c r="BK18" t="s">
        <v>437</v>
      </c>
      <c r="BL18">
        <v>87</v>
      </c>
      <c r="BM18" t="s">
        <v>439</v>
      </c>
      <c r="BN18">
        <v>38</v>
      </c>
      <c r="BO18" t="s">
        <v>423</v>
      </c>
      <c r="BP18">
        <v>65</v>
      </c>
      <c r="BQ18" t="s">
        <v>439</v>
      </c>
      <c r="BR18">
        <v>54</v>
      </c>
      <c r="BS18" t="s">
        <v>426</v>
      </c>
      <c r="BT18">
        <v>27</v>
      </c>
      <c r="BU18" t="s">
        <v>425</v>
      </c>
      <c r="BV18">
        <v>54</v>
      </c>
      <c r="BW18" t="s">
        <v>417</v>
      </c>
      <c r="BX18">
        <v>25</v>
      </c>
      <c r="BY18" t="s">
        <v>442</v>
      </c>
      <c r="BZ18">
        <v>25</v>
      </c>
      <c r="CA18" t="s">
        <v>446</v>
      </c>
      <c r="CB18">
        <v>28</v>
      </c>
      <c r="CC18" t="s">
        <v>417</v>
      </c>
      <c r="CD18">
        <v>26</v>
      </c>
      <c r="CE18" t="s">
        <v>433</v>
      </c>
      <c r="CF18">
        <v>33</v>
      </c>
      <c r="CG18" t="s">
        <v>440</v>
      </c>
      <c r="CH18">
        <v>39</v>
      </c>
      <c r="CI18" t="s">
        <v>440</v>
      </c>
      <c r="CJ18">
        <v>48</v>
      </c>
      <c r="CK18" t="s">
        <v>440</v>
      </c>
      <c r="CL18">
        <v>311</v>
      </c>
      <c r="CM18" t="s">
        <v>440</v>
      </c>
      <c r="CN18">
        <v>152</v>
      </c>
      <c r="CO18" t="s">
        <v>439</v>
      </c>
      <c r="CP18">
        <v>192</v>
      </c>
      <c r="CQ18" t="s">
        <v>418</v>
      </c>
      <c r="CR18">
        <v>202</v>
      </c>
      <c r="CS18" t="s">
        <v>440</v>
      </c>
      <c r="CT18">
        <v>502</v>
      </c>
      <c r="CU18" t="s">
        <v>433</v>
      </c>
      <c r="CV18">
        <v>127</v>
      </c>
      <c r="CW18" t="s">
        <v>418</v>
      </c>
      <c r="CX18">
        <v>191</v>
      </c>
      <c r="CY18" t="s">
        <v>440</v>
      </c>
      <c r="CZ18">
        <v>218</v>
      </c>
      <c r="DA18" t="s">
        <v>427</v>
      </c>
      <c r="DB18">
        <v>98</v>
      </c>
      <c r="DC18" t="s">
        <v>431</v>
      </c>
      <c r="DD18">
        <v>133</v>
      </c>
    </row>
    <row r="19" spans="1:108" ht="12.75">
      <c r="A19" t="s">
        <v>417</v>
      </c>
      <c r="B19">
        <v>127601</v>
      </c>
      <c r="C19" t="s">
        <v>443</v>
      </c>
      <c r="D19">
        <v>7625</v>
      </c>
      <c r="E19" t="s">
        <v>443</v>
      </c>
      <c r="F19">
        <v>4499</v>
      </c>
      <c r="G19" t="s">
        <v>443</v>
      </c>
      <c r="H19">
        <v>2286</v>
      </c>
      <c r="I19" t="s">
        <v>438</v>
      </c>
      <c r="J19">
        <v>35</v>
      </c>
      <c r="K19" t="s">
        <v>418</v>
      </c>
      <c r="L19">
        <v>49</v>
      </c>
      <c r="M19" t="s">
        <v>428</v>
      </c>
      <c r="N19">
        <v>41</v>
      </c>
      <c r="O19" t="s">
        <v>440</v>
      </c>
      <c r="P19">
        <v>29</v>
      </c>
      <c r="Q19" t="s">
        <v>439</v>
      </c>
      <c r="R19">
        <v>34</v>
      </c>
      <c r="S19" t="s">
        <v>428</v>
      </c>
      <c r="T19">
        <v>42</v>
      </c>
      <c r="U19" t="s">
        <v>433</v>
      </c>
      <c r="V19">
        <v>34</v>
      </c>
      <c r="W19" t="s">
        <v>417</v>
      </c>
      <c r="X19">
        <v>102</v>
      </c>
      <c r="Y19" t="s">
        <v>425</v>
      </c>
      <c r="Z19">
        <v>28</v>
      </c>
      <c r="AA19" t="s">
        <v>419</v>
      </c>
      <c r="AB19">
        <v>30</v>
      </c>
      <c r="AC19" t="s">
        <v>417</v>
      </c>
      <c r="AD19">
        <v>43</v>
      </c>
      <c r="AE19" t="s">
        <v>443</v>
      </c>
      <c r="AF19">
        <v>72</v>
      </c>
      <c r="AG19" t="s">
        <v>430</v>
      </c>
      <c r="AH19">
        <v>33</v>
      </c>
      <c r="AI19" t="s">
        <v>431</v>
      </c>
      <c r="AJ19">
        <v>33</v>
      </c>
      <c r="AK19" t="s">
        <v>440</v>
      </c>
      <c r="AL19">
        <v>26</v>
      </c>
      <c r="AM19" t="s">
        <v>425</v>
      </c>
      <c r="AN19">
        <v>129</v>
      </c>
      <c r="AO19" t="s">
        <v>440</v>
      </c>
      <c r="AP19">
        <v>24</v>
      </c>
      <c r="AQ19" t="s">
        <v>426</v>
      </c>
      <c r="AR19">
        <v>45</v>
      </c>
      <c r="AS19" t="s">
        <v>419</v>
      </c>
      <c r="AT19">
        <v>63</v>
      </c>
      <c r="AU19" t="s">
        <v>439</v>
      </c>
      <c r="AV19">
        <v>125</v>
      </c>
      <c r="AW19" t="s">
        <v>438</v>
      </c>
      <c r="AX19">
        <v>21</v>
      </c>
      <c r="AY19" t="s">
        <v>448</v>
      </c>
      <c r="AZ19">
        <v>18</v>
      </c>
      <c r="BA19" t="s">
        <v>438</v>
      </c>
      <c r="BB19">
        <v>26</v>
      </c>
      <c r="BC19" t="s">
        <v>425</v>
      </c>
      <c r="BD19">
        <v>50</v>
      </c>
      <c r="BE19" t="s">
        <v>423</v>
      </c>
      <c r="BF19">
        <v>88</v>
      </c>
      <c r="BG19" t="s">
        <v>440</v>
      </c>
      <c r="BH19">
        <v>19</v>
      </c>
      <c r="BI19" t="s">
        <v>442</v>
      </c>
      <c r="BJ19">
        <v>21</v>
      </c>
      <c r="BK19" t="s">
        <v>418</v>
      </c>
      <c r="BL19">
        <v>72</v>
      </c>
      <c r="BM19" t="s">
        <v>427</v>
      </c>
      <c r="BN19">
        <v>34</v>
      </c>
      <c r="BO19" t="s">
        <v>418</v>
      </c>
      <c r="BP19">
        <v>54</v>
      </c>
      <c r="BQ19" t="s">
        <v>418</v>
      </c>
      <c r="BR19">
        <v>52</v>
      </c>
      <c r="BS19" t="s">
        <v>431</v>
      </c>
      <c r="BT19">
        <v>27</v>
      </c>
      <c r="BU19" t="s">
        <v>430</v>
      </c>
      <c r="BV19">
        <v>45</v>
      </c>
      <c r="BW19" t="s">
        <v>441</v>
      </c>
      <c r="BX19">
        <v>24</v>
      </c>
      <c r="BY19" t="s">
        <v>417</v>
      </c>
      <c r="BZ19">
        <v>24</v>
      </c>
      <c r="CA19" t="s">
        <v>419</v>
      </c>
      <c r="CB19">
        <v>27</v>
      </c>
      <c r="CC19" t="s">
        <v>441</v>
      </c>
      <c r="CD19">
        <v>26</v>
      </c>
      <c r="CE19" t="s">
        <v>425</v>
      </c>
      <c r="CF19">
        <v>30</v>
      </c>
      <c r="CG19" t="s">
        <v>430</v>
      </c>
      <c r="CH19">
        <v>38</v>
      </c>
      <c r="CI19" t="s">
        <v>433</v>
      </c>
      <c r="CJ19">
        <v>42</v>
      </c>
      <c r="CK19" t="s">
        <v>425</v>
      </c>
      <c r="CL19">
        <v>297</v>
      </c>
      <c r="CM19" t="s">
        <v>425</v>
      </c>
      <c r="CN19">
        <v>135</v>
      </c>
      <c r="CO19" t="s">
        <v>423</v>
      </c>
      <c r="CP19">
        <v>190</v>
      </c>
      <c r="CQ19" t="s">
        <v>430</v>
      </c>
      <c r="CR19">
        <v>122</v>
      </c>
      <c r="CS19" t="s">
        <v>418</v>
      </c>
      <c r="CT19">
        <v>469</v>
      </c>
      <c r="CU19" t="s">
        <v>440</v>
      </c>
      <c r="CV19">
        <v>124</v>
      </c>
      <c r="CW19" t="s">
        <v>443</v>
      </c>
      <c r="CX19">
        <v>123</v>
      </c>
      <c r="CY19" t="s">
        <v>425</v>
      </c>
      <c r="CZ19">
        <v>202</v>
      </c>
      <c r="DA19" t="s">
        <v>419</v>
      </c>
      <c r="DB19">
        <v>91</v>
      </c>
      <c r="DC19" t="s">
        <v>417</v>
      </c>
      <c r="DD19">
        <v>132</v>
      </c>
    </row>
    <row r="20" spans="1:108" ht="12.75">
      <c r="A20" t="s">
        <v>442</v>
      </c>
      <c r="B20">
        <v>125917</v>
      </c>
      <c r="C20" t="s">
        <v>433</v>
      </c>
      <c r="D20">
        <v>6449</v>
      </c>
      <c r="E20" t="s">
        <v>440</v>
      </c>
      <c r="F20">
        <v>4334</v>
      </c>
      <c r="G20" t="s">
        <v>440</v>
      </c>
      <c r="H20">
        <v>2059</v>
      </c>
      <c r="I20" t="s">
        <v>440</v>
      </c>
      <c r="J20">
        <v>35</v>
      </c>
      <c r="K20" t="s">
        <v>426</v>
      </c>
      <c r="L20">
        <v>48</v>
      </c>
      <c r="M20" t="s">
        <v>440</v>
      </c>
      <c r="N20">
        <v>36</v>
      </c>
      <c r="O20" t="s">
        <v>427</v>
      </c>
      <c r="P20">
        <v>27</v>
      </c>
      <c r="Q20" t="s">
        <v>431</v>
      </c>
      <c r="R20">
        <v>31</v>
      </c>
      <c r="S20" t="s">
        <v>442</v>
      </c>
      <c r="T20">
        <v>41</v>
      </c>
      <c r="U20" t="s">
        <v>425</v>
      </c>
      <c r="V20">
        <v>30</v>
      </c>
      <c r="W20" t="s">
        <v>439</v>
      </c>
      <c r="X20">
        <v>100</v>
      </c>
      <c r="Y20" t="s">
        <v>429</v>
      </c>
      <c r="Z20">
        <v>28</v>
      </c>
      <c r="AA20" t="s">
        <v>439</v>
      </c>
      <c r="AB20">
        <v>30</v>
      </c>
      <c r="AC20" t="s">
        <v>437</v>
      </c>
      <c r="AD20">
        <v>31</v>
      </c>
      <c r="AE20" t="s">
        <v>438</v>
      </c>
      <c r="AF20">
        <v>67</v>
      </c>
      <c r="AG20" t="s">
        <v>419</v>
      </c>
      <c r="AH20">
        <v>24</v>
      </c>
      <c r="AI20" t="s">
        <v>428</v>
      </c>
      <c r="AJ20">
        <v>27</v>
      </c>
      <c r="AK20" t="s">
        <v>443</v>
      </c>
      <c r="AL20">
        <v>24</v>
      </c>
      <c r="AM20" t="s">
        <v>419</v>
      </c>
      <c r="AN20">
        <v>124</v>
      </c>
      <c r="AO20" t="s">
        <v>419</v>
      </c>
      <c r="AP20">
        <v>22</v>
      </c>
      <c r="AQ20" t="s">
        <v>418</v>
      </c>
      <c r="AR20">
        <v>42</v>
      </c>
      <c r="AS20" t="s">
        <v>448</v>
      </c>
      <c r="AT20">
        <v>63</v>
      </c>
      <c r="AU20" t="s">
        <v>417</v>
      </c>
      <c r="AV20">
        <v>116</v>
      </c>
      <c r="AW20" t="s">
        <v>419</v>
      </c>
      <c r="AX20">
        <v>18</v>
      </c>
      <c r="AY20" t="s">
        <v>419</v>
      </c>
      <c r="AZ20">
        <v>17</v>
      </c>
      <c r="BA20" t="s">
        <v>429</v>
      </c>
      <c r="BB20">
        <v>26</v>
      </c>
      <c r="BC20" t="s">
        <v>442</v>
      </c>
      <c r="BD20">
        <v>43</v>
      </c>
      <c r="BE20" t="s">
        <v>417</v>
      </c>
      <c r="BF20">
        <v>85</v>
      </c>
      <c r="BG20" t="s">
        <v>428</v>
      </c>
      <c r="BH20">
        <v>17</v>
      </c>
      <c r="BI20" t="s">
        <v>440</v>
      </c>
      <c r="BJ20">
        <v>19</v>
      </c>
      <c r="BK20" t="s">
        <v>425</v>
      </c>
      <c r="BL20">
        <v>65</v>
      </c>
      <c r="BM20" t="s">
        <v>431</v>
      </c>
      <c r="BN20">
        <v>32</v>
      </c>
      <c r="BO20" t="s">
        <v>427</v>
      </c>
      <c r="BP20">
        <v>41</v>
      </c>
      <c r="BQ20" t="s">
        <v>417</v>
      </c>
      <c r="BR20">
        <v>42</v>
      </c>
      <c r="BS20" t="s">
        <v>423</v>
      </c>
      <c r="BT20">
        <v>26</v>
      </c>
      <c r="BU20" t="s">
        <v>429</v>
      </c>
      <c r="BV20">
        <v>44</v>
      </c>
      <c r="BW20" t="s">
        <v>446</v>
      </c>
      <c r="BX20">
        <v>22</v>
      </c>
      <c r="BY20" t="s">
        <v>430</v>
      </c>
      <c r="BZ20">
        <v>19</v>
      </c>
      <c r="CA20" t="s">
        <v>425</v>
      </c>
      <c r="CB20">
        <v>23</v>
      </c>
      <c r="CC20" t="s">
        <v>419</v>
      </c>
      <c r="CD20">
        <v>25</v>
      </c>
      <c r="CE20" t="s">
        <v>438</v>
      </c>
      <c r="CF20">
        <v>27</v>
      </c>
      <c r="CG20" t="s">
        <v>417</v>
      </c>
      <c r="CH20">
        <v>37</v>
      </c>
      <c r="CI20" t="s">
        <v>428</v>
      </c>
      <c r="CJ20">
        <v>37</v>
      </c>
      <c r="CK20" t="s">
        <v>433</v>
      </c>
      <c r="CL20">
        <v>251</v>
      </c>
      <c r="CM20" t="s">
        <v>423</v>
      </c>
      <c r="CN20">
        <v>122</v>
      </c>
      <c r="CO20" t="s">
        <v>417</v>
      </c>
      <c r="CP20">
        <v>188</v>
      </c>
      <c r="CQ20" t="s">
        <v>440</v>
      </c>
      <c r="CR20">
        <v>119</v>
      </c>
      <c r="CS20" t="s">
        <v>417</v>
      </c>
      <c r="CT20">
        <v>355</v>
      </c>
      <c r="CU20" t="s">
        <v>426</v>
      </c>
      <c r="CV20">
        <v>99</v>
      </c>
      <c r="CW20" t="s">
        <v>437</v>
      </c>
      <c r="CX20">
        <v>120</v>
      </c>
      <c r="CY20" t="s">
        <v>443</v>
      </c>
      <c r="CZ20">
        <v>198</v>
      </c>
      <c r="DA20" t="s">
        <v>439</v>
      </c>
      <c r="DB20">
        <v>84</v>
      </c>
      <c r="DC20" t="s">
        <v>438</v>
      </c>
      <c r="DD20">
        <v>102</v>
      </c>
    </row>
    <row r="21" spans="1:108" ht="12.75">
      <c r="A21" t="s">
        <v>443</v>
      </c>
      <c r="B21">
        <v>117457</v>
      </c>
      <c r="C21" t="s">
        <v>425</v>
      </c>
      <c r="D21">
        <v>6316</v>
      </c>
      <c r="E21" t="s">
        <v>438</v>
      </c>
      <c r="F21">
        <v>4325</v>
      </c>
      <c r="G21" t="s">
        <v>417</v>
      </c>
      <c r="H21">
        <v>1486</v>
      </c>
      <c r="I21" t="s">
        <v>419</v>
      </c>
      <c r="J21">
        <v>32</v>
      </c>
      <c r="K21" t="s">
        <v>417</v>
      </c>
      <c r="L21">
        <v>45</v>
      </c>
      <c r="M21" t="s">
        <v>433</v>
      </c>
      <c r="N21">
        <v>29</v>
      </c>
      <c r="O21" t="s">
        <v>417</v>
      </c>
      <c r="P21">
        <v>25</v>
      </c>
      <c r="Q21" t="s">
        <v>430</v>
      </c>
      <c r="R21">
        <v>29</v>
      </c>
      <c r="S21" t="s">
        <v>446</v>
      </c>
      <c r="T21">
        <v>40</v>
      </c>
      <c r="U21" t="s">
        <v>441</v>
      </c>
      <c r="V21">
        <v>29</v>
      </c>
      <c r="W21" t="s">
        <v>446</v>
      </c>
      <c r="X21">
        <v>92</v>
      </c>
      <c r="Y21" t="s">
        <v>438</v>
      </c>
      <c r="Z21">
        <v>24</v>
      </c>
      <c r="AA21" t="s">
        <v>433</v>
      </c>
      <c r="AB21">
        <v>27</v>
      </c>
      <c r="AC21" t="s">
        <v>425</v>
      </c>
      <c r="AD21">
        <v>29</v>
      </c>
      <c r="AE21" t="s">
        <v>419</v>
      </c>
      <c r="AF21">
        <v>64</v>
      </c>
      <c r="AG21" t="s">
        <v>440</v>
      </c>
      <c r="AH21">
        <v>24</v>
      </c>
      <c r="AI21" t="s">
        <v>441</v>
      </c>
      <c r="AJ21">
        <v>24</v>
      </c>
      <c r="AK21" t="s">
        <v>446</v>
      </c>
      <c r="AL21">
        <v>24</v>
      </c>
      <c r="AM21" t="s">
        <v>433</v>
      </c>
      <c r="AN21">
        <v>111</v>
      </c>
      <c r="AO21" t="s">
        <v>423</v>
      </c>
      <c r="AP21">
        <v>18</v>
      </c>
      <c r="AQ21" t="s">
        <v>437</v>
      </c>
      <c r="AR21">
        <v>42</v>
      </c>
      <c r="AS21" t="s">
        <v>430</v>
      </c>
      <c r="AT21">
        <v>61</v>
      </c>
      <c r="AU21" t="s">
        <v>426</v>
      </c>
      <c r="AV21">
        <v>67</v>
      </c>
      <c r="AW21" t="s">
        <v>442</v>
      </c>
      <c r="AX21">
        <v>18</v>
      </c>
      <c r="AY21" t="s">
        <v>440</v>
      </c>
      <c r="AZ21">
        <v>16</v>
      </c>
      <c r="BA21" t="s">
        <v>430</v>
      </c>
      <c r="BB21">
        <v>24</v>
      </c>
      <c r="BC21" t="s">
        <v>441</v>
      </c>
      <c r="BD21">
        <v>40</v>
      </c>
      <c r="BE21" t="s">
        <v>425</v>
      </c>
      <c r="BF21">
        <v>77</v>
      </c>
      <c r="BG21" t="s">
        <v>431</v>
      </c>
      <c r="BH21">
        <v>17</v>
      </c>
      <c r="BI21" t="s">
        <v>425</v>
      </c>
      <c r="BJ21">
        <v>15</v>
      </c>
      <c r="BK21" t="s">
        <v>426</v>
      </c>
      <c r="BL21">
        <v>58</v>
      </c>
      <c r="BM21" t="s">
        <v>440</v>
      </c>
      <c r="BN21">
        <v>28</v>
      </c>
      <c r="BO21" t="s">
        <v>443</v>
      </c>
      <c r="BP21">
        <v>38</v>
      </c>
      <c r="BQ21" t="s">
        <v>430</v>
      </c>
      <c r="BR21">
        <v>41</v>
      </c>
      <c r="BS21" t="s">
        <v>417</v>
      </c>
      <c r="BT21">
        <v>23</v>
      </c>
      <c r="BU21" t="s">
        <v>443</v>
      </c>
      <c r="BV21">
        <v>40</v>
      </c>
      <c r="BW21" t="s">
        <v>423</v>
      </c>
      <c r="BX21">
        <v>16</v>
      </c>
      <c r="BY21" t="s">
        <v>433</v>
      </c>
      <c r="BZ21">
        <v>17</v>
      </c>
      <c r="CA21" t="s">
        <v>433</v>
      </c>
      <c r="CB21">
        <v>23</v>
      </c>
      <c r="CC21" t="s">
        <v>425</v>
      </c>
      <c r="CD21">
        <v>19</v>
      </c>
      <c r="CE21" t="s">
        <v>443</v>
      </c>
      <c r="CF21">
        <v>25</v>
      </c>
      <c r="CG21" t="s">
        <v>431</v>
      </c>
      <c r="CH21">
        <v>26</v>
      </c>
      <c r="CI21" t="s">
        <v>441</v>
      </c>
      <c r="CJ21">
        <v>35</v>
      </c>
      <c r="CK21" t="s">
        <v>438</v>
      </c>
      <c r="CL21">
        <v>235</v>
      </c>
      <c r="CM21" t="s">
        <v>433</v>
      </c>
      <c r="CN21">
        <v>119</v>
      </c>
      <c r="CO21" t="s">
        <v>427</v>
      </c>
      <c r="CP21">
        <v>169</v>
      </c>
      <c r="CQ21" t="s">
        <v>431</v>
      </c>
      <c r="CR21">
        <v>114</v>
      </c>
      <c r="CS21" t="s">
        <v>423</v>
      </c>
      <c r="CT21">
        <v>265</v>
      </c>
      <c r="CU21" t="s">
        <v>428</v>
      </c>
      <c r="CV21">
        <v>91</v>
      </c>
      <c r="CW21" t="s">
        <v>438</v>
      </c>
      <c r="CX21">
        <v>113</v>
      </c>
      <c r="CY21" t="s">
        <v>429</v>
      </c>
      <c r="CZ21">
        <v>191</v>
      </c>
      <c r="DA21" t="s">
        <v>430</v>
      </c>
      <c r="DB21">
        <v>79</v>
      </c>
      <c r="DC21" t="s">
        <v>440</v>
      </c>
      <c r="DD21">
        <v>101</v>
      </c>
    </row>
    <row r="22" spans="1:108" ht="12.75">
      <c r="A22" t="s">
        <v>439</v>
      </c>
      <c r="B22">
        <v>116042</v>
      </c>
      <c r="C22" t="s">
        <v>430</v>
      </c>
      <c r="D22">
        <v>5922</v>
      </c>
      <c r="E22" t="s">
        <v>442</v>
      </c>
      <c r="F22">
        <v>3404</v>
      </c>
      <c r="G22" t="s">
        <v>438</v>
      </c>
      <c r="H22">
        <v>1465</v>
      </c>
      <c r="I22" t="s">
        <v>433</v>
      </c>
      <c r="J22">
        <v>32</v>
      </c>
      <c r="K22" t="s">
        <v>438</v>
      </c>
      <c r="L22">
        <v>40</v>
      </c>
      <c r="M22" t="s">
        <v>425</v>
      </c>
      <c r="N22">
        <v>26</v>
      </c>
      <c r="O22" t="s">
        <v>419</v>
      </c>
      <c r="P22">
        <v>22</v>
      </c>
      <c r="Q22" t="s">
        <v>442</v>
      </c>
      <c r="R22">
        <v>25</v>
      </c>
      <c r="S22" t="s">
        <v>438</v>
      </c>
      <c r="T22">
        <v>38</v>
      </c>
      <c r="U22" t="s">
        <v>426</v>
      </c>
      <c r="V22">
        <v>26</v>
      </c>
      <c r="W22" t="s">
        <v>441</v>
      </c>
      <c r="X22">
        <v>76</v>
      </c>
      <c r="Y22" t="s">
        <v>446</v>
      </c>
      <c r="Z22">
        <v>24</v>
      </c>
      <c r="AA22" t="s">
        <v>438</v>
      </c>
      <c r="AB22">
        <v>25</v>
      </c>
      <c r="AC22" t="s">
        <v>443</v>
      </c>
      <c r="AD22">
        <v>28</v>
      </c>
      <c r="AE22" t="s">
        <v>448</v>
      </c>
      <c r="AF22">
        <v>58</v>
      </c>
      <c r="AG22" t="s">
        <v>433</v>
      </c>
      <c r="AH22">
        <v>24</v>
      </c>
      <c r="AI22" t="s">
        <v>442</v>
      </c>
      <c r="AJ22">
        <v>23</v>
      </c>
      <c r="AK22" t="s">
        <v>425</v>
      </c>
      <c r="AL22">
        <v>23</v>
      </c>
      <c r="AM22" t="s">
        <v>446</v>
      </c>
      <c r="AN22">
        <v>107</v>
      </c>
      <c r="AO22" t="s">
        <v>428</v>
      </c>
      <c r="AP22">
        <v>14</v>
      </c>
      <c r="AQ22" t="s">
        <v>438</v>
      </c>
      <c r="AR22">
        <v>37</v>
      </c>
      <c r="AS22" t="s">
        <v>440</v>
      </c>
      <c r="AT22">
        <v>43</v>
      </c>
      <c r="AU22" t="s">
        <v>442</v>
      </c>
      <c r="AV22">
        <v>61</v>
      </c>
      <c r="AW22" t="s">
        <v>448</v>
      </c>
      <c r="AX22">
        <v>18</v>
      </c>
      <c r="AY22" t="s">
        <v>437</v>
      </c>
      <c r="AZ22">
        <v>15</v>
      </c>
      <c r="BA22" t="s">
        <v>419</v>
      </c>
      <c r="BB22">
        <v>23</v>
      </c>
      <c r="BC22" t="s">
        <v>438</v>
      </c>
      <c r="BD22">
        <v>39</v>
      </c>
      <c r="BE22" t="s">
        <v>426</v>
      </c>
      <c r="BF22">
        <v>73</v>
      </c>
      <c r="BG22" t="s">
        <v>426</v>
      </c>
      <c r="BH22">
        <v>13</v>
      </c>
      <c r="BI22" t="s">
        <v>438</v>
      </c>
      <c r="BJ22">
        <v>14</v>
      </c>
      <c r="BK22" t="s">
        <v>440</v>
      </c>
      <c r="BL22">
        <v>57</v>
      </c>
      <c r="BM22" t="s">
        <v>419</v>
      </c>
      <c r="BN22">
        <v>26</v>
      </c>
      <c r="BO22" t="s">
        <v>417</v>
      </c>
      <c r="BP22">
        <v>31</v>
      </c>
      <c r="BQ22" t="s">
        <v>446</v>
      </c>
      <c r="BR22">
        <v>41</v>
      </c>
      <c r="BS22" t="s">
        <v>437</v>
      </c>
      <c r="BT22">
        <v>23</v>
      </c>
      <c r="BU22" t="s">
        <v>426</v>
      </c>
      <c r="BV22">
        <v>38</v>
      </c>
      <c r="BW22" t="s">
        <v>443</v>
      </c>
      <c r="BX22">
        <v>16</v>
      </c>
      <c r="BY22" t="s">
        <v>441</v>
      </c>
      <c r="BZ22">
        <v>16</v>
      </c>
      <c r="CA22" t="s">
        <v>448</v>
      </c>
      <c r="CB22">
        <v>21</v>
      </c>
      <c r="CC22" t="s">
        <v>448</v>
      </c>
      <c r="CD22">
        <v>19</v>
      </c>
      <c r="CE22" t="s">
        <v>446</v>
      </c>
      <c r="CF22">
        <v>24</v>
      </c>
      <c r="CG22" t="s">
        <v>433</v>
      </c>
      <c r="CH22">
        <v>20</v>
      </c>
      <c r="CI22" t="s">
        <v>429</v>
      </c>
      <c r="CJ22">
        <v>33</v>
      </c>
      <c r="CK22" t="s">
        <v>417</v>
      </c>
      <c r="CL22">
        <v>203</v>
      </c>
      <c r="CM22" t="s">
        <v>438</v>
      </c>
      <c r="CN22">
        <v>116</v>
      </c>
      <c r="CO22" t="s">
        <v>433</v>
      </c>
      <c r="CP22">
        <v>166</v>
      </c>
      <c r="CQ22" t="s">
        <v>417</v>
      </c>
      <c r="CR22">
        <v>104</v>
      </c>
      <c r="CS22" t="s">
        <v>437</v>
      </c>
      <c r="CT22">
        <v>258</v>
      </c>
      <c r="CU22" t="s">
        <v>429</v>
      </c>
      <c r="CV22">
        <v>82</v>
      </c>
      <c r="CW22" t="s">
        <v>440</v>
      </c>
      <c r="CX22">
        <v>110</v>
      </c>
      <c r="CY22" t="s">
        <v>438</v>
      </c>
      <c r="CZ22">
        <v>177</v>
      </c>
      <c r="DA22" t="s">
        <v>441</v>
      </c>
      <c r="DB22">
        <v>77</v>
      </c>
      <c r="DC22" t="s">
        <v>419</v>
      </c>
      <c r="DD22">
        <v>89</v>
      </c>
    </row>
    <row r="23" spans="1:108" ht="12.75">
      <c r="A23" t="s">
        <v>448</v>
      </c>
      <c r="B23">
        <v>113592</v>
      </c>
      <c r="C23" t="s">
        <v>419</v>
      </c>
      <c r="D23">
        <v>5740</v>
      </c>
      <c r="E23" t="s">
        <v>417</v>
      </c>
      <c r="F23">
        <v>2982</v>
      </c>
      <c r="G23" t="s">
        <v>423</v>
      </c>
      <c r="H23">
        <v>1433</v>
      </c>
      <c r="I23" t="s">
        <v>442</v>
      </c>
      <c r="J23">
        <v>31</v>
      </c>
      <c r="K23" t="s">
        <v>442</v>
      </c>
      <c r="L23">
        <v>40</v>
      </c>
      <c r="M23" t="s">
        <v>419</v>
      </c>
      <c r="N23">
        <v>19</v>
      </c>
      <c r="O23" t="s">
        <v>433</v>
      </c>
      <c r="P23">
        <v>21</v>
      </c>
      <c r="Q23" t="s">
        <v>446</v>
      </c>
      <c r="R23">
        <v>24</v>
      </c>
      <c r="S23" t="s">
        <v>440</v>
      </c>
      <c r="T23">
        <v>35</v>
      </c>
      <c r="U23" t="s">
        <v>443</v>
      </c>
      <c r="V23">
        <v>24</v>
      </c>
      <c r="W23" t="s">
        <v>438</v>
      </c>
      <c r="X23">
        <v>73</v>
      </c>
      <c r="Y23" t="s">
        <v>437</v>
      </c>
      <c r="Z23">
        <v>20</v>
      </c>
      <c r="AA23" t="s">
        <v>427</v>
      </c>
      <c r="AB23">
        <v>18</v>
      </c>
      <c r="AC23" t="s">
        <v>438</v>
      </c>
      <c r="AD23">
        <v>27</v>
      </c>
      <c r="AE23" t="s">
        <v>417</v>
      </c>
      <c r="AF23">
        <v>57</v>
      </c>
      <c r="AG23" t="s">
        <v>438</v>
      </c>
      <c r="AH23">
        <v>20</v>
      </c>
      <c r="AI23" t="s">
        <v>425</v>
      </c>
      <c r="AJ23">
        <v>21</v>
      </c>
      <c r="AK23" t="s">
        <v>433</v>
      </c>
      <c r="AL23">
        <v>23</v>
      </c>
      <c r="AM23" t="s">
        <v>423</v>
      </c>
      <c r="AN23">
        <v>103</v>
      </c>
      <c r="AO23" t="s">
        <v>448</v>
      </c>
      <c r="AP23">
        <v>13</v>
      </c>
      <c r="AQ23" t="s">
        <v>440</v>
      </c>
      <c r="AR23">
        <v>36</v>
      </c>
      <c r="AS23" t="s">
        <v>427</v>
      </c>
      <c r="AT23">
        <v>42</v>
      </c>
      <c r="AU23" t="s">
        <v>423</v>
      </c>
      <c r="AV23">
        <v>50</v>
      </c>
      <c r="AW23" t="s">
        <v>446</v>
      </c>
      <c r="AX23">
        <v>15</v>
      </c>
      <c r="AY23" t="s">
        <v>446</v>
      </c>
      <c r="AZ23">
        <v>14</v>
      </c>
      <c r="BA23" t="s">
        <v>426</v>
      </c>
      <c r="BB23">
        <v>23</v>
      </c>
      <c r="BC23" t="s">
        <v>433</v>
      </c>
      <c r="BD23">
        <v>35</v>
      </c>
      <c r="BE23" t="s">
        <v>439</v>
      </c>
      <c r="BF23">
        <v>67</v>
      </c>
      <c r="BG23" t="s">
        <v>433</v>
      </c>
      <c r="BH23">
        <v>11</v>
      </c>
      <c r="BI23" t="s">
        <v>427</v>
      </c>
      <c r="BJ23">
        <v>13</v>
      </c>
      <c r="BK23" t="s">
        <v>443</v>
      </c>
      <c r="BL23">
        <v>54</v>
      </c>
      <c r="BM23" t="s">
        <v>438</v>
      </c>
      <c r="BN23">
        <v>23</v>
      </c>
      <c r="BO23" t="s">
        <v>433</v>
      </c>
      <c r="BP23">
        <v>24</v>
      </c>
      <c r="BQ23" t="s">
        <v>433</v>
      </c>
      <c r="BR23">
        <v>36</v>
      </c>
      <c r="BS23" t="s">
        <v>425</v>
      </c>
      <c r="BT23">
        <v>20</v>
      </c>
      <c r="BU23" t="s">
        <v>442</v>
      </c>
      <c r="BV23">
        <v>35</v>
      </c>
      <c r="BW23" t="s">
        <v>421</v>
      </c>
      <c r="BX23">
        <v>15</v>
      </c>
      <c r="BY23" t="s">
        <v>421</v>
      </c>
      <c r="BZ23">
        <v>15</v>
      </c>
      <c r="CA23" t="s">
        <v>421</v>
      </c>
      <c r="CB23">
        <v>18</v>
      </c>
      <c r="CC23" t="s">
        <v>430</v>
      </c>
      <c r="CD23">
        <v>17</v>
      </c>
      <c r="CE23" t="s">
        <v>426</v>
      </c>
      <c r="CF23">
        <v>20</v>
      </c>
      <c r="CG23" t="s">
        <v>437</v>
      </c>
      <c r="CH23">
        <v>17</v>
      </c>
      <c r="CI23" t="s">
        <v>442</v>
      </c>
      <c r="CJ23">
        <v>29</v>
      </c>
      <c r="CK23" t="s">
        <v>419</v>
      </c>
      <c r="CL23">
        <v>173</v>
      </c>
      <c r="CM23" t="s">
        <v>443</v>
      </c>
      <c r="CN23">
        <v>107</v>
      </c>
      <c r="CO23" t="s">
        <v>438</v>
      </c>
      <c r="CP23">
        <v>153</v>
      </c>
      <c r="CQ23" t="s">
        <v>438</v>
      </c>
      <c r="CR23">
        <v>70</v>
      </c>
      <c r="CS23" t="s">
        <v>426</v>
      </c>
      <c r="CT23">
        <v>241</v>
      </c>
      <c r="CU23" t="s">
        <v>442</v>
      </c>
      <c r="CV23">
        <v>77</v>
      </c>
      <c r="CW23" t="s">
        <v>426</v>
      </c>
      <c r="CX23">
        <v>104</v>
      </c>
      <c r="CY23" t="s">
        <v>417</v>
      </c>
      <c r="CZ23">
        <v>159</v>
      </c>
      <c r="DA23" t="s">
        <v>446</v>
      </c>
      <c r="DB23">
        <v>76</v>
      </c>
      <c r="DC23" t="s">
        <v>423</v>
      </c>
      <c r="DD23">
        <v>86</v>
      </c>
    </row>
    <row r="24" spans="1:108" ht="12.75">
      <c r="A24" t="s">
        <v>425</v>
      </c>
      <c r="B24">
        <v>110140</v>
      </c>
      <c r="C24" t="s">
        <v>417</v>
      </c>
      <c r="D24">
        <v>5329</v>
      </c>
      <c r="E24" t="s">
        <v>419</v>
      </c>
      <c r="F24">
        <v>2947</v>
      </c>
      <c r="G24" t="s">
        <v>433</v>
      </c>
      <c r="H24">
        <v>1419</v>
      </c>
      <c r="I24" t="s">
        <v>446</v>
      </c>
      <c r="J24">
        <v>30</v>
      </c>
      <c r="K24" t="s">
        <v>443</v>
      </c>
      <c r="L24">
        <v>37</v>
      </c>
      <c r="M24" t="s">
        <v>441</v>
      </c>
      <c r="N24">
        <v>16</v>
      </c>
      <c r="O24" t="s">
        <v>437</v>
      </c>
      <c r="P24">
        <v>20</v>
      </c>
      <c r="Q24" t="s">
        <v>427</v>
      </c>
      <c r="R24">
        <v>23</v>
      </c>
      <c r="S24" t="s">
        <v>417</v>
      </c>
      <c r="T24">
        <v>34</v>
      </c>
      <c r="U24" t="s">
        <v>446</v>
      </c>
      <c r="V24">
        <v>23</v>
      </c>
      <c r="W24" t="s">
        <v>421</v>
      </c>
      <c r="X24">
        <v>72</v>
      </c>
      <c r="Y24" t="s">
        <v>443</v>
      </c>
      <c r="Z24">
        <v>18</v>
      </c>
      <c r="AA24" t="s">
        <v>442</v>
      </c>
      <c r="AB24">
        <v>18</v>
      </c>
      <c r="AC24" t="s">
        <v>440</v>
      </c>
      <c r="AD24">
        <v>27</v>
      </c>
      <c r="AE24" t="s">
        <v>423</v>
      </c>
      <c r="AF24">
        <v>52</v>
      </c>
      <c r="AG24" t="s">
        <v>420</v>
      </c>
      <c r="AH24">
        <v>19</v>
      </c>
      <c r="AI24" t="s">
        <v>448</v>
      </c>
      <c r="AJ24">
        <v>20</v>
      </c>
      <c r="AK24" t="s">
        <v>426</v>
      </c>
      <c r="AL24">
        <v>22</v>
      </c>
      <c r="AM24" t="s">
        <v>437</v>
      </c>
      <c r="AN24">
        <v>98</v>
      </c>
      <c r="AO24" t="s">
        <v>446</v>
      </c>
      <c r="AP24">
        <v>11</v>
      </c>
      <c r="AQ24" t="s">
        <v>417</v>
      </c>
      <c r="AR24">
        <v>35</v>
      </c>
      <c r="AS24" t="s">
        <v>423</v>
      </c>
      <c r="AT24">
        <v>41</v>
      </c>
      <c r="AU24" t="s">
        <v>437</v>
      </c>
      <c r="AV24">
        <v>47</v>
      </c>
      <c r="AW24" t="s">
        <v>426</v>
      </c>
      <c r="AX24">
        <v>14</v>
      </c>
      <c r="AY24" t="s">
        <v>425</v>
      </c>
      <c r="AZ24">
        <v>13</v>
      </c>
      <c r="BA24" t="s">
        <v>433</v>
      </c>
      <c r="BB24">
        <v>17</v>
      </c>
      <c r="BC24" t="s">
        <v>419</v>
      </c>
      <c r="BD24">
        <v>32</v>
      </c>
      <c r="BE24" t="s">
        <v>438</v>
      </c>
      <c r="BF24">
        <v>67</v>
      </c>
      <c r="BG24" t="s">
        <v>442</v>
      </c>
      <c r="BH24">
        <v>10</v>
      </c>
      <c r="BI24" t="s">
        <v>430</v>
      </c>
      <c r="BJ24">
        <v>13</v>
      </c>
      <c r="BK24" t="s">
        <v>442</v>
      </c>
      <c r="BL24">
        <v>53</v>
      </c>
      <c r="BM24" t="s">
        <v>430</v>
      </c>
      <c r="BN24">
        <v>23</v>
      </c>
      <c r="BO24" t="s">
        <v>446</v>
      </c>
      <c r="BP24">
        <v>23</v>
      </c>
      <c r="BQ24" t="s">
        <v>442</v>
      </c>
      <c r="BR24">
        <v>32</v>
      </c>
      <c r="BS24" t="s">
        <v>440</v>
      </c>
      <c r="BT24">
        <v>19</v>
      </c>
      <c r="BU24" t="s">
        <v>438</v>
      </c>
      <c r="BV24">
        <v>30</v>
      </c>
      <c r="BW24" t="s">
        <v>439</v>
      </c>
      <c r="BX24">
        <v>14</v>
      </c>
      <c r="BY24" t="s">
        <v>446</v>
      </c>
      <c r="BZ24">
        <v>13</v>
      </c>
      <c r="CA24" t="s">
        <v>429</v>
      </c>
      <c r="CB24">
        <v>15</v>
      </c>
      <c r="CC24" t="s">
        <v>442</v>
      </c>
      <c r="CD24">
        <v>14</v>
      </c>
      <c r="CE24" t="s">
        <v>423</v>
      </c>
      <c r="CF24">
        <v>17</v>
      </c>
      <c r="CG24" t="s">
        <v>443</v>
      </c>
      <c r="CH24">
        <v>16</v>
      </c>
      <c r="CI24" t="s">
        <v>446</v>
      </c>
      <c r="CJ24">
        <v>25</v>
      </c>
      <c r="CK24" t="s">
        <v>441</v>
      </c>
      <c r="CL24">
        <v>172</v>
      </c>
      <c r="CM24" t="s">
        <v>426</v>
      </c>
      <c r="CN24">
        <v>97</v>
      </c>
      <c r="CO24" t="s">
        <v>419</v>
      </c>
      <c r="CP24">
        <v>130</v>
      </c>
      <c r="CQ24" t="s">
        <v>433</v>
      </c>
      <c r="CR24">
        <v>68</v>
      </c>
      <c r="CS24" t="s">
        <v>419</v>
      </c>
      <c r="CT24">
        <v>215</v>
      </c>
      <c r="CU24" t="s">
        <v>441</v>
      </c>
      <c r="CV24">
        <v>73</v>
      </c>
      <c r="CW24" t="s">
        <v>417</v>
      </c>
      <c r="CX24">
        <v>103</v>
      </c>
      <c r="CY24" t="s">
        <v>426</v>
      </c>
      <c r="CZ24">
        <v>147</v>
      </c>
      <c r="DA24" t="s">
        <v>448</v>
      </c>
      <c r="DB24">
        <v>76</v>
      </c>
      <c r="DC24" t="s">
        <v>442</v>
      </c>
      <c r="DD24">
        <v>83</v>
      </c>
    </row>
    <row r="25" spans="1:108" ht="12.75">
      <c r="A25" t="s">
        <v>429</v>
      </c>
      <c r="B25">
        <v>99484</v>
      </c>
      <c r="C25" t="s">
        <v>437</v>
      </c>
      <c r="D25">
        <v>4670</v>
      </c>
      <c r="E25" t="s">
        <v>423</v>
      </c>
      <c r="F25">
        <v>2891</v>
      </c>
      <c r="G25" t="s">
        <v>419</v>
      </c>
      <c r="H25">
        <v>1062</v>
      </c>
      <c r="I25" t="s">
        <v>430</v>
      </c>
      <c r="J25">
        <v>20</v>
      </c>
      <c r="K25" t="s">
        <v>433</v>
      </c>
      <c r="L25">
        <v>33</v>
      </c>
      <c r="M25" t="s">
        <v>446</v>
      </c>
      <c r="N25">
        <v>15</v>
      </c>
      <c r="O25" t="s">
        <v>430</v>
      </c>
      <c r="P25">
        <v>19</v>
      </c>
      <c r="Q25" t="s">
        <v>437</v>
      </c>
      <c r="R25">
        <v>21</v>
      </c>
      <c r="S25" t="s">
        <v>426</v>
      </c>
      <c r="T25">
        <v>34</v>
      </c>
      <c r="U25" t="s">
        <v>448</v>
      </c>
      <c r="V25">
        <v>21</v>
      </c>
      <c r="W25" t="s">
        <v>442</v>
      </c>
      <c r="X25">
        <v>71</v>
      </c>
      <c r="Y25" t="s">
        <v>421</v>
      </c>
      <c r="Z25">
        <v>17</v>
      </c>
      <c r="AA25" t="s">
        <v>421</v>
      </c>
      <c r="AB25">
        <v>13</v>
      </c>
      <c r="AC25" t="s">
        <v>419</v>
      </c>
      <c r="AD25">
        <v>26</v>
      </c>
      <c r="AE25" t="s">
        <v>446</v>
      </c>
      <c r="AF25">
        <v>47</v>
      </c>
      <c r="AG25" t="s">
        <v>417</v>
      </c>
      <c r="AH25">
        <v>17</v>
      </c>
      <c r="AI25" t="s">
        <v>446</v>
      </c>
      <c r="AJ25">
        <v>18</v>
      </c>
      <c r="AK25" t="s">
        <v>417</v>
      </c>
      <c r="AL25">
        <v>20</v>
      </c>
      <c r="AM25" t="s">
        <v>428</v>
      </c>
      <c r="AN25">
        <v>88</v>
      </c>
      <c r="AO25" t="s">
        <v>441</v>
      </c>
      <c r="AP25">
        <v>7</v>
      </c>
      <c r="AQ25" t="s">
        <v>420</v>
      </c>
      <c r="AR25">
        <v>24</v>
      </c>
      <c r="AS25" t="s">
        <v>439</v>
      </c>
      <c r="AT25">
        <v>41</v>
      </c>
      <c r="AU25" t="s">
        <v>420</v>
      </c>
      <c r="AV25">
        <v>44</v>
      </c>
      <c r="AW25" t="s">
        <v>417</v>
      </c>
      <c r="AX25">
        <v>13</v>
      </c>
      <c r="AY25" t="s">
        <v>433</v>
      </c>
      <c r="AZ25">
        <v>12</v>
      </c>
      <c r="BA25" t="s">
        <v>446</v>
      </c>
      <c r="BB25">
        <v>17</v>
      </c>
      <c r="BC25" t="s">
        <v>417</v>
      </c>
      <c r="BD25">
        <v>31</v>
      </c>
      <c r="BE25" t="s">
        <v>446</v>
      </c>
      <c r="BF25">
        <v>60</v>
      </c>
      <c r="BG25" t="s">
        <v>423</v>
      </c>
      <c r="BH25">
        <v>10</v>
      </c>
      <c r="BI25" t="s">
        <v>421</v>
      </c>
      <c r="BJ25">
        <v>12</v>
      </c>
      <c r="BK25" t="s">
        <v>417</v>
      </c>
      <c r="BL25">
        <v>45</v>
      </c>
      <c r="BM25" t="s">
        <v>433</v>
      </c>
      <c r="BN25">
        <v>21</v>
      </c>
      <c r="BO25" t="s">
        <v>419</v>
      </c>
      <c r="BP25">
        <v>19</v>
      </c>
      <c r="BQ25" t="s">
        <v>443</v>
      </c>
      <c r="BR25">
        <v>29</v>
      </c>
      <c r="BS25" t="s">
        <v>433</v>
      </c>
      <c r="BT25">
        <v>16</v>
      </c>
      <c r="BU25" t="s">
        <v>417</v>
      </c>
      <c r="BV25">
        <v>29</v>
      </c>
      <c r="BW25" t="s">
        <v>430</v>
      </c>
      <c r="BX25">
        <v>14</v>
      </c>
      <c r="BY25" t="s">
        <v>443</v>
      </c>
      <c r="BZ25">
        <v>11</v>
      </c>
      <c r="CA25" t="s">
        <v>442</v>
      </c>
      <c r="CB25">
        <v>15</v>
      </c>
      <c r="CC25" t="s">
        <v>421</v>
      </c>
      <c r="CD25">
        <v>13</v>
      </c>
      <c r="CE25" t="s">
        <v>417</v>
      </c>
      <c r="CF25">
        <v>15</v>
      </c>
      <c r="CG25" t="s">
        <v>438</v>
      </c>
      <c r="CH25">
        <v>15</v>
      </c>
      <c r="CI25" t="s">
        <v>426</v>
      </c>
      <c r="CJ25">
        <v>23</v>
      </c>
      <c r="CK25" t="s">
        <v>426</v>
      </c>
      <c r="CL25">
        <v>166</v>
      </c>
      <c r="CM25" t="s">
        <v>446</v>
      </c>
      <c r="CN25">
        <v>90</v>
      </c>
      <c r="CO25" t="s">
        <v>446</v>
      </c>
      <c r="CP25">
        <v>114</v>
      </c>
      <c r="CQ25" t="s">
        <v>442</v>
      </c>
      <c r="CR25">
        <v>51</v>
      </c>
      <c r="CS25" t="s">
        <v>442</v>
      </c>
      <c r="CT25">
        <v>211</v>
      </c>
      <c r="CU25" t="s">
        <v>419</v>
      </c>
      <c r="CV25">
        <v>69</v>
      </c>
      <c r="CW25" t="s">
        <v>419</v>
      </c>
      <c r="CX25">
        <v>80</v>
      </c>
      <c r="CY25" t="s">
        <v>442</v>
      </c>
      <c r="CZ25">
        <v>146</v>
      </c>
      <c r="DA25" t="s">
        <v>442</v>
      </c>
      <c r="DB25">
        <v>62</v>
      </c>
      <c r="DC25" t="s">
        <v>433</v>
      </c>
      <c r="DD25">
        <v>78</v>
      </c>
    </row>
    <row r="26" spans="1:108" ht="12.75">
      <c r="A26" t="s">
        <v>440</v>
      </c>
      <c r="B26">
        <v>98724</v>
      </c>
      <c r="C26" t="s">
        <v>442</v>
      </c>
      <c r="D26">
        <v>4538</v>
      </c>
      <c r="E26" t="s">
        <v>433</v>
      </c>
      <c r="F26">
        <v>2876</v>
      </c>
      <c r="G26" t="s">
        <v>446</v>
      </c>
      <c r="H26">
        <v>1040</v>
      </c>
      <c r="I26" t="s">
        <v>427</v>
      </c>
      <c r="J26">
        <v>19</v>
      </c>
      <c r="K26" t="s">
        <v>420</v>
      </c>
      <c r="L26">
        <v>27</v>
      </c>
      <c r="M26" t="s">
        <v>417</v>
      </c>
      <c r="N26">
        <v>13</v>
      </c>
      <c r="O26" t="s">
        <v>443</v>
      </c>
      <c r="P26">
        <v>16</v>
      </c>
      <c r="Q26" t="s">
        <v>426</v>
      </c>
      <c r="R26">
        <v>15</v>
      </c>
      <c r="S26" t="s">
        <v>427</v>
      </c>
      <c r="T26">
        <v>33</v>
      </c>
      <c r="U26" t="s">
        <v>419</v>
      </c>
      <c r="V26">
        <v>19</v>
      </c>
      <c r="W26" t="s">
        <v>423</v>
      </c>
      <c r="X26">
        <v>65</v>
      </c>
      <c r="Y26" t="s">
        <v>426</v>
      </c>
      <c r="Z26">
        <v>17</v>
      </c>
      <c r="AA26" t="s">
        <v>448</v>
      </c>
      <c r="AB26">
        <v>13</v>
      </c>
      <c r="AC26" t="s">
        <v>446</v>
      </c>
      <c r="AD26">
        <v>26</v>
      </c>
      <c r="AE26" t="s">
        <v>429</v>
      </c>
      <c r="AF26">
        <v>42</v>
      </c>
      <c r="AG26" t="s">
        <v>443</v>
      </c>
      <c r="AH26">
        <v>17</v>
      </c>
      <c r="AI26" t="s">
        <v>417</v>
      </c>
      <c r="AJ26">
        <v>14</v>
      </c>
      <c r="AK26" t="s">
        <v>437</v>
      </c>
      <c r="AL26">
        <v>16</v>
      </c>
      <c r="AM26" t="s">
        <v>443</v>
      </c>
      <c r="AN26">
        <v>82</v>
      </c>
      <c r="AO26" t="s">
        <v>442</v>
      </c>
      <c r="AP26">
        <v>7</v>
      </c>
      <c r="AQ26" t="s">
        <v>442</v>
      </c>
      <c r="AR26">
        <v>24</v>
      </c>
      <c r="AS26" t="s">
        <v>421</v>
      </c>
      <c r="AT26">
        <v>39</v>
      </c>
      <c r="AU26" t="s">
        <v>433</v>
      </c>
      <c r="AV26">
        <v>42</v>
      </c>
      <c r="AW26" t="s">
        <v>428</v>
      </c>
      <c r="AX26">
        <v>13</v>
      </c>
      <c r="AY26" t="s">
        <v>426</v>
      </c>
      <c r="AZ26">
        <v>12</v>
      </c>
      <c r="BA26" t="s">
        <v>417</v>
      </c>
      <c r="BB26">
        <v>17</v>
      </c>
      <c r="BC26" t="s">
        <v>426</v>
      </c>
      <c r="BD26">
        <v>30</v>
      </c>
      <c r="BE26" t="s">
        <v>442</v>
      </c>
      <c r="BF26">
        <v>56</v>
      </c>
      <c r="BG26" t="s">
        <v>448</v>
      </c>
      <c r="BH26">
        <v>7</v>
      </c>
      <c r="BI26" t="s">
        <v>424</v>
      </c>
      <c r="BJ26">
        <v>9</v>
      </c>
      <c r="BK26" t="s">
        <v>419</v>
      </c>
      <c r="BL26">
        <v>38</v>
      </c>
      <c r="BM26" t="s">
        <v>446</v>
      </c>
      <c r="BN26">
        <v>21</v>
      </c>
      <c r="BO26" t="s">
        <v>437</v>
      </c>
      <c r="BP26">
        <v>18</v>
      </c>
      <c r="BQ26" t="s">
        <v>438</v>
      </c>
      <c r="BR26">
        <v>26</v>
      </c>
      <c r="BS26" t="s">
        <v>420</v>
      </c>
      <c r="BT26">
        <v>15</v>
      </c>
      <c r="BU26" t="s">
        <v>433</v>
      </c>
      <c r="BV26">
        <v>29</v>
      </c>
      <c r="BW26" t="s">
        <v>419</v>
      </c>
      <c r="BX26">
        <v>13</v>
      </c>
      <c r="BY26" t="s">
        <v>423</v>
      </c>
      <c r="BZ26">
        <v>9</v>
      </c>
      <c r="CA26" t="s">
        <v>427</v>
      </c>
      <c r="CB26">
        <v>14</v>
      </c>
      <c r="CC26" t="s">
        <v>446</v>
      </c>
      <c r="CD26">
        <v>13</v>
      </c>
      <c r="CE26" t="s">
        <v>420</v>
      </c>
      <c r="CF26">
        <v>15</v>
      </c>
      <c r="CG26" t="s">
        <v>421</v>
      </c>
      <c r="CH26">
        <v>14</v>
      </c>
      <c r="CI26" t="s">
        <v>423</v>
      </c>
      <c r="CJ26">
        <v>20</v>
      </c>
      <c r="CK26" t="s">
        <v>446</v>
      </c>
      <c r="CL26">
        <v>164</v>
      </c>
      <c r="CM26" t="s">
        <v>417</v>
      </c>
      <c r="CN26">
        <v>79</v>
      </c>
      <c r="CO26" t="s">
        <v>448</v>
      </c>
      <c r="CP26">
        <v>91</v>
      </c>
      <c r="CQ26" t="s">
        <v>437</v>
      </c>
      <c r="CR26">
        <v>49</v>
      </c>
      <c r="CS26" t="s">
        <v>443</v>
      </c>
      <c r="CT26">
        <v>204</v>
      </c>
      <c r="CU26" t="s">
        <v>446</v>
      </c>
      <c r="CV26">
        <v>69</v>
      </c>
      <c r="CW26" t="s">
        <v>423</v>
      </c>
      <c r="CX26">
        <v>76</v>
      </c>
      <c r="CY26" t="s">
        <v>446</v>
      </c>
      <c r="CZ26">
        <v>138</v>
      </c>
      <c r="DA26" t="s">
        <v>421</v>
      </c>
      <c r="DB26">
        <v>61</v>
      </c>
      <c r="DC26" t="s">
        <v>446</v>
      </c>
      <c r="DD26">
        <v>74</v>
      </c>
    </row>
    <row r="27" spans="1:108" ht="12.75">
      <c r="A27" t="s">
        <v>437</v>
      </c>
      <c r="B27">
        <v>95730</v>
      </c>
      <c r="C27" t="s">
        <v>448</v>
      </c>
      <c r="D27">
        <v>4322</v>
      </c>
      <c r="E27" t="s">
        <v>437</v>
      </c>
      <c r="F27">
        <v>2802</v>
      </c>
      <c r="G27" t="s">
        <v>426</v>
      </c>
      <c r="H27">
        <v>1019</v>
      </c>
      <c r="I27" t="s">
        <v>448</v>
      </c>
      <c r="J27">
        <v>18</v>
      </c>
      <c r="K27" t="s">
        <v>437</v>
      </c>
      <c r="L27">
        <v>26</v>
      </c>
      <c r="M27" t="s">
        <v>437</v>
      </c>
      <c r="N27">
        <v>13</v>
      </c>
      <c r="O27" t="s">
        <v>446</v>
      </c>
      <c r="P27">
        <v>16</v>
      </c>
      <c r="Q27" t="s">
        <v>438</v>
      </c>
      <c r="R27">
        <v>14</v>
      </c>
      <c r="S27" t="s">
        <v>419</v>
      </c>
      <c r="T27">
        <v>31</v>
      </c>
      <c r="U27" t="s">
        <v>417</v>
      </c>
      <c r="V27">
        <v>18</v>
      </c>
      <c r="W27" t="s">
        <v>419</v>
      </c>
      <c r="X27">
        <v>58</v>
      </c>
      <c r="Y27" t="s">
        <v>440</v>
      </c>
      <c r="Z27">
        <v>17</v>
      </c>
      <c r="AA27" t="s">
        <v>446</v>
      </c>
      <c r="AB27">
        <v>12</v>
      </c>
      <c r="AC27" t="s">
        <v>433</v>
      </c>
      <c r="AD27">
        <v>25</v>
      </c>
      <c r="AE27" t="s">
        <v>421</v>
      </c>
      <c r="AF27">
        <v>41</v>
      </c>
      <c r="AG27" t="s">
        <v>426</v>
      </c>
      <c r="AH27">
        <v>11</v>
      </c>
      <c r="AI27" t="s">
        <v>440</v>
      </c>
      <c r="AJ27">
        <v>12</v>
      </c>
      <c r="AK27" t="s">
        <v>420</v>
      </c>
      <c r="AL27">
        <v>13</v>
      </c>
      <c r="AM27" t="s">
        <v>448</v>
      </c>
      <c r="AN27">
        <v>79</v>
      </c>
      <c r="AO27" t="s">
        <v>417</v>
      </c>
      <c r="AP27">
        <v>6</v>
      </c>
      <c r="AQ27" t="s">
        <v>423</v>
      </c>
      <c r="AR27">
        <v>22</v>
      </c>
      <c r="AS27" t="s">
        <v>446</v>
      </c>
      <c r="AT27">
        <v>38</v>
      </c>
      <c r="AU27" t="s">
        <v>446</v>
      </c>
      <c r="AV27">
        <v>42</v>
      </c>
      <c r="AW27" t="s">
        <v>423</v>
      </c>
      <c r="AX27">
        <v>12</v>
      </c>
      <c r="AY27" t="s">
        <v>420</v>
      </c>
      <c r="AZ27">
        <v>8</v>
      </c>
      <c r="BA27" t="s">
        <v>443</v>
      </c>
      <c r="BB27">
        <v>12</v>
      </c>
      <c r="BC27" t="s">
        <v>423</v>
      </c>
      <c r="BD27">
        <v>28</v>
      </c>
      <c r="BE27" t="s">
        <v>419</v>
      </c>
      <c r="BF27">
        <v>50</v>
      </c>
      <c r="BG27" t="s">
        <v>420</v>
      </c>
      <c r="BH27">
        <v>6</v>
      </c>
      <c r="BI27" t="s">
        <v>433</v>
      </c>
      <c r="BJ27">
        <v>9</v>
      </c>
      <c r="BK27" t="s">
        <v>446</v>
      </c>
      <c r="BL27">
        <v>29</v>
      </c>
      <c r="BM27" t="s">
        <v>437</v>
      </c>
      <c r="BN27">
        <v>20</v>
      </c>
      <c r="BO27" t="s">
        <v>426</v>
      </c>
      <c r="BP27">
        <v>17</v>
      </c>
      <c r="BQ27" t="s">
        <v>419</v>
      </c>
      <c r="BR27">
        <v>18</v>
      </c>
      <c r="BS27" t="s">
        <v>446</v>
      </c>
      <c r="BT27">
        <v>15</v>
      </c>
      <c r="BU27" t="s">
        <v>437</v>
      </c>
      <c r="BV27">
        <v>25</v>
      </c>
      <c r="BW27" t="s">
        <v>431</v>
      </c>
      <c r="BX27">
        <v>11</v>
      </c>
      <c r="BY27" t="s">
        <v>439</v>
      </c>
      <c r="BZ27">
        <v>8</v>
      </c>
      <c r="CA27" t="s">
        <v>443</v>
      </c>
      <c r="CB27">
        <v>14</v>
      </c>
      <c r="CC27" t="s">
        <v>423</v>
      </c>
      <c r="CD27">
        <v>9</v>
      </c>
      <c r="CE27" t="s">
        <v>428</v>
      </c>
      <c r="CF27">
        <v>15</v>
      </c>
      <c r="CG27" t="s">
        <v>442</v>
      </c>
      <c r="CH27">
        <v>11</v>
      </c>
      <c r="CI27" t="s">
        <v>419</v>
      </c>
      <c r="CJ27">
        <v>19</v>
      </c>
      <c r="CK27" t="s">
        <v>423</v>
      </c>
      <c r="CL27">
        <v>158</v>
      </c>
      <c r="CM27" t="s">
        <v>437</v>
      </c>
      <c r="CN27">
        <v>71</v>
      </c>
      <c r="CO27" t="s">
        <v>443</v>
      </c>
      <c r="CP27">
        <v>86</v>
      </c>
      <c r="CQ27" t="s">
        <v>426</v>
      </c>
      <c r="CR27">
        <v>49</v>
      </c>
      <c r="CS27" t="s">
        <v>433</v>
      </c>
      <c r="CT27">
        <v>204</v>
      </c>
      <c r="CU27" t="s">
        <v>448</v>
      </c>
      <c r="CV27">
        <v>66</v>
      </c>
      <c r="CW27" t="s">
        <v>433</v>
      </c>
      <c r="CX27">
        <v>72</v>
      </c>
      <c r="CY27" t="s">
        <v>419</v>
      </c>
      <c r="CZ27">
        <v>121</v>
      </c>
      <c r="DA27" t="s">
        <v>443</v>
      </c>
      <c r="DB27">
        <v>45</v>
      </c>
      <c r="DC27" t="s">
        <v>430</v>
      </c>
      <c r="DD27">
        <v>65</v>
      </c>
    </row>
    <row r="28" spans="1:108" ht="12.75">
      <c r="A28" t="s">
        <v>426</v>
      </c>
      <c r="B28">
        <v>93312</v>
      </c>
      <c r="C28" t="s">
        <v>423</v>
      </c>
      <c r="D28">
        <v>4297</v>
      </c>
      <c r="E28" t="s">
        <v>426</v>
      </c>
      <c r="F28">
        <v>2776</v>
      </c>
      <c r="G28" t="s">
        <v>442</v>
      </c>
      <c r="H28">
        <v>974</v>
      </c>
      <c r="I28" t="s">
        <v>437</v>
      </c>
      <c r="J28">
        <v>17</v>
      </c>
      <c r="K28" t="s">
        <v>446</v>
      </c>
      <c r="L28">
        <v>22</v>
      </c>
      <c r="M28" t="s">
        <v>423</v>
      </c>
      <c r="N28">
        <v>13</v>
      </c>
      <c r="O28" t="s">
        <v>448</v>
      </c>
      <c r="P28">
        <v>15</v>
      </c>
      <c r="Q28" t="s">
        <v>421</v>
      </c>
      <c r="R28">
        <v>13</v>
      </c>
      <c r="S28" t="s">
        <v>429</v>
      </c>
      <c r="T28">
        <v>25</v>
      </c>
      <c r="U28" t="s">
        <v>421</v>
      </c>
      <c r="V28">
        <v>18</v>
      </c>
      <c r="W28" t="s">
        <v>448</v>
      </c>
      <c r="X28">
        <v>55</v>
      </c>
      <c r="Y28" t="s">
        <v>448</v>
      </c>
      <c r="Z28">
        <v>16</v>
      </c>
      <c r="AA28" t="s">
        <v>443</v>
      </c>
      <c r="AB28">
        <v>11</v>
      </c>
      <c r="AC28" t="s">
        <v>426</v>
      </c>
      <c r="AD28">
        <v>24</v>
      </c>
      <c r="AE28" t="s">
        <v>441</v>
      </c>
      <c r="AF28">
        <v>40</v>
      </c>
      <c r="AG28" t="s">
        <v>437</v>
      </c>
      <c r="AH28">
        <v>9</v>
      </c>
      <c r="AI28" t="s">
        <v>420</v>
      </c>
      <c r="AJ28">
        <v>11</v>
      </c>
      <c r="AK28" t="s">
        <v>419</v>
      </c>
      <c r="AL28">
        <v>12</v>
      </c>
      <c r="AM28" t="s">
        <v>420</v>
      </c>
      <c r="AN28">
        <v>76</v>
      </c>
      <c r="AO28" t="s">
        <v>420</v>
      </c>
      <c r="AP28">
        <v>6</v>
      </c>
      <c r="AQ28" t="s">
        <v>433</v>
      </c>
      <c r="AR28">
        <v>18</v>
      </c>
      <c r="AS28" t="s">
        <v>437</v>
      </c>
      <c r="AT28">
        <v>16</v>
      </c>
      <c r="AU28" t="s">
        <v>419</v>
      </c>
      <c r="AV28">
        <v>33</v>
      </c>
      <c r="AW28" t="s">
        <v>421</v>
      </c>
      <c r="AX28">
        <v>11</v>
      </c>
      <c r="AY28" t="s">
        <v>417</v>
      </c>
      <c r="AZ28">
        <v>8</v>
      </c>
      <c r="BA28" t="s">
        <v>442</v>
      </c>
      <c r="BB28">
        <v>9</v>
      </c>
      <c r="BC28" t="s">
        <v>420</v>
      </c>
      <c r="BD28">
        <v>27</v>
      </c>
      <c r="BE28" t="s">
        <v>424</v>
      </c>
      <c r="BF28">
        <v>45</v>
      </c>
      <c r="BG28" t="s">
        <v>424</v>
      </c>
      <c r="BH28">
        <v>5</v>
      </c>
      <c r="BI28" t="s">
        <v>448</v>
      </c>
      <c r="BJ28">
        <v>9</v>
      </c>
      <c r="BK28" t="s">
        <v>438</v>
      </c>
      <c r="BL28">
        <v>27</v>
      </c>
      <c r="BM28" t="s">
        <v>442</v>
      </c>
      <c r="BN28">
        <v>20</v>
      </c>
      <c r="BO28" t="s">
        <v>442</v>
      </c>
      <c r="BP28">
        <v>17</v>
      </c>
      <c r="BQ28" t="s">
        <v>437</v>
      </c>
      <c r="BR28">
        <v>15</v>
      </c>
      <c r="BS28" t="s">
        <v>421</v>
      </c>
      <c r="BT28">
        <v>14</v>
      </c>
      <c r="BU28" t="s">
        <v>419</v>
      </c>
      <c r="BV28">
        <v>22</v>
      </c>
      <c r="BW28" t="s">
        <v>442</v>
      </c>
      <c r="BX28">
        <v>8</v>
      </c>
      <c r="BY28" t="s">
        <v>424</v>
      </c>
      <c r="BZ28">
        <v>7</v>
      </c>
      <c r="CA28" t="s">
        <v>441</v>
      </c>
      <c r="CB28">
        <v>11</v>
      </c>
      <c r="CC28" t="s">
        <v>424</v>
      </c>
      <c r="CD28">
        <v>7</v>
      </c>
      <c r="CE28" t="s">
        <v>442</v>
      </c>
      <c r="CF28">
        <v>11</v>
      </c>
      <c r="CG28" t="s">
        <v>420</v>
      </c>
      <c r="CH28">
        <v>10</v>
      </c>
      <c r="CI28" t="s">
        <v>417</v>
      </c>
      <c r="CJ28">
        <v>17</v>
      </c>
      <c r="CK28" t="s">
        <v>442</v>
      </c>
      <c r="CL28">
        <v>145</v>
      </c>
      <c r="CM28" t="s">
        <v>442</v>
      </c>
      <c r="CN28">
        <v>61</v>
      </c>
      <c r="CO28" t="s">
        <v>442</v>
      </c>
      <c r="CP28">
        <v>77</v>
      </c>
      <c r="CQ28" t="s">
        <v>419</v>
      </c>
      <c r="CR28">
        <v>46</v>
      </c>
      <c r="CS28" t="s">
        <v>446</v>
      </c>
      <c r="CT28">
        <v>200</v>
      </c>
      <c r="CU28" t="s">
        <v>423</v>
      </c>
      <c r="CV28">
        <v>51</v>
      </c>
      <c r="CW28" t="s">
        <v>446</v>
      </c>
      <c r="CX28">
        <v>71</v>
      </c>
      <c r="CY28" t="s">
        <v>448</v>
      </c>
      <c r="CZ28">
        <v>118</v>
      </c>
      <c r="DA28" t="s">
        <v>423</v>
      </c>
      <c r="DB28">
        <v>41</v>
      </c>
      <c r="DC28" t="s">
        <v>437</v>
      </c>
      <c r="DD28">
        <v>64</v>
      </c>
    </row>
    <row r="29" spans="1:108" ht="12.75">
      <c r="A29" t="s">
        <v>424</v>
      </c>
      <c r="B29">
        <v>89484</v>
      </c>
      <c r="C29" t="s">
        <v>426</v>
      </c>
      <c r="D29">
        <v>3615</v>
      </c>
      <c r="E29" t="s">
        <v>446</v>
      </c>
      <c r="F29">
        <v>2379</v>
      </c>
      <c r="G29" t="s">
        <v>437</v>
      </c>
      <c r="H29">
        <v>797</v>
      </c>
      <c r="I29" t="s">
        <v>421</v>
      </c>
      <c r="J29">
        <v>15</v>
      </c>
      <c r="K29" t="s">
        <v>419</v>
      </c>
      <c r="L29">
        <v>20</v>
      </c>
      <c r="M29" t="s">
        <v>448</v>
      </c>
      <c r="N29">
        <v>13</v>
      </c>
      <c r="O29" t="s">
        <v>420</v>
      </c>
      <c r="P29">
        <v>15</v>
      </c>
      <c r="Q29" t="s">
        <v>433</v>
      </c>
      <c r="R29">
        <v>13</v>
      </c>
      <c r="S29" t="s">
        <v>420</v>
      </c>
      <c r="T29">
        <v>23</v>
      </c>
      <c r="U29" t="s">
        <v>442</v>
      </c>
      <c r="V29">
        <v>17</v>
      </c>
      <c r="W29" t="s">
        <v>426</v>
      </c>
      <c r="X29">
        <v>51</v>
      </c>
      <c r="Y29" t="s">
        <v>417</v>
      </c>
      <c r="Z29">
        <v>15</v>
      </c>
      <c r="AA29" t="s">
        <v>423</v>
      </c>
      <c r="AB29">
        <v>10</v>
      </c>
      <c r="AC29" t="s">
        <v>442</v>
      </c>
      <c r="AD29">
        <v>21</v>
      </c>
      <c r="AE29" t="s">
        <v>426</v>
      </c>
      <c r="AF29">
        <v>35</v>
      </c>
      <c r="AG29" t="s">
        <v>421</v>
      </c>
      <c r="AH29">
        <v>8</v>
      </c>
      <c r="AI29" t="s">
        <v>419</v>
      </c>
      <c r="AJ29">
        <v>10</v>
      </c>
      <c r="AK29" t="s">
        <v>423</v>
      </c>
      <c r="AL29">
        <v>12</v>
      </c>
      <c r="AM29" t="s">
        <v>438</v>
      </c>
      <c r="AN29">
        <v>75</v>
      </c>
      <c r="AO29" t="s">
        <v>425</v>
      </c>
      <c r="AP29">
        <v>6</v>
      </c>
      <c r="AQ29" t="s">
        <v>419</v>
      </c>
      <c r="AR29">
        <v>14</v>
      </c>
      <c r="AS29" t="s">
        <v>426</v>
      </c>
      <c r="AT29">
        <v>15</v>
      </c>
      <c r="AU29" t="s">
        <v>438</v>
      </c>
      <c r="AV29">
        <v>31</v>
      </c>
      <c r="AW29" t="s">
        <v>429</v>
      </c>
      <c r="AX29">
        <v>11</v>
      </c>
      <c r="AY29" t="s">
        <v>424</v>
      </c>
      <c r="AZ29">
        <v>7</v>
      </c>
      <c r="BA29" t="s">
        <v>420</v>
      </c>
      <c r="BB29">
        <v>8</v>
      </c>
      <c r="BC29" t="s">
        <v>421</v>
      </c>
      <c r="BD29">
        <v>20</v>
      </c>
      <c r="BE29" t="s">
        <v>437</v>
      </c>
      <c r="BF29">
        <v>43</v>
      </c>
      <c r="BG29" t="s">
        <v>419</v>
      </c>
      <c r="BH29">
        <v>5</v>
      </c>
      <c r="BI29" t="s">
        <v>446</v>
      </c>
      <c r="BJ29">
        <v>8</v>
      </c>
      <c r="BK29" t="s">
        <v>433</v>
      </c>
      <c r="BL29">
        <v>18</v>
      </c>
      <c r="BM29" t="s">
        <v>420</v>
      </c>
      <c r="BN29">
        <v>17</v>
      </c>
      <c r="BO29" t="s">
        <v>438</v>
      </c>
      <c r="BP29">
        <v>14</v>
      </c>
      <c r="BQ29" t="s">
        <v>426</v>
      </c>
      <c r="BR29">
        <v>13</v>
      </c>
      <c r="BS29" t="s">
        <v>442</v>
      </c>
      <c r="BT29">
        <v>11</v>
      </c>
      <c r="BU29" t="s">
        <v>446</v>
      </c>
      <c r="BV29">
        <v>18</v>
      </c>
      <c r="BW29" t="s">
        <v>426</v>
      </c>
      <c r="BX29">
        <v>6</v>
      </c>
      <c r="BY29" t="s">
        <v>448</v>
      </c>
      <c r="BZ29">
        <v>7</v>
      </c>
      <c r="CA29" t="s">
        <v>423</v>
      </c>
      <c r="CB29">
        <v>7</v>
      </c>
      <c r="CC29" t="s">
        <v>437</v>
      </c>
      <c r="CD29">
        <v>6</v>
      </c>
      <c r="CE29" t="s">
        <v>448</v>
      </c>
      <c r="CF29">
        <v>11</v>
      </c>
      <c r="CG29" t="s">
        <v>426</v>
      </c>
      <c r="CH29">
        <v>10</v>
      </c>
      <c r="CI29" t="s">
        <v>448</v>
      </c>
      <c r="CJ29">
        <v>15</v>
      </c>
      <c r="CK29" t="s">
        <v>448</v>
      </c>
      <c r="CL29">
        <v>143</v>
      </c>
      <c r="CM29" t="s">
        <v>419</v>
      </c>
      <c r="CN29">
        <v>48</v>
      </c>
      <c r="CO29" t="s">
        <v>421</v>
      </c>
      <c r="CP29">
        <v>71</v>
      </c>
      <c r="CQ29" t="s">
        <v>420</v>
      </c>
      <c r="CR29">
        <v>44</v>
      </c>
      <c r="CS29" t="s">
        <v>421</v>
      </c>
      <c r="CT29">
        <v>193</v>
      </c>
      <c r="CU29" t="s">
        <v>417</v>
      </c>
      <c r="CV29">
        <v>50</v>
      </c>
      <c r="CW29" t="s">
        <v>442</v>
      </c>
      <c r="CX29">
        <v>61</v>
      </c>
      <c r="CY29" t="s">
        <v>423</v>
      </c>
      <c r="CZ29">
        <v>117</v>
      </c>
      <c r="DA29" t="s">
        <v>424</v>
      </c>
      <c r="DB29">
        <v>25</v>
      </c>
      <c r="DC29" t="s">
        <v>426</v>
      </c>
      <c r="DD29">
        <v>53</v>
      </c>
    </row>
    <row r="30" spans="1:108" ht="12.75">
      <c r="A30" t="s">
        <v>420</v>
      </c>
      <c r="B30">
        <v>85845</v>
      </c>
      <c r="C30" t="s">
        <v>446</v>
      </c>
      <c r="D30">
        <v>3548</v>
      </c>
      <c r="E30" t="s">
        <v>448</v>
      </c>
      <c r="F30">
        <v>1843</v>
      </c>
      <c r="G30" t="s">
        <v>421</v>
      </c>
      <c r="H30">
        <v>753</v>
      </c>
      <c r="I30" t="s">
        <v>426</v>
      </c>
      <c r="J30">
        <v>15</v>
      </c>
      <c r="K30" t="s">
        <v>423</v>
      </c>
      <c r="L30">
        <v>16</v>
      </c>
      <c r="M30" t="s">
        <v>421</v>
      </c>
      <c r="N30">
        <v>8</v>
      </c>
      <c r="O30" t="s">
        <v>426</v>
      </c>
      <c r="P30">
        <v>14</v>
      </c>
      <c r="Q30" t="s">
        <v>419</v>
      </c>
      <c r="R30">
        <v>10</v>
      </c>
      <c r="S30" t="s">
        <v>421</v>
      </c>
      <c r="T30">
        <v>17</v>
      </c>
      <c r="U30" t="s">
        <v>420</v>
      </c>
      <c r="V30">
        <v>9</v>
      </c>
      <c r="W30" t="s">
        <v>443</v>
      </c>
      <c r="X30">
        <v>50</v>
      </c>
      <c r="Y30" t="s">
        <v>424</v>
      </c>
      <c r="Z30">
        <v>13</v>
      </c>
      <c r="AA30" t="s">
        <v>424</v>
      </c>
      <c r="AB30">
        <v>10</v>
      </c>
      <c r="AC30" t="s">
        <v>420</v>
      </c>
      <c r="AD30">
        <v>17</v>
      </c>
      <c r="AE30" t="s">
        <v>442</v>
      </c>
      <c r="AF30">
        <v>26</v>
      </c>
      <c r="AG30" t="s">
        <v>446</v>
      </c>
      <c r="AH30">
        <v>7</v>
      </c>
      <c r="AI30" t="s">
        <v>421</v>
      </c>
      <c r="AJ30">
        <v>10</v>
      </c>
      <c r="AK30" t="s">
        <v>442</v>
      </c>
      <c r="AL30">
        <v>8</v>
      </c>
      <c r="AM30" t="s">
        <v>426</v>
      </c>
      <c r="AN30">
        <v>68</v>
      </c>
      <c r="AO30" t="s">
        <v>421</v>
      </c>
      <c r="AP30">
        <v>5</v>
      </c>
      <c r="AQ30" t="s">
        <v>446</v>
      </c>
      <c r="AR30">
        <v>14</v>
      </c>
      <c r="AS30" t="s">
        <v>424</v>
      </c>
      <c r="AT30">
        <v>12</v>
      </c>
      <c r="AU30" t="s">
        <v>443</v>
      </c>
      <c r="AV30">
        <v>31</v>
      </c>
      <c r="AW30" t="s">
        <v>420</v>
      </c>
      <c r="AX30">
        <v>9</v>
      </c>
      <c r="AY30" t="s">
        <v>442</v>
      </c>
      <c r="AZ30">
        <v>7</v>
      </c>
      <c r="BA30" t="s">
        <v>421</v>
      </c>
      <c r="BB30">
        <v>7</v>
      </c>
      <c r="BC30" t="s">
        <v>448</v>
      </c>
      <c r="BD30">
        <v>17</v>
      </c>
      <c r="BE30" t="s">
        <v>448</v>
      </c>
      <c r="BF30">
        <v>38</v>
      </c>
      <c r="BG30" t="s">
        <v>421</v>
      </c>
      <c r="BH30">
        <v>4</v>
      </c>
      <c r="BI30" t="s">
        <v>420</v>
      </c>
      <c r="BJ30">
        <v>7</v>
      </c>
      <c r="BK30" t="s">
        <v>424</v>
      </c>
      <c r="BL30">
        <v>15</v>
      </c>
      <c r="BM30" t="s">
        <v>448</v>
      </c>
      <c r="BN30">
        <v>14</v>
      </c>
      <c r="BO30" t="s">
        <v>420</v>
      </c>
      <c r="BP30">
        <v>13</v>
      </c>
      <c r="BQ30" t="s">
        <v>424</v>
      </c>
      <c r="BR30">
        <v>12</v>
      </c>
      <c r="BS30" t="s">
        <v>419</v>
      </c>
      <c r="BT30">
        <v>9</v>
      </c>
      <c r="BU30" t="s">
        <v>421</v>
      </c>
      <c r="BV30">
        <v>13</v>
      </c>
      <c r="BW30" t="s">
        <v>420</v>
      </c>
      <c r="BX30">
        <v>4</v>
      </c>
      <c r="BY30" t="s">
        <v>420</v>
      </c>
      <c r="BZ30">
        <v>3</v>
      </c>
      <c r="CA30" t="s">
        <v>424</v>
      </c>
      <c r="CB30">
        <v>7</v>
      </c>
      <c r="CC30" t="s">
        <v>420</v>
      </c>
      <c r="CD30">
        <v>4</v>
      </c>
      <c r="CE30" t="s">
        <v>421</v>
      </c>
      <c r="CF30">
        <v>10</v>
      </c>
      <c r="CG30" t="s">
        <v>446</v>
      </c>
      <c r="CH30">
        <v>9</v>
      </c>
      <c r="CI30" t="s">
        <v>421</v>
      </c>
      <c r="CJ30">
        <v>14</v>
      </c>
      <c r="CK30" t="s">
        <v>421</v>
      </c>
      <c r="CL30">
        <v>141</v>
      </c>
      <c r="CM30" t="s">
        <v>421</v>
      </c>
      <c r="CN30">
        <v>46</v>
      </c>
      <c r="CO30" t="s">
        <v>437</v>
      </c>
      <c r="CP30">
        <v>55</v>
      </c>
      <c r="CQ30" t="s">
        <v>446</v>
      </c>
      <c r="CR30">
        <v>44</v>
      </c>
      <c r="CS30" t="s">
        <v>438</v>
      </c>
      <c r="CT30">
        <v>173</v>
      </c>
      <c r="CU30" t="s">
        <v>421</v>
      </c>
      <c r="CV30">
        <v>40</v>
      </c>
      <c r="CW30" t="s">
        <v>420</v>
      </c>
      <c r="CX30">
        <v>57</v>
      </c>
      <c r="CY30" t="s">
        <v>421</v>
      </c>
      <c r="CZ30">
        <v>84</v>
      </c>
      <c r="DA30" t="s">
        <v>429</v>
      </c>
      <c r="DB30">
        <v>16</v>
      </c>
      <c r="DC30" t="s">
        <v>421</v>
      </c>
      <c r="DD30">
        <v>51</v>
      </c>
    </row>
    <row r="31" spans="1:108" ht="12.75">
      <c r="A31" t="s">
        <v>430</v>
      </c>
      <c r="B31">
        <v>79985</v>
      </c>
      <c r="C31" t="s">
        <v>420</v>
      </c>
      <c r="D31">
        <v>3379</v>
      </c>
      <c r="E31" t="s">
        <v>421</v>
      </c>
      <c r="F31">
        <v>1554</v>
      </c>
      <c r="G31" t="s">
        <v>448</v>
      </c>
      <c r="H31">
        <v>734</v>
      </c>
      <c r="I31" t="s">
        <v>424</v>
      </c>
      <c r="J31">
        <v>14</v>
      </c>
      <c r="K31" t="s">
        <v>421</v>
      </c>
      <c r="L31">
        <v>14</v>
      </c>
      <c r="M31" t="s">
        <v>420</v>
      </c>
      <c r="N31">
        <v>7</v>
      </c>
      <c r="O31" t="s">
        <v>421</v>
      </c>
      <c r="P31">
        <v>14</v>
      </c>
      <c r="Q31" t="s">
        <v>420</v>
      </c>
      <c r="R31">
        <v>9</v>
      </c>
      <c r="S31" t="s">
        <v>437</v>
      </c>
      <c r="T31">
        <v>15</v>
      </c>
      <c r="U31" t="s">
        <v>423</v>
      </c>
      <c r="V31">
        <v>8</v>
      </c>
      <c r="W31" t="s">
        <v>424</v>
      </c>
      <c r="X31">
        <v>30</v>
      </c>
      <c r="Y31" t="s">
        <v>420</v>
      </c>
      <c r="Z31">
        <v>9</v>
      </c>
      <c r="AA31" t="s">
        <v>420</v>
      </c>
      <c r="AB31">
        <v>8</v>
      </c>
      <c r="AC31" t="s">
        <v>421</v>
      </c>
      <c r="AD31">
        <v>8</v>
      </c>
      <c r="AE31" t="s">
        <v>437</v>
      </c>
      <c r="AF31">
        <v>19</v>
      </c>
      <c r="AG31" t="s">
        <v>442</v>
      </c>
      <c r="AH31">
        <v>5</v>
      </c>
      <c r="AI31" t="s">
        <v>424</v>
      </c>
      <c r="AJ31">
        <v>8</v>
      </c>
      <c r="AK31" t="s">
        <v>448</v>
      </c>
      <c r="AL31">
        <v>7</v>
      </c>
      <c r="AM31" t="s">
        <v>441</v>
      </c>
      <c r="AN31">
        <v>66</v>
      </c>
      <c r="AO31" t="s">
        <v>424</v>
      </c>
      <c r="AP31">
        <v>4</v>
      </c>
      <c r="AQ31" t="s">
        <v>421</v>
      </c>
      <c r="AR31">
        <v>5</v>
      </c>
      <c r="AS31" t="s">
        <v>420</v>
      </c>
      <c r="AT31">
        <v>10</v>
      </c>
      <c r="AU31" t="s">
        <v>421</v>
      </c>
      <c r="AV31">
        <v>25</v>
      </c>
      <c r="AW31" t="s">
        <v>441</v>
      </c>
      <c r="AX31">
        <v>7</v>
      </c>
      <c r="AY31" t="s">
        <v>421</v>
      </c>
      <c r="AZ31">
        <v>7</v>
      </c>
      <c r="BA31" t="s">
        <v>423</v>
      </c>
      <c r="BB31">
        <v>6</v>
      </c>
      <c r="BC31" t="s">
        <v>437</v>
      </c>
      <c r="BD31">
        <v>16</v>
      </c>
      <c r="BE31" t="s">
        <v>421</v>
      </c>
      <c r="BF31">
        <v>36</v>
      </c>
      <c r="BG31" t="s">
        <v>446</v>
      </c>
      <c r="BH31">
        <v>4</v>
      </c>
      <c r="BI31" t="s">
        <v>444</v>
      </c>
      <c r="BJ31">
        <v>5</v>
      </c>
      <c r="BK31" t="s">
        <v>421</v>
      </c>
      <c r="BL31">
        <v>14</v>
      </c>
      <c r="BM31" t="s">
        <v>421</v>
      </c>
      <c r="BN31">
        <v>10</v>
      </c>
      <c r="BO31" t="s">
        <v>448</v>
      </c>
      <c r="BP31">
        <v>9</v>
      </c>
      <c r="BQ31" t="s">
        <v>420</v>
      </c>
      <c r="BR31">
        <v>11</v>
      </c>
      <c r="BS31" t="s">
        <v>430</v>
      </c>
      <c r="BT31">
        <v>9</v>
      </c>
      <c r="BU31" t="s">
        <v>448</v>
      </c>
      <c r="BV31">
        <v>10</v>
      </c>
      <c r="BW31" t="s">
        <v>424</v>
      </c>
      <c r="BX31">
        <v>4</v>
      </c>
      <c r="BY31" t="s">
        <v>429</v>
      </c>
      <c r="BZ31">
        <v>1</v>
      </c>
      <c r="CA31" t="s">
        <v>420</v>
      </c>
      <c r="CB31">
        <v>4</v>
      </c>
      <c r="CC31" t="s">
        <v>426</v>
      </c>
      <c r="CD31">
        <v>4</v>
      </c>
      <c r="CE31" t="s">
        <v>437</v>
      </c>
      <c r="CF31">
        <v>10</v>
      </c>
      <c r="CG31" t="s">
        <v>419</v>
      </c>
      <c r="CH31">
        <v>7</v>
      </c>
      <c r="CI31" t="s">
        <v>424</v>
      </c>
      <c r="CJ31">
        <v>8</v>
      </c>
      <c r="CK31" t="s">
        <v>437</v>
      </c>
      <c r="CL31">
        <v>73</v>
      </c>
      <c r="CM31" t="s">
        <v>448</v>
      </c>
      <c r="CN31">
        <v>44</v>
      </c>
      <c r="CO31" t="s">
        <v>426</v>
      </c>
      <c r="CP31">
        <v>51</v>
      </c>
      <c r="CQ31" t="s">
        <v>421</v>
      </c>
      <c r="CR31">
        <v>39</v>
      </c>
      <c r="CS31" t="s">
        <v>420</v>
      </c>
      <c r="CT31">
        <v>160</v>
      </c>
      <c r="CU31" t="s">
        <v>420</v>
      </c>
      <c r="CV31">
        <v>30</v>
      </c>
      <c r="CW31" t="s">
        <v>421</v>
      </c>
      <c r="CX31">
        <v>27</v>
      </c>
      <c r="CY31" t="s">
        <v>437</v>
      </c>
      <c r="CZ31">
        <v>80</v>
      </c>
      <c r="DA31" t="s">
        <v>420</v>
      </c>
      <c r="DB31">
        <v>15</v>
      </c>
      <c r="DC31" t="s">
        <v>448</v>
      </c>
      <c r="DD31">
        <v>46</v>
      </c>
    </row>
    <row r="32" spans="1:108" ht="12.75">
      <c r="A32" t="s">
        <v>423</v>
      </c>
      <c r="B32">
        <v>78192</v>
      </c>
      <c r="C32" t="s">
        <v>421</v>
      </c>
      <c r="D32">
        <v>2900</v>
      </c>
      <c r="E32" t="s">
        <v>420</v>
      </c>
      <c r="F32">
        <v>1383</v>
      </c>
      <c r="G32" t="s">
        <v>420</v>
      </c>
      <c r="H32">
        <v>580</v>
      </c>
      <c r="I32" t="s">
        <v>423</v>
      </c>
      <c r="J32">
        <v>11</v>
      </c>
      <c r="K32" t="s">
        <v>424</v>
      </c>
      <c r="L32">
        <v>12</v>
      </c>
      <c r="M32" t="s">
        <v>424</v>
      </c>
      <c r="N32">
        <v>7</v>
      </c>
      <c r="O32" t="s">
        <v>424</v>
      </c>
      <c r="P32">
        <v>13</v>
      </c>
      <c r="Q32" t="s">
        <v>424</v>
      </c>
      <c r="R32">
        <v>2</v>
      </c>
      <c r="S32" t="s">
        <v>423</v>
      </c>
      <c r="T32">
        <v>15</v>
      </c>
      <c r="U32" t="s">
        <v>424</v>
      </c>
      <c r="V32">
        <v>6</v>
      </c>
      <c r="W32" t="s">
        <v>420</v>
      </c>
      <c r="X32">
        <v>27</v>
      </c>
      <c r="Y32" t="s">
        <v>419</v>
      </c>
      <c r="Z32">
        <v>8</v>
      </c>
      <c r="AA32" t="s">
        <v>437</v>
      </c>
      <c r="AB32">
        <v>6</v>
      </c>
      <c r="AC32" t="s">
        <v>424</v>
      </c>
      <c r="AD32">
        <v>5</v>
      </c>
      <c r="AE32" t="s">
        <v>445</v>
      </c>
      <c r="AF32">
        <v>14</v>
      </c>
      <c r="AG32" t="s">
        <v>448</v>
      </c>
      <c r="AH32">
        <v>4</v>
      </c>
      <c r="AI32" t="s">
        <v>444</v>
      </c>
      <c r="AJ32">
        <v>3</v>
      </c>
      <c r="AK32" t="s">
        <v>421</v>
      </c>
      <c r="AL32">
        <v>6</v>
      </c>
      <c r="AM32" t="s">
        <v>442</v>
      </c>
      <c r="AN32">
        <v>57</v>
      </c>
      <c r="AO32" t="s">
        <v>429</v>
      </c>
      <c r="AP32">
        <v>4</v>
      </c>
      <c r="AQ32" t="s">
        <v>424</v>
      </c>
      <c r="AR32">
        <v>5</v>
      </c>
      <c r="AS32" t="s">
        <v>442</v>
      </c>
      <c r="AT32">
        <v>10</v>
      </c>
      <c r="AU32" t="s">
        <v>444</v>
      </c>
      <c r="AV32">
        <v>20</v>
      </c>
      <c r="AW32" t="s">
        <v>437</v>
      </c>
      <c r="AX32">
        <v>3</v>
      </c>
      <c r="AY32" t="s">
        <v>423</v>
      </c>
      <c r="AZ32">
        <v>4</v>
      </c>
      <c r="BA32" t="s">
        <v>424</v>
      </c>
      <c r="BB32">
        <v>3</v>
      </c>
      <c r="BC32" t="s">
        <v>446</v>
      </c>
      <c r="BD32">
        <v>10</v>
      </c>
      <c r="BE32" t="s">
        <v>420</v>
      </c>
      <c r="BF32">
        <v>30</v>
      </c>
      <c r="BG32" t="s">
        <v>417</v>
      </c>
      <c r="BH32">
        <v>4</v>
      </c>
      <c r="BI32" t="s">
        <v>437</v>
      </c>
      <c r="BJ32">
        <v>4</v>
      </c>
      <c r="BK32" t="s">
        <v>420</v>
      </c>
      <c r="BL32">
        <v>13</v>
      </c>
      <c r="BM32" t="s">
        <v>424</v>
      </c>
      <c r="BN32">
        <v>9</v>
      </c>
      <c r="BO32" t="s">
        <v>421</v>
      </c>
      <c r="BP32">
        <v>8</v>
      </c>
      <c r="BQ32" t="s">
        <v>421</v>
      </c>
      <c r="BR32">
        <v>11</v>
      </c>
      <c r="BS32" t="s">
        <v>448</v>
      </c>
      <c r="BT32">
        <v>5</v>
      </c>
      <c r="BU32" t="s">
        <v>424</v>
      </c>
      <c r="BV32">
        <v>9</v>
      </c>
      <c r="BW32" t="s">
        <v>437</v>
      </c>
      <c r="BX32">
        <v>3</v>
      </c>
      <c r="BY32" t="s">
        <v>437</v>
      </c>
      <c r="BZ32">
        <v>0</v>
      </c>
      <c r="CA32" t="s">
        <v>437</v>
      </c>
      <c r="CB32">
        <v>3</v>
      </c>
      <c r="CC32" t="s">
        <v>443</v>
      </c>
      <c r="CD32">
        <v>4</v>
      </c>
      <c r="CE32" t="s">
        <v>424</v>
      </c>
      <c r="CF32">
        <v>8</v>
      </c>
      <c r="CG32" t="s">
        <v>445</v>
      </c>
      <c r="CH32">
        <v>3</v>
      </c>
      <c r="CI32" t="s">
        <v>437</v>
      </c>
      <c r="CJ32">
        <v>7</v>
      </c>
      <c r="CK32" t="s">
        <v>420</v>
      </c>
      <c r="CL32">
        <v>72</v>
      </c>
      <c r="CM32" t="s">
        <v>420</v>
      </c>
      <c r="CN32">
        <v>41</v>
      </c>
      <c r="CO32" t="s">
        <v>420</v>
      </c>
      <c r="CP32">
        <v>42</v>
      </c>
      <c r="CQ32" t="s">
        <v>448</v>
      </c>
      <c r="CR32">
        <v>14</v>
      </c>
      <c r="CS32" t="s">
        <v>448</v>
      </c>
      <c r="CT32">
        <v>111</v>
      </c>
      <c r="CU32" t="s">
        <v>424</v>
      </c>
      <c r="CV32">
        <v>21</v>
      </c>
      <c r="CW32" t="s">
        <v>448</v>
      </c>
      <c r="CX32">
        <v>25</v>
      </c>
      <c r="CY32" t="s">
        <v>424</v>
      </c>
      <c r="CZ32">
        <v>77</v>
      </c>
      <c r="DA32" t="s">
        <v>437</v>
      </c>
      <c r="DB32">
        <v>12</v>
      </c>
      <c r="DC32" t="s">
        <v>420</v>
      </c>
      <c r="DD32">
        <v>43</v>
      </c>
    </row>
    <row r="33" spans="1:108" ht="12.75">
      <c r="A33" t="s">
        <v>421</v>
      </c>
      <c r="B33">
        <v>77554</v>
      </c>
      <c r="C33" t="s">
        <v>424</v>
      </c>
      <c r="D33">
        <v>2309</v>
      </c>
      <c r="E33" t="s">
        <v>424</v>
      </c>
      <c r="F33">
        <v>1231</v>
      </c>
      <c r="G33" t="s">
        <v>424</v>
      </c>
      <c r="H33">
        <v>401</v>
      </c>
      <c r="I33" t="s">
        <v>444</v>
      </c>
      <c r="J33">
        <v>6</v>
      </c>
      <c r="K33" t="s">
        <v>445</v>
      </c>
      <c r="L33">
        <v>5</v>
      </c>
      <c r="M33" t="s">
        <v>442</v>
      </c>
      <c r="N33">
        <v>5</v>
      </c>
      <c r="O33" t="s">
        <v>423</v>
      </c>
      <c r="P33">
        <v>13</v>
      </c>
      <c r="Q33" t="s">
        <v>444</v>
      </c>
      <c r="R33">
        <v>2</v>
      </c>
      <c r="S33" t="s">
        <v>424</v>
      </c>
      <c r="T33">
        <v>13</v>
      </c>
      <c r="U33" t="s">
        <v>437</v>
      </c>
      <c r="V33">
        <v>3</v>
      </c>
      <c r="W33" t="s">
        <v>437</v>
      </c>
      <c r="X33">
        <v>25</v>
      </c>
      <c r="Y33" t="s">
        <v>442</v>
      </c>
      <c r="Z33">
        <v>7</v>
      </c>
      <c r="AA33" t="s">
        <v>426</v>
      </c>
      <c r="AB33">
        <v>6</v>
      </c>
      <c r="AC33" t="s">
        <v>448</v>
      </c>
      <c r="AD33">
        <v>5</v>
      </c>
      <c r="AE33" t="s">
        <v>420</v>
      </c>
      <c r="AF33">
        <v>11</v>
      </c>
      <c r="AG33" t="s">
        <v>424</v>
      </c>
      <c r="AH33">
        <v>3</v>
      </c>
      <c r="AI33" t="s">
        <v>445</v>
      </c>
      <c r="AJ33">
        <v>3</v>
      </c>
      <c r="AK33" t="s">
        <v>424</v>
      </c>
      <c r="AL33">
        <v>1</v>
      </c>
      <c r="AM33" t="s">
        <v>424</v>
      </c>
      <c r="AN33">
        <v>49</v>
      </c>
      <c r="AO33" t="s">
        <v>437</v>
      </c>
      <c r="AP33">
        <v>3</v>
      </c>
      <c r="AQ33" t="s">
        <v>445</v>
      </c>
      <c r="AR33">
        <v>3</v>
      </c>
      <c r="AS33" t="s">
        <v>443</v>
      </c>
      <c r="AT33">
        <v>8</v>
      </c>
      <c r="AU33" t="s">
        <v>448</v>
      </c>
      <c r="AV33">
        <v>20</v>
      </c>
      <c r="AW33" t="s">
        <v>424</v>
      </c>
      <c r="AX33">
        <v>1</v>
      </c>
      <c r="AY33" t="s">
        <v>429</v>
      </c>
      <c r="AZ33">
        <v>3</v>
      </c>
      <c r="BA33" t="s">
        <v>445</v>
      </c>
      <c r="BB33">
        <v>2</v>
      </c>
      <c r="BC33" t="s">
        <v>444</v>
      </c>
      <c r="BD33">
        <v>10</v>
      </c>
      <c r="BE33" t="s">
        <v>429</v>
      </c>
      <c r="BF33">
        <v>19</v>
      </c>
      <c r="BG33" t="s">
        <v>437</v>
      </c>
      <c r="BH33">
        <v>2</v>
      </c>
      <c r="BI33" t="s">
        <v>423</v>
      </c>
      <c r="BJ33">
        <v>4</v>
      </c>
      <c r="BK33" t="s">
        <v>444</v>
      </c>
      <c r="BL33">
        <v>10</v>
      </c>
      <c r="BM33" t="s">
        <v>426</v>
      </c>
      <c r="BN33">
        <v>9</v>
      </c>
      <c r="BO33" t="s">
        <v>424</v>
      </c>
      <c r="BP33">
        <v>7</v>
      </c>
      <c r="BQ33" t="s">
        <v>448</v>
      </c>
      <c r="BR33">
        <v>6</v>
      </c>
      <c r="BS33" t="s">
        <v>424</v>
      </c>
      <c r="BT33">
        <v>4</v>
      </c>
      <c r="BU33" t="s">
        <v>445</v>
      </c>
      <c r="BV33">
        <v>5</v>
      </c>
      <c r="BW33" t="s">
        <v>444</v>
      </c>
      <c r="BX33">
        <v>3</v>
      </c>
      <c r="BY33" t="s">
        <v>426</v>
      </c>
      <c r="BZ33">
        <v>0</v>
      </c>
      <c r="CA33" t="s">
        <v>426</v>
      </c>
      <c r="CB33">
        <v>2</v>
      </c>
      <c r="CC33" t="s">
        <v>444</v>
      </c>
      <c r="CD33">
        <v>1</v>
      </c>
      <c r="CE33" t="s">
        <v>419</v>
      </c>
      <c r="CF33">
        <v>6</v>
      </c>
      <c r="CG33" t="s">
        <v>448</v>
      </c>
      <c r="CH33">
        <v>3</v>
      </c>
      <c r="CI33" t="s">
        <v>445</v>
      </c>
      <c r="CJ33">
        <v>5</v>
      </c>
      <c r="CK33" t="s">
        <v>424</v>
      </c>
      <c r="CL33">
        <v>53</v>
      </c>
      <c r="CM33" t="s">
        <v>424</v>
      </c>
      <c r="CN33">
        <v>31</v>
      </c>
      <c r="CO33" t="s">
        <v>424</v>
      </c>
      <c r="CP33">
        <v>41</v>
      </c>
      <c r="CQ33" t="s">
        <v>424</v>
      </c>
      <c r="CR33">
        <v>12</v>
      </c>
      <c r="CS33" t="s">
        <v>424</v>
      </c>
      <c r="CT33">
        <v>85</v>
      </c>
      <c r="CU33" t="s">
        <v>437</v>
      </c>
      <c r="CV33">
        <v>15</v>
      </c>
      <c r="CW33" t="s">
        <v>424</v>
      </c>
      <c r="CX33">
        <v>20</v>
      </c>
      <c r="CY33" t="s">
        <v>420</v>
      </c>
      <c r="CZ33">
        <v>76</v>
      </c>
      <c r="DA33" t="s">
        <v>426</v>
      </c>
      <c r="DB33">
        <v>12</v>
      </c>
      <c r="DC33" t="s">
        <v>424</v>
      </c>
      <c r="DD33">
        <v>36</v>
      </c>
    </row>
    <row r="34" spans="1:108" ht="12.75">
      <c r="A34" t="s">
        <v>445</v>
      </c>
      <c r="B34">
        <v>13969</v>
      </c>
      <c r="C34" t="s">
        <v>445</v>
      </c>
      <c r="D34">
        <v>705</v>
      </c>
      <c r="E34" t="s">
        <v>445</v>
      </c>
      <c r="F34">
        <v>1014</v>
      </c>
      <c r="G34" t="s">
        <v>445</v>
      </c>
      <c r="H34">
        <v>149</v>
      </c>
      <c r="I34" t="s">
        <v>420</v>
      </c>
      <c r="J34">
        <v>4</v>
      </c>
      <c r="K34" t="s">
        <v>448</v>
      </c>
      <c r="L34">
        <v>5</v>
      </c>
      <c r="M34" t="s">
        <v>445</v>
      </c>
      <c r="N34">
        <v>1</v>
      </c>
      <c r="O34" t="s">
        <v>445</v>
      </c>
      <c r="P34">
        <v>6</v>
      </c>
      <c r="Q34" t="s">
        <v>445</v>
      </c>
      <c r="R34">
        <v>1</v>
      </c>
      <c r="S34" t="s">
        <v>444</v>
      </c>
      <c r="T34">
        <v>8</v>
      </c>
      <c r="U34" t="s">
        <v>445</v>
      </c>
      <c r="V34">
        <v>3</v>
      </c>
      <c r="W34" t="s">
        <v>445</v>
      </c>
      <c r="X34">
        <v>13</v>
      </c>
      <c r="Y34" t="s">
        <v>445</v>
      </c>
      <c r="Z34">
        <v>1</v>
      </c>
      <c r="AA34" t="s">
        <v>444</v>
      </c>
      <c r="AB34">
        <v>0</v>
      </c>
      <c r="AC34" t="s">
        <v>444</v>
      </c>
      <c r="AD34">
        <v>3</v>
      </c>
      <c r="AE34" t="s">
        <v>444</v>
      </c>
      <c r="AF34">
        <v>11</v>
      </c>
      <c r="AG34" t="s">
        <v>444</v>
      </c>
      <c r="AH34">
        <v>0</v>
      </c>
      <c r="AI34" t="s">
        <v>437</v>
      </c>
      <c r="AJ34">
        <v>2</v>
      </c>
      <c r="AK34" t="s">
        <v>444</v>
      </c>
      <c r="AL34">
        <v>0</v>
      </c>
      <c r="AM34" t="s">
        <v>445</v>
      </c>
      <c r="AN34">
        <v>25</v>
      </c>
      <c r="AO34" t="s">
        <v>445</v>
      </c>
      <c r="AP34">
        <v>1</v>
      </c>
      <c r="AQ34" t="s">
        <v>444</v>
      </c>
      <c r="AR34">
        <v>0</v>
      </c>
      <c r="AS34" t="s">
        <v>445</v>
      </c>
      <c r="AT34">
        <v>7</v>
      </c>
      <c r="AU34" t="s">
        <v>424</v>
      </c>
      <c r="AV34">
        <v>9</v>
      </c>
      <c r="AW34" t="s">
        <v>444</v>
      </c>
      <c r="AX34">
        <v>1</v>
      </c>
      <c r="AY34" t="s">
        <v>444</v>
      </c>
      <c r="AZ34">
        <v>2</v>
      </c>
      <c r="BA34" t="s">
        <v>448</v>
      </c>
      <c r="BB34">
        <v>2</v>
      </c>
      <c r="BC34" t="s">
        <v>424</v>
      </c>
      <c r="BD34">
        <v>6</v>
      </c>
      <c r="BE34" t="s">
        <v>445</v>
      </c>
      <c r="BF34">
        <v>18</v>
      </c>
      <c r="BG34" t="s">
        <v>444</v>
      </c>
      <c r="BH34">
        <v>0</v>
      </c>
      <c r="BI34" t="s">
        <v>426</v>
      </c>
      <c r="BJ34">
        <v>2</v>
      </c>
      <c r="BK34" t="s">
        <v>445</v>
      </c>
      <c r="BL34">
        <v>7</v>
      </c>
      <c r="BM34" t="s">
        <v>445</v>
      </c>
      <c r="BN34">
        <v>1</v>
      </c>
      <c r="BO34" t="s">
        <v>444</v>
      </c>
      <c r="BP34">
        <v>6</v>
      </c>
      <c r="BQ34" t="s">
        <v>444</v>
      </c>
      <c r="BR34">
        <v>0</v>
      </c>
      <c r="BS34" t="s">
        <v>445</v>
      </c>
      <c r="BT34">
        <v>1</v>
      </c>
      <c r="BU34" t="s">
        <v>420</v>
      </c>
      <c r="BV34">
        <v>4</v>
      </c>
      <c r="BW34" t="s">
        <v>445</v>
      </c>
      <c r="BX34">
        <v>1</v>
      </c>
      <c r="BY34" t="s">
        <v>444</v>
      </c>
      <c r="BZ34">
        <v>0</v>
      </c>
      <c r="CA34" t="s">
        <v>444</v>
      </c>
      <c r="CB34">
        <v>1</v>
      </c>
      <c r="CC34" t="s">
        <v>445</v>
      </c>
      <c r="CD34">
        <v>1</v>
      </c>
      <c r="CE34" t="s">
        <v>445</v>
      </c>
      <c r="CF34">
        <v>1</v>
      </c>
      <c r="CG34" t="s">
        <v>424</v>
      </c>
      <c r="CH34">
        <v>2</v>
      </c>
      <c r="CI34" t="s">
        <v>420</v>
      </c>
      <c r="CJ34">
        <v>4</v>
      </c>
      <c r="CK34" t="s">
        <v>445</v>
      </c>
      <c r="CL34">
        <v>32</v>
      </c>
      <c r="CM34" t="s">
        <v>445</v>
      </c>
      <c r="CN34">
        <v>7</v>
      </c>
      <c r="CO34" t="s">
        <v>445</v>
      </c>
      <c r="CP34">
        <v>10</v>
      </c>
      <c r="CQ34" t="s">
        <v>445</v>
      </c>
      <c r="CR34">
        <v>4</v>
      </c>
      <c r="CS34" t="s">
        <v>444</v>
      </c>
      <c r="CT34">
        <v>56</v>
      </c>
      <c r="CU34" t="s">
        <v>445</v>
      </c>
      <c r="CV34">
        <v>9</v>
      </c>
      <c r="CW34" t="s">
        <v>445</v>
      </c>
      <c r="CX34">
        <v>8</v>
      </c>
      <c r="CY34" t="s">
        <v>445</v>
      </c>
      <c r="CZ34">
        <v>31</v>
      </c>
      <c r="DA34" t="s">
        <v>444</v>
      </c>
      <c r="DB34">
        <v>5</v>
      </c>
      <c r="DC34" t="s">
        <v>444</v>
      </c>
      <c r="DD34">
        <v>11</v>
      </c>
    </row>
    <row r="35" spans="1:108" ht="12.75">
      <c r="A35" t="s">
        <v>444</v>
      </c>
      <c r="B35">
        <v>9002</v>
      </c>
      <c r="C35" t="s">
        <v>444</v>
      </c>
      <c r="D35">
        <v>423</v>
      </c>
      <c r="E35" t="s">
        <v>444</v>
      </c>
      <c r="F35">
        <v>299</v>
      </c>
      <c r="G35" t="s">
        <v>444</v>
      </c>
      <c r="H35">
        <v>139</v>
      </c>
      <c r="I35" t="s">
        <v>445</v>
      </c>
      <c r="J35">
        <v>1</v>
      </c>
      <c r="K35" t="s">
        <v>444</v>
      </c>
      <c r="L35">
        <v>4</v>
      </c>
      <c r="M35" t="s">
        <v>444</v>
      </c>
      <c r="N35">
        <v>0</v>
      </c>
      <c r="O35" t="s">
        <v>444</v>
      </c>
      <c r="P35">
        <v>4</v>
      </c>
      <c r="Q35" t="s">
        <v>447</v>
      </c>
      <c r="R35">
        <v>1</v>
      </c>
      <c r="S35" t="s">
        <v>445</v>
      </c>
      <c r="T35">
        <v>6</v>
      </c>
      <c r="U35" t="s">
        <v>444</v>
      </c>
      <c r="V35">
        <v>0</v>
      </c>
      <c r="W35" t="s">
        <v>444</v>
      </c>
      <c r="X35">
        <v>7</v>
      </c>
      <c r="Y35" t="s">
        <v>444</v>
      </c>
      <c r="Z35">
        <v>0</v>
      </c>
      <c r="AA35" t="s">
        <v>445</v>
      </c>
      <c r="AB35">
        <v>0</v>
      </c>
      <c r="AC35" t="s">
        <v>445</v>
      </c>
      <c r="AD35">
        <v>2</v>
      </c>
      <c r="AE35" t="s">
        <v>424</v>
      </c>
      <c r="AF35">
        <v>10</v>
      </c>
      <c r="AG35" t="s">
        <v>445</v>
      </c>
      <c r="AH35">
        <v>0</v>
      </c>
      <c r="AI35" t="s">
        <v>423</v>
      </c>
      <c r="AJ35">
        <v>1</v>
      </c>
      <c r="AK35" t="s">
        <v>445</v>
      </c>
      <c r="AL35">
        <v>0</v>
      </c>
      <c r="AM35" t="s">
        <v>444</v>
      </c>
      <c r="AN35">
        <v>22</v>
      </c>
      <c r="AO35" t="s">
        <v>444</v>
      </c>
      <c r="AP35">
        <v>0</v>
      </c>
      <c r="AQ35" t="s">
        <v>447</v>
      </c>
      <c r="AR35">
        <v>0</v>
      </c>
      <c r="AS35" t="s">
        <v>444</v>
      </c>
      <c r="AT35">
        <v>1</v>
      </c>
      <c r="AU35" t="s">
        <v>445</v>
      </c>
      <c r="AV35">
        <v>3</v>
      </c>
      <c r="AW35" t="s">
        <v>445</v>
      </c>
      <c r="AX35">
        <v>0</v>
      </c>
      <c r="AY35" t="s">
        <v>445</v>
      </c>
      <c r="AZ35">
        <v>1</v>
      </c>
      <c r="BA35" t="s">
        <v>444</v>
      </c>
      <c r="BB35">
        <v>1</v>
      </c>
      <c r="BC35" t="s">
        <v>445</v>
      </c>
      <c r="BD35">
        <v>4</v>
      </c>
      <c r="BE35" t="s">
        <v>444</v>
      </c>
      <c r="BF35">
        <v>6</v>
      </c>
      <c r="BG35" t="s">
        <v>445</v>
      </c>
      <c r="BH35">
        <v>0</v>
      </c>
      <c r="BI35" t="s">
        <v>445</v>
      </c>
      <c r="BJ35">
        <v>2</v>
      </c>
      <c r="BK35" t="s">
        <v>448</v>
      </c>
      <c r="BL35">
        <v>7</v>
      </c>
      <c r="BM35" t="s">
        <v>444</v>
      </c>
      <c r="BN35">
        <v>0</v>
      </c>
      <c r="BO35" t="s">
        <v>445</v>
      </c>
      <c r="BP35">
        <v>3</v>
      </c>
      <c r="BQ35" t="s">
        <v>445</v>
      </c>
      <c r="BR35">
        <v>0</v>
      </c>
      <c r="BS35" t="s">
        <v>444</v>
      </c>
      <c r="BT35">
        <v>0</v>
      </c>
      <c r="BU35" t="s">
        <v>444</v>
      </c>
      <c r="BV35">
        <v>4</v>
      </c>
      <c r="BW35" t="s">
        <v>429</v>
      </c>
      <c r="BX35">
        <v>0</v>
      </c>
      <c r="BY35" t="s">
        <v>445</v>
      </c>
      <c r="BZ35">
        <v>0</v>
      </c>
      <c r="CA35" t="s">
        <v>445</v>
      </c>
      <c r="CB35">
        <v>1</v>
      </c>
      <c r="CC35" t="s">
        <v>429</v>
      </c>
      <c r="CD35">
        <v>0</v>
      </c>
      <c r="CE35" t="s">
        <v>444</v>
      </c>
      <c r="CF35">
        <v>0</v>
      </c>
      <c r="CG35" t="s">
        <v>447</v>
      </c>
      <c r="CH35">
        <v>2</v>
      </c>
      <c r="CI35" t="s">
        <v>444</v>
      </c>
      <c r="CJ35">
        <v>2</v>
      </c>
      <c r="CK35" t="s">
        <v>444</v>
      </c>
      <c r="CL35">
        <v>28</v>
      </c>
      <c r="CM35" t="s">
        <v>444</v>
      </c>
      <c r="CN35">
        <v>4</v>
      </c>
      <c r="CO35" t="s">
        <v>444</v>
      </c>
      <c r="CP35">
        <v>7</v>
      </c>
      <c r="CQ35" t="s">
        <v>447</v>
      </c>
      <c r="CR35">
        <v>3</v>
      </c>
      <c r="CS35" t="s">
        <v>445</v>
      </c>
      <c r="CT35">
        <v>40</v>
      </c>
      <c r="CU35" t="s">
        <v>444</v>
      </c>
      <c r="CV35">
        <v>6</v>
      </c>
      <c r="CW35" t="s">
        <v>444</v>
      </c>
      <c r="CX35">
        <v>6</v>
      </c>
      <c r="CY35" t="s">
        <v>444</v>
      </c>
      <c r="CZ35">
        <v>14</v>
      </c>
      <c r="DA35" t="s">
        <v>445</v>
      </c>
      <c r="DB35">
        <v>3</v>
      </c>
      <c r="DC35" t="s">
        <v>445</v>
      </c>
      <c r="DD35">
        <v>5</v>
      </c>
    </row>
    <row r="36" spans="1:108" ht="12.75">
      <c r="A36" t="s">
        <v>447</v>
      </c>
      <c r="B36">
        <v>50</v>
      </c>
      <c r="C36" t="s">
        <v>447</v>
      </c>
      <c r="D36">
        <v>7</v>
      </c>
      <c r="E36" t="s">
        <v>447</v>
      </c>
      <c r="F36">
        <v>248</v>
      </c>
      <c r="G36" t="s">
        <v>447</v>
      </c>
      <c r="H36">
        <v>5</v>
      </c>
      <c r="I36" t="s">
        <v>447</v>
      </c>
      <c r="J36">
        <v>0</v>
      </c>
      <c r="K36" t="s">
        <v>447</v>
      </c>
      <c r="L36">
        <v>0</v>
      </c>
      <c r="M36" t="s">
        <v>447</v>
      </c>
      <c r="N36">
        <v>0</v>
      </c>
      <c r="O36" t="s">
        <v>447</v>
      </c>
      <c r="P36">
        <v>0</v>
      </c>
      <c r="Q36" t="s">
        <v>448</v>
      </c>
      <c r="R36">
        <v>0</v>
      </c>
      <c r="S36" t="s">
        <v>447</v>
      </c>
      <c r="T36">
        <v>0</v>
      </c>
      <c r="U36" t="s">
        <v>447</v>
      </c>
      <c r="V36">
        <v>0</v>
      </c>
      <c r="W36" t="s">
        <v>447</v>
      </c>
      <c r="X36">
        <v>0</v>
      </c>
      <c r="Y36" t="s">
        <v>447</v>
      </c>
      <c r="Z36">
        <v>0</v>
      </c>
      <c r="AA36" t="s">
        <v>447</v>
      </c>
      <c r="AB36">
        <v>0</v>
      </c>
      <c r="AC36" t="s">
        <v>447</v>
      </c>
      <c r="AD36">
        <v>0</v>
      </c>
      <c r="AE36" t="s">
        <v>447</v>
      </c>
      <c r="AF36">
        <v>0</v>
      </c>
      <c r="AG36" t="s">
        <v>447</v>
      </c>
      <c r="AH36">
        <v>0</v>
      </c>
      <c r="AI36" t="s">
        <v>447</v>
      </c>
      <c r="AJ36">
        <v>0</v>
      </c>
      <c r="AK36" t="s">
        <v>447</v>
      </c>
      <c r="AL36">
        <v>0</v>
      </c>
      <c r="AM36" t="s">
        <v>447</v>
      </c>
      <c r="AN36">
        <v>0</v>
      </c>
      <c r="AO36" t="s">
        <v>447</v>
      </c>
      <c r="AP36">
        <v>0</v>
      </c>
      <c r="AQ36" t="s">
        <v>448</v>
      </c>
      <c r="AR36">
        <v>0</v>
      </c>
      <c r="AS36" t="s">
        <v>447</v>
      </c>
      <c r="AT36">
        <v>0</v>
      </c>
      <c r="AU36" t="s">
        <v>447</v>
      </c>
      <c r="AV36">
        <v>2</v>
      </c>
      <c r="AW36" t="s">
        <v>447</v>
      </c>
      <c r="AX36">
        <v>0</v>
      </c>
      <c r="AY36" t="s">
        <v>447</v>
      </c>
      <c r="AZ36">
        <v>0</v>
      </c>
      <c r="BA36" t="s">
        <v>447</v>
      </c>
      <c r="BB36">
        <v>0</v>
      </c>
      <c r="BC36" t="s">
        <v>447</v>
      </c>
      <c r="BD36">
        <v>0</v>
      </c>
      <c r="BE36" t="s">
        <v>447</v>
      </c>
      <c r="BF36">
        <v>0</v>
      </c>
      <c r="BG36" t="s">
        <v>447</v>
      </c>
      <c r="BH36">
        <v>0</v>
      </c>
      <c r="BI36" t="s">
        <v>447</v>
      </c>
      <c r="BJ36">
        <v>0</v>
      </c>
      <c r="BK36" t="s">
        <v>447</v>
      </c>
      <c r="BL36">
        <v>0</v>
      </c>
      <c r="BM36" t="s">
        <v>447</v>
      </c>
      <c r="BN36">
        <v>0</v>
      </c>
      <c r="BO36" t="s">
        <v>447</v>
      </c>
      <c r="BP36">
        <v>0</v>
      </c>
      <c r="BQ36" t="s">
        <v>447</v>
      </c>
      <c r="BR36">
        <v>0</v>
      </c>
      <c r="BS36" t="s">
        <v>447</v>
      </c>
      <c r="BT36">
        <v>0</v>
      </c>
      <c r="BU36" t="s">
        <v>447</v>
      </c>
      <c r="BV36">
        <v>0</v>
      </c>
      <c r="BW36" t="s">
        <v>447</v>
      </c>
      <c r="BX36">
        <v>0</v>
      </c>
      <c r="BY36" t="s">
        <v>447</v>
      </c>
      <c r="BZ36">
        <v>0</v>
      </c>
      <c r="CA36" t="s">
        <v>447</v>
      </c>
      <c r="CB36">
        <v>0</v>
      </c>
      <c r="CC36" t="s">
        <v>447</v>
      </c>
      <c r="CD36">
        <v>0</v>
      </c>
      <c r="CE36" t="s">
        <v>447</v>
      </c>
      <c r="CF36">
        <v>0</v>
      </c>
      <c r="CG36" t="s">
        <v>444</v>
      </c>
      <c r="CH36">
        <v>0</v>
      </c>
      <c r="CI36" t="s">
        <v>447</v>
      </c>
      <c r="CJ36">
        <v>0</v>
      </c>
      <c r="CK36" t="s">
        <v>447</v>
      </c>
      <c r="CL36">
        <v>0</v>
      </c>
      <c r="CM36" t="s">
        <v>447</v>
      </c>
      <c r="CN36">
        <v>0</v>
      </c>
      <c r="CO36" t="s">
        <v>447</v>
      </c>
      <c r="CP36">
        <v>0</v>
      </c>
      <c r="CQ36" t="s">
        <v>444</v>
      </c>
      <c r="CR36">
        <v>2</v>
      </c>
      <c r="CS36" t="s">
        <v>447</v>
      </c>
      <c r="CT36">
        <v>2</v>
      </c>
      <c r="CU36" t="s">
        <v>447</v>
      </c>
      <c r="CV36">
        <v>0</v>
      </c>
      <c r="CW36" t="s">
        <v>447</v>
      </c>
      <c r="CX36">
        <v>0</v>
      </c>
      <c r="CY36" t="s">
        <v>447</v>
      </c>
      <c r="CZ36">
        <v>0</v>
      </c>
      <c r="DA36" t="s">
        <v>447</v>
      </c>
      <c r="DB36">
        <v>0</v>
      </c>
      <c r="DC36" t="s">
        <v>447</v>
      </c>
      <c r="DD36">
        <v>0</v>
      </c>
    </row>
    <row r="37" spans="1:108" ht="12.75">
      <c r="A37" t="s">
        <v>435</v>
      </c>
      <c r="B37">
        <v>1956913</v>
      </c>
      <c r="C37" t="s">
        <v>435</v>
      </c>
      <c r="D37">
        <v>133955</v>
      </c>
      <c r="E37" t="s">
        <v>435</v>
      </c>
      <c r="F37">
        <v>7</v>
      </c>
      <c r="G37" t="s">
        <v>435</v>
      </c>
      <c r="H37">
        <v>49544</v>
      </c>
      <c r="I37" t="s">
        <v>435</v>
      </c>
      <c r="J37">
        <v>993</v>
      </c>
      <c r="K37" t="s">
        <v>435</v>
      </c>
      <c r="L37">
        <v>3015</v>
      </c>
      <c r="M37" t="s">
        <v>435</v>
      </c>
      <c r="N37">
        <v>606</v>
      </c>
      <c r="O37" t="s">
        <v>435</v>
      </c>
      <c r="P37">
        <v>0</v>
      </c>
      <c r="Q37" t="s">
        <v>435</v>
      </c>
      <c r="R37">
        <v>2191</v>
      </c>
      <c r="S37" t="s">
        <v>435</v>
      </c>
      <c r="T37">
        <v>799</v>
      </c>
      <c r="U37" t="s">
        <v>435</v>
      </c>
      <c r="V37">
        <v>767</v>
      </c>
      <c r="W37" t="s">
        <v>435</v>
      </c>
      <c r="X37">
        <v>1964</v>
      </c>
      <c r="Y37" t="s">
        <v>435</v>
      </c>
      <c r="Z37">
        <v>637</v>
      </c>
      <c r="AA37" t="s">
        <v>435</v>
      </c>
      <c r="AB37">
        <v>847</v>
      </c>
      <c r="AC37" t="s">
        <v>435</v>
      </c>
      <c r="AD37">
        <v>1654</v>
      </c>
      <c r="AE37" t="s">
        <v>435</v>
      </c>
      <c r="AF37">
        <v>1356</v>
      </c>
      <c r="AG37" t="s">
        <v>435</v>
      </c>
      <c r="AH37">
        <v>1058</v>
      </c>
      <c r="AI37" t="s">
        <v>435</v>
      </c>
      <c r="AJ37">
        <v>493</v>
      </c>
      <c r="AK37" t="s">
        <v>435</v>
      </c>
      <c r="AL37">
        <v>672</v>
      </c>
      <c r="AM37" t="s">
        <v>435</v>
      </c>
      <c r="AN37">
        <v>3426</v>
      </c>
      <c r="AO37" t="s">
        <v>435</v>
      </c>
      <c r="AP37">
        <v>374</v>
      </c>
      <c r="AQ37" t="s">
        <v>435</v>
      </c>
      <c r="AR37">
        <v>2325</v>
      </c>
      <c r="AS37" t="s">
        <v>435</v>
      </c>
      <c r="AT37">
        <v>1230</v>
      </c>
      <c r="AU37" t="s">
        <v>435</v>
      </c>
      <c r="AV37">
        <v>3804</v>
      </c>
      <c r="AW37" t="s">
        <v>435</v>
      </c>
      <c r="AX37">
        <v>449</v>
      </c>
      <c r="AY37" t="s">
        <v>435</v>
      </c>
      <c r="AZ37">
        <v>386</v>
      </c>
      <c r="BA37" t="s">
        <v>435</v>
      </c>
      <c r="BB37">
        <v>753</v>
      </c>
      <c r="BC37" t="s">
        <v>435</v>
      </c>
      <c r="BD37">
        <v>849</v>
      </c>
      <c r="BE37" t="s">
        <v>435</v>
      </c>
      <c r="BF37">
        <v>1568</v>
      </c>
      <c r="BG37" t="s">
        <v>435</v>
      </c>
      <c r="BH37">
        <v>418</v>
      </c>
      <c r="BI37" t="s">
        <v>435</v>
      </c>
      <c r="BJ37">
        <v>324</v>
      </c>
      <c r="BK37" t="s">
        <v>435</v>
      </c>
      <c r="BL37">
        <v>2575</v>
      </c>
      <c r="BM37" t="s">
        <v>435</v>
      </c>
      <c r="BN37">
        <v>1217</v>
      </c>
      <c r="BO37" t="s">
        <v>435</v>
      </c>
      <c r="BP37">
        <v>3719</v>
      </c>
      <c r="BQ37" t="s">
        <v>435</v>
      </c>
      <c r="BR37">
        <v>1961</v>
      </c>
      <c r="BS37" t="s">
        <v>435</v>
      </c>
      <c r="BT37">
        <v>684</v>
      </c>
      <c r="BU37" t="s">
        <v>435</v>
      </c>
      <c r="BV37">
        <v>894</v>
      </c>
      <c r="BW37" t="s">
        <v>435</v>
      </c>
      <c r="BX37">
        <v>369</v>
      </c>
      <c r="BY37" t="s">
        <v>435</v>
      </c>
      <c r="BZ37">
        <v>314</v>
      </c>
      <c r="CA37" t="s">
        <v>435</v>
      </c>
      <c r="CB37">
        <v>375</v>
      </c>
      <c r="CC37" t="s">
        <v>435</v>
      </c>
      <c r="CD37">
        <v>354</v>
      </c>
      <c r="CE37" t="s">
        <v>435</v>
      </c>
      <c r="CF37">
        <v>616</v>
      </c>
      <c r="CG37" t="s">
        <v>435</v>
      </c>
      <c r="CH37">
        <v>1945</v>
      </c>
      <c r="CI37" t="s">
        <v>435</v>
      </c>
      <c r="CJ37">
        <v>936</v>
      </c>
      <c r="CK37" t="s">
        <v>435</v>
      </c>
      <c r="CL37">
        <v>4775</v>
      </c>
      <c r="CM37" t="s">
        <v>435</v>
      </c>
      <c r="CN37">
        <v>2819</v>
      </c>
      <c r="CO37" t="s">
        <v>435</v>
      </c>
      <c r="CP37">
        <v>7757</v>
      </c>
      <c r="CQ37" t="s">
        <v>435</v>
      </c>
      <c r="CR37">
        <v>5612</v>
      </c>
      <c r="CS37" t="s">
        <v>435</v>
      </c>
      <c r="CT37">
        <v>12820</v>
      </c>
      <c r="CU37" t="s">
        <v>435</v>
      </c>
      <c r="CV37">
        <v>2252</v>
      </c>
      <c r="CW37" t="s">
        <v>435</v>
      </c>
      <c r="CX37">
        <v>5118</v>
      </c>
      <c r="CY37" t="s">
        <v>435</v>
      </c>
      <c r="CZ37">
        <v>3761</v>
      </c>
      <c r="DA37" t="s">
        <v>435</v>
      </c>
      <c r="DB37">
        <v>1412</v>
      </c>
      <c r="DC37" t="s">
        <v>435</v>
      </c>
      <c r="DD37">
        <v>3218</v>
      </c>
    </row>
  </sheetData>
  <sheetProtection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AK113"/>
  <sheetViews>
    <sheetView zoomScalePageLayoutView="0" workbookViewId="0" topLeftCell="A1">
      <pane xSplit="4" ySplit="2" topLeftCell="Y3" activePane="bottomRight" state="frozen"/>
      <selection pane="topLeft" activeCell="A1" sqref="A1"/>
      <selection pane="topRight" activeCell="E1" sqref="E1"/>
      <selection pane="bottomLeft" activeCell="A3" sqref="A3"/>
      <selection pane="bottomRight" activeCell="AE21" sqref="AE21"/>
    </sheetView>
  </sheetViews>
  <sheetFormatPr defaultColWidth="9.140625" defaultRowHeight="12.75"/>
  <cols>
    <col min="1" max="1" width="31.00390625" style="0" customWidth="1"/>
    <col min="2" max="2" width="10.28125" style="0" bestFit="1" customWidth="1"/>
  </cols>
  <sheetData>
    <row r="1" spans="4:14" ht="12.75">
      <c r="D1" s="178">
        <v>1</v>
      </c>
      <c r="E1" s="20">
        <v>2</v>
      </c>
      <c r="F1" s="20">
        <v>3</v>
      </c>
      <c r="G1">
        <v>4</v>
      </c>
      <c r="H1" s="178">
        <v>5</v>
      </c>
      <c r="I1" s="178">
        <v>6</v>
      </c>
      <c r="J1" s="178">
        <v>7</v>
      </c>
      <c r="K1" s="178">
        <v>8</v>
      </c>
      <c r="L1" s="178">
        <v>9</v>
      </c>
      <c r="M1" s="178">
        <v>10</v>
      </c>
      <c r="N1" s="178"/>
    </row>
    <row r="2" spans="1:37" ht="12.75">
      <c r="A2">
        <v>1</v>
      </c>
      <c r="B2" s="99">
        <v>2</v>
      </c>
      <c r="C2" s="99">
        <v>3</v>
      </c>
      <c r="D2">
        <v>4</v>
      </c>
      <c r="E2" s="99">
        <v>5</v>
      </c>
      <c r="F2" s="99">
        <v>6</v>
      </c>
      <c r="G2">
        <v>7</v>
      </c>
      <c r="H2" s="99">
        <v>8</v>
      </c>
      <c r="I2">
        <v>9</v>
      </c>
      <c r="J2" s="99">
        <v>10</v>
      </c>
      <c r="K2" s="99">
        <v>11</v>
      </c>
      <c r="L2">
        <v>12</v>
      </c>
      <c r="M2" s="99">
        <v>13</v>
      </c>
      <c r="N2" s="99">
        <v>14</v>
      </c>
      <c r="O2">
        <v>15</v>
      </c>
      <c r="P2" s="99">
        <v>16</v>
      </c>
      <c r="Q2">
        <v>17</v>
      </c>
      <c r="R2" s="99">
        <v>18</v>
      </c>
      <c r="S2" s="99">
        <v>19</v>
      </c>
      <c r="T2">
        <v>20</v>
      </c>
      <c r="U2" s="99">
        <v>21</v>
      </c>
      <c r="V2" s="99">
        <v>22</v>
      </c>
      <c r="W2">
        <v>23</v>
      </c>
      <c r="X2" s="99">
        <v>24</v>
      </c>
      <c r="Y2">
        <v>25</v>
      </c>
      <c r="Z2" s="99">
        <v>26</v>
      </c>
      <c r="AA2" s="99">
        <v>27</v>
      </c>
      <c r="AB2">
        <v>28</v>
      </c>
      <c r="AC2" s="99">
        <v>29</v>
      </c>
      <c r="AD2" s="99">
        <v>30</v>
      </c>
      <c r="AE2">
        <v>31</v>
      </c>
      <c r="AF2" s="99">
        <v>32</v>
      </c>
      <c r="AG2">
        <v>33</v>
      </c>
      <c r="AH2" s="99">
        <v>34</v>
      </c>
      <c r="AI2" s="99">
        <v>35</v>
      </c>
      <c r="AJ2">
        <v>36</v>
      </c>
      <c r="AK2" s="99">
        <v>37</v>
      </c>
    </row>
    <row r="3" spans="1:37" ht="12.75">
      <c r="A3" s="43" t="s">
        <v>987</v>
      </c>
      <c r="B3" t="s">
        <v>139</v>
      </c>
      <c r="C3" t="s">
        <v>436</v>
      </c>
      <c r="D3" t="s">
        <v>415</v>
      </c>
      <c r="E3" t="s">
        <v>217</v>
      </c>
      <c r="F3" t="s">
        <v>416</v>
      </c>
      <c r="G3" t="s">
        <v>432</v>
      </c>
      <c r="H3" t="s">
        <v>422</v>
      </c>
      <c r="I3" t="s">
        <v>441</v>
      </c>
      <c r="J3" t="s">
        <v>434</v>
      </c>
      <c r="K3" t="s">
        <v>428</v>
      </c>
      <c r="L3" t="s">
        <v>429</v>
      </c>
      <c r="M3" t="s">
        <v>418</v>
      </c>
      <c r="N3" t="s">
        <v>443</v>
      </c>
      <c r="O3" t="s">
        <v>439</v>
      </c>
      <c r="P3" t="s">
        <v>431</v>
      </c>
      <c r="Q3" t="s">
        <v>521</v>
      </c>
      <c r="R3" t="s">
        <v>417</v>
      </c>
      <c r="S3" t="s">
        <v>534</v>
      </c>
      <c r="T3" t="s">
        <v>536</v>
      </c>
      <c r="U3" t="s">
        <v>419</v>
      </c>
      <c r="V3" t="s">
        <v>433</v>
      </c>
      <c r="W3" t="s">
        <v>537</v>
      </c>
      <c r="X3" t="s">
        <v>535</v>
      </c>
      <c r="Y3" t="s">
        <v>430</v>
      </c>
      <c r="Z3" t="s">
        <v>427</v>
      </c>
      <c r="AA3" t="s">
        <v>448</v>
      </c>
      <c r="AB3" t="s">
        <v>437</v>
      </c>
      <c r="AC3" t="s">
        <v>421</v>
      </c>
      <c r="AD3" t="s">
        <v>426</v>
      </c>
      <c r="AE3" t="s">
        <v>424</v>
      </c>
      <c r="AF3" t="s">
        <v>423</v>
      </c>
      <c r="AG3" t="s">
        <v>444</v>
      </c>
      <c r="AH3" t="s">
        <v>420</v>
      </c>
      <c r="AI3" t="s">
        <v>445</v>
      </c>
      <c r="AJ3" t="s">
        <v>447</v>
      </c>
      <c r="AK3" t="s">
        <v>435</v>
      </c>
    </row>
    <row r="4" spans="1:37" ht="12.75">
      <c r="A4" s="43" t="s">
        <v>988</v>
      </c>
      <c r="B4" t="s">
        <v>141</v>
      </c>
      <c r="C4" t="s">
        <v>436</v>
      </c>
      <c r="D4" t="s">
        <v>415</v>
      </c>
      <c r="E4" t="s">
        <v>217</v>
      </c>
      <c r="F4" t="s">
        <v>441</v>
      </c>
      <c r="G4" t="s">
        <v>434</v>
      </c>
      <c r="H4" t="s">
        <v>432</v>
      </c>
      <c r="I4" t="s">
        <v>429</v>
      </c>
      <c r="J4" t="s">
        <v>416</v>
      </c>
      <c r="K4" t="s">
        <v>427</v>
      </c>
      <c r="L4" t="s">
        <v>422</v>
      </c>
      <c r="M4" t="s">
        <v>521</v>
      </c>
      <c r="N4" t="s">
        <v>431</v>
      </c>
      <c r="O4" t="s">
        <v>439</v>
      </c>
      <c r="P4" t="s">
        <v>428</v>
      </c>
      <c r="Q4" t="s">
        <v>430</v>
      </c>
      <c r="R4" t="s">
        <v>536</v>
      </c>
      <c r="S4" t="s">
        <v>418</v>
      </c>
      <c r="T4" t="s">
        <v>426</v>
      </c>
      <c r="U4" t="s">
        <v>417</v>
      </c>
      <c r="V4" t="s">
        <v>534</v>
      </c>
      <c r="W4" t="s">
        <v>537</v>
      </c>
      <c r="X4" t="s">
        <v>443</v>
      </c>
      <c r="Y4" t="s">
        <v>433</v>
      </c>
      <c r="Z4" t="s">
        <v>420</v>
      </c>
      <c r="AA4" t="s">
        <v>437</v>
      </c>
      <c r="AB4" t="s">
        <v>535</v>
      </c>
      <c r="AC4" t="s">
        <v>419</v>
      </c>
      <c r="AD4" t="s">
        <v>423</v>
      </c>
      <c r="AE4" t="s">
        <v>421</v>
      </c>
      <c r="AF4" t="s">
        <v>424</v>
      </c>
      <c r="AG4" t="s">
        <v>445</v>
      </c>
      <c r="AH4" t="s">
        <v>448</v>
      </c>
      <c r="AI4" t="s">
        <v>444</v>
      </c>
      <c r="AJ4" t="s">
        <v>447</v>
      </c>
      <c r="AK4" t="s">
        <v>435</v>
      </c>
    </row>
    <row r="5" spans="1:37" ht="12.75">
      <c r="A5" s="43" t="s">
        <v>334</v>
      </c>
      <c r="B5" t="s">
        <v>143</v>
      </c>
      <c r="C5" t="s">
        <v>436</v>
      </c>
      <c r="D5" t="s">
        <v>415</v>
      </c>
      <c r="E5" t="s">
        <v>416</v>
      </c>
      <c r="F5" t="s">
        <v>443</v>
      </c>
      <c r="G5" t="s">
        <v>434</v>
      </c>
      <c r="H5" t="s">
        <v>439</v>
      </c>
      <c r="I5" t="s">
        <v>432</v>
      </c>
      <c r="J5" t="s">
        <v>422</v>
      </c>
      <c r="K5" t="s">
        <v>430</v>
      </c>
      <c r="L5" t="s">
        <v>217</v>
      </c>
      <c r="M5" t="s">
        <v>427</v>
      </c>
      <c r="N5" t="s">
        <v>418</v>
      </c>
      <c r="O5" t="s">
        <v>534</v>
      </c>
      <c r="P5" t="s">
        <v>426</v>
      </c>
      <c r="Q5" t="s">
        <v>429</v>
      </c>
      <c r="R5" t="s">
        <v>431</v>
      </c>
      <c r="S5" t="s">
        <v>428</v>
      </c>
      <c r="T5" t="s">
        <v>536</v>
      </c>
      <c r="U5" t="s">
        <v>433</v>
      </c>
      <c r="V5" t="s">
        <v>521</v>
      </c>
      <c r="W5" t="s">
        <v>419</v>
      </c>
      <c r="X5" t="s">
        <v>441</v>
      </c>
      <c r="Y5" t="s">
        <v>535</v>
      </c>
      <c r="Z5" t="s">
        <v>417</v>
      </c>
      <c r="AA5" t="s">
        <v>437</v>
      </c>
      <c r="AB5" t="s">
        <v>423</v>
      </c>
      <c r="AC5" t="s">
        <v>448</v>
      </c>
      <c r="AD5" t="s">
        <v>421</v>
      </c>
      <c r="AE5" t="s">
        <v>420</v>
      </c>
      <c r="AF5" t="s">
        <v>424</v>
      </c>
      <c r="AG5" t="s">
        <v>537</v>
      </c>
      <c r="AH5" t="s">
        <v>445</v>
      </c>
      <c r="AI5" t="s">
        <v>444</v>
      </c>
      <c r="AJ5" t="s">
        <v>447</v>
      </c>
      <c r="AK5" t="s">
        <v>435</v>
      </c>
    </row>
    <row r="6" spans="1:37" ht="12.75">
      <c r="A6" s="43" t="s">
        <v>335</v>
      </c>
      <c r="B6" t="s">
        <v>145</v>
      </c>
      <c r="C6" t="s">
        <v>436</v>
      </c>
      <c r="D6" t="s">
        <v>415</v>
      </c>
      <c r="E6" t="s">
        <v>217</v>
      </c>
      <c r="F6" t="s">
        <v>416</v>
      </c>
      <c r="G6" t="s">
        <v>432</v>
      </c>
      <c r="H6" t="s">
        <v>434</v>
      </c>
      <c r="I6" t="s">
        <v>428</v>
      </c>
      <c r="J6" t="s">
        <v>422</v>
      </c>
      <c r="K6" t="s">
        <v>439</v>
      </c>
      <c r="L6" t="s">
        <v>418</v>
      </c>
      <c r="M6" t="s">
        <v>429</v>
      </c>
      <c r="N6" t="s">
        <v>441</v>
      </c>
      <c r="O6" t="s">
        <v>431</v>
      </c>
      <c r="P6" t="s">
        <v>521</v>
      </c>
      <c r="Q6" t="s">
        <v>537</v>
      </c>
      <c r="R6" t="s">
        <v>534</v>
      </c>
      <c r="S6" t="s">
        <v>536</v>
      </c>
      <c r="T6" t="s">
        <v>427</v>
      </c>
      <c r="U6" t="s">
        <v>417</v>
      </c>
      <c r="V6" t="s">
        <v>419</v>
      </c>
      <c r="W6" t="s">
        <v>433</v>
      </c>
      <c r="X6" t="s">
        <v>437</v>
      </c>
      <c r="Y6" t="s">
        <v>430</v>
      </c>
      <c r="Z6" t="s">
        <v>443</v>
      </c>
      <c r="AA6" t="s">
        <v>535</v>
      </c>
      <c r="AB6" t="s">
        <v>448</v>
      </c>
      <c r="AC6" t="s">
        <v>420</v>
      </c>
      <c r="AD6" t="s">
        <v>426</v>
      </c>
      <c r="AE6" t="s">
        <v>421</v>
      </c>
      <c r="AF6" t="s">
        <v>424</v>
      </c>
      <c r="AG6" t="s">
        <v>423</v>
      </c>
      <c r="AH6" t="s">
        <v>445</v>
      </c>
      <c r="AI6" t="s">
        <v>444</v>
      </c>
      <c r="AJ6" t="s">
        <v>447</v>
      </c>
      <c r="AK6" t="s">
        <v>435</v>
      </c>
    </row>
    <row r="7" spans="1:37" ht="12.75">
      <c r="A7" s="43" t="s">
        <v>242</v>
      </c>
      <c r="B7" t="s">
        <v>241</v>
      </c>
      <c r="C7" t="s">
        <v>436</v>
      </c>
      <c r="D7" t="s">
        <v>415</v>
      </c>
      <c r="E7" t="s">
        <v>217</v>
      </c>
      <c r="F7" t="s">
        <v>432</v>
      </c>
      <c r="G7" t="s">
        <v>416</v>
      </c>
      <c r="H7" t="s">
        <v>434</v>
      </c>
      <c r="I7" t="s">
        <v>441</v>
      </c>
      <c r="J7" t="s">
        <v>422</v>
      </c>
      <c r="K7" t="s">
        <v>429</v>
      </c>
      <c r="L7" t="s">
        <v>431</v>
      </c>
      <c r="M7" t="s">
        <v>428</v>
      </c>
      <c r="N7" t="s">
        <v>427</v>
      </c>
      <c r="O7" t="s">
        <v>439</v>
      </c>
      <c r="P7" t="s">
        <v>418</v>
      </c>
      <c r="Q7" t="s">
        <v>430</v>
      </c>
      <c r="R7" t="s">
        <v>521</v>
      </c>
      <c r="S7" t="s">
        <v>443</v>
      </c>
      <c r="T7" t="s">
        <v>536</v>
      </c>
      <c r="U7" t="s">
        <v>417</v>
      </c>
      <c r="V7" t="s">
        <v>534</v>
      </c>
      <c r="W7" t="s">
        <v>423</v>
      </c>
      <c r="X7" t="s">
        <v>433</v>
      </c>
      <c r="Y7" t="s">
        <v>419</v>
      </c>
      <c r="Z7" t="s">
        <v>535</v>
      </c>
      <c r="AA7" t="s">
        <v>426</v>
      </c>
      <c r="AB7" t="s">
        <v>537</v>
      </c>
      <c r="AC7" t="s">
        <v>437</v>
      </c>
      <c r="AD7" t="s">
        <v>421</v>
      </c>
      <c r="AE7" t="s">
        <v>448</v>
      </c>
      <c r="AF7" t="s">
        <v>420</v>
      </c>
      <c r="AG7" t="s">
        <v>424</v>
      </c>
      <c r="AH7" t="s">
        <v>445</v>
      </c>
      <c r="AI7" t="s">
        <v>444</v>
      </c>
      <c r="AJ7" t="s">
        <v>447</v>
      </c>
      <c r="AK7" t="s">
        <v>435</v>
      </c>
    </row>
    <row r="8" spans="1:37" ht="12.75">
      <c r="A8" s="43" t="s">
        <v>336</v>
      </c>
      <c r="B8" t="s">
        <v>147</v>
      </c>
      <c r="C8" t="s">
        <v>436</v>
      </c>
      <c r="D8" t="s">
        <v>415</v>
      </c>
      <c r="E8" t="s">
        <v>217</v>
      </c>
      <c r="F8" t="s">
        <v>441</v>
      </c>
      <c r="G8" t="s">
        <v>429</v>
      </c>
      <c r="H8" t="s">
        <v>432</v>
      </c>
      <c r="I8" t="s">
        <v>416</v>
      </c>
      <c r="J8" t="s">
        <v>434</v>
      </c>
      <c r="K8" t="s">
        <v>521</v>
      </c>
      <c r="L8" t="s">
        <v>423</v>
      </c>
      <c r="M8" t="s">
        <v>422</v>
      </c>
      <c r="N8" t="s">
        <v>428</v>
      </c>
      <c r="O8" t="s">
        <v>443</v>
      </c>
      <c r="P8" t="s">
        <v>418</v>
      </c>
      <c r="Q8" t="s">
        <v>417</v>
      </c>
      <c r="R8" t="s">
        <v>536</v>
      </c>
      <c r="S8" t="s">
        <v>439</v>
      </c>
      <c r="T8" t="s">
        <v>431</v>
      </c>
      <c r="U8" t="s">
        <v>430</v>
      </c>
      <c r="V8" t="s">
        <v>537</v>
      </c>
      <c r="W8" t="s">
        <v>535</v>
      </c>
      <c r="X8" t="s">
        <v>427</v>
      </c>
      <c r="Y8" t="s">
        <v>437</v>
      </c>
      <c r="Z8" t="s">
        <v>426</v>
      </c>
      <c r="AA8" t="s">
        <v>534</v>
      </c>
      <c r="AB8" t="s">
        <v>421</v>
      </c>
      <c r="AC8" t="s">
        <v>433</v>
      </c>
      <c r="AD8" t="s">
        <v>419</v>
      </c>
      <c r="AE8" t="s">
        <v>420</v>
      </c>
      <c r="AF8" t="s">
        <v>424</v>
      </c>
      <c r="AG8" t="s">
        <v>444</v>
      </c>
      <c r="AH8" t="s">
        <v>445</v>
      </c>
      <c r="AI8" t="s">
        <v>447</v>
      </c>
      <c r="AJ8" t="s">
        <v>448</v>
      </c>
      <c r="AK8" t="s">
        <v>435</v>
      </c>
    </row>
    <row r="9" spans="1:37" ht="12.75">
      <c r="A9" s="43" t="s">
        <v>337</v>
      </c>
      <c r="B9" t="s">
        <v>148</v>
      </c>
      <c r="C9" t="s">
        <v>436</v>
      </c>
      <c r="D9" t="s">
        <v>415</v>
      </c>
      <c r="E9" t="s">
        <v>416</v>
      </c>
      <c r="F9" t="s">
        <v>432</v>
      </c>
      <c r="G9" t="s">
        <v>217</v>
      </c>
      <c r="H9" t="s">
        <v>434</v>
      </c>
      <c r="I9" t="s">
        <v>441</v>
      </c>
      <c r="J9" t="s">
        <v>418</v>
      </c>
      <c r="K9" t="s">
        <v>439</v>
      </c>
      <c r="L9" t="s">
        <v>431</v>
      </c>
      <c r="M9" t="s">
        <v>422</v>
      </c>
      <c r="N9" t="s">
        <v>430</v>
      </c>
      <c r="O9" t="s">
        <v>433</v>
      </c>
      <c r="P9" t="s">
        <v>443</v>
      </c>
      <c r="Q9" t="s">
        <v>521</v>
      </c>
      <c r="R9" t="s">
        <v>448</v>
      </c>
      <c r="S9" t="s">
        <v>428</v>
      </c>
      <c r="T9" t="s">
        <v>537</v>
      </c>
      <c r="U9" t="s">
        <v>535</v>
      </c>
      <c r="V9" t="s">
        <v>534</v>
      </c>
      <c r="W9" t="s">
        <v>536</v>
      </c>
      <c r="X9" t="s">
        <v>417</v>
      </c>
      <c r="Y9" t="s">
        <v>426</v>
      </c>
      <c r="Z9" t="s">
        <v>427</v>
      </c>
      <c r="AA9" t="s">
        <v>419</v>
      </c>
      <c r="AB9" t="s">
        <v>429</v>
      </c>
      <c r="AC9" t="s">
        <v>420</v>
      </c>
      <c r="AD9" t="s">
        <v>421</v>
      </c>
      <c r="AE9" t="s">
        <v>437</v>
      </c>
      <c r="AF9" t="s">
        <v>423</v>
      </c>
      <c r="AG9" t="s">
        <v>424</v>
      </c>
      <c r="AH9" t="s">
        <v>444</v>
      </c>
      <c r="AI9" t="s">
        <v>445</v>
      </c>
      <c r="AJ9" t="s">
        <v>447</v>
      </c>
      <c r="AK9" t="s">
        <v>435</v>
      </c>
    </row>
    <row r="10" spans="1:37" ht="12.75">
      <c r="A10" s="43" t="s">
        <v>338</v>
      </c>
      <c r="B10" t="s">
        <v>149</v>
      </c>
      <c r="C10" t="s">
        <v>436</v>
      </c>
      <c r="D10" t="s">
        <v>415</v>
      </c>
      <c r="E10" t="s">
        <v>416</v>
      </c>
      <c r="F10" t="s">
        <v>217</v>
      </c>
      <c r="G10" t="s">
        <v>432</v>
      </c>
      <c r="H10" t="s">
        <v>434</v>
      </c>
      <c r="I10" t="s">
        <v>422</v>
      </c>
      <c r="J10" t="s">
        <v>429</v>
      </c>
      <c r="K10" t="s">
        <v>431</v>
      </c>
      <c r="L10" t="s">
        <v>418</v>
      </c>
      <c r="M10" t="s">
        <v>428</v>
      </c>
      <c r="N10" t="s">
        <v>439</v>
      </c>
      <c r="O10" t="s">
        <v>534</v>
      </c>
      <c r="P10" t="s">
        <v>430</v>
      </c>
      <c r="Q10" t="s">
        <v>536</v>
      </c>
      <c r="R10" t="s">
        <v>427</v>
      </c>
      <c r="S10" t="s">
        <v>433</v>
      </c>
      <c r="T10" t="s">
        <v>521</v>
      </c>
      <c r="U10" t="s">
        <v>441</v>
      </c>
      <c r="V10" t="s">
        <v>426</v>
      </c>
      <c r="W10" t="s">
        <v>443</v>
      </c>
      <c r="X10" t="s">
        <v>535</v>
      </c>
      <c r="Y10" t="s">
        <v>448</v>
      </c>
      <c r="Z10" t="s">
        <v>419</v>
      </c>
      <c r="AA10" t="s">
        <v>417</v>
      </c>
      <c r="AB10" t="s">
        <v>421</v>
      </c>
      <c r="AC10" t="s">
        <v>537</v>
      </c>
      <c r="AD10" t="s">
        <v>420</v>
      </c>
      <c r="AE10" t="s">
        <v>423</v>
      </c>
      <c r="AF10" t="s">
        <v>424</v>
      </c>
      <c r="AG10" t="s">
        <v>437</v>
      </c>
      <c r="AH10" t="s">
        <v>445</v>
      </c>
      <c r="AI10" t="s">
        <v>444</v>
      </c>
      <c r="AJ10" t="s">
        <v>447</v>
      </c>
      <c r="AK10" t="s">
        <v>435</v>
      </c>
    </row>
    <row r="11" spans="1:37" ht="12.75">
      <c r="A11" s="43" t="s">
        <v>382</v>
      </c>
      <c r="B11" t="s">
        <v>966</v>
      </c>
      <c r="C11" t="s">
        <v>436</v>
      </c>
      <c r="D11" t="s">
        <v>415</v>
      </c>
      <c r="E11" t="s">
        <v>432</v>
      </c>
      <c r="F11" t="s">
        <v>416</v>
      </c>
      <c r="G11" t="s">
        <v>217</v>
      </c>
      <c r="H11" t="s">
        <v>434</v>
      </c>
      <c r="I11" t="s">
        <v>431</v>
      </c>
      <c r="J11" t="s">
        <v>422</v>
      </c>
      <c r="K11" t="s">
        <v>430</v>
      </c>
      <c r="L11" t="s">
        <v>439</v>
      </c>
      <c r="M11" t="s">
        <v>443</v>
      </c>
      <c r="N11" t="s">
        <v>427</v>
      </c>
      <c r="O11" t="s">
        <v>418</v>
      </c>
      <c r="P11" t="s">
        <v>428</v>
      </c>
      <c r="Q11" t="s">
        <v>429</v>
      </c>
      <c r="R11" t="s">
        <v>536</v>
      </c>
      <c r="S11" t="s">
        <v>521</v>
      </c>
      <c r="T11" t="s">
        <v>433</v>
      </c>
      <c r="U11" t="s">
        <v>534</v>
      </c>
      <c r="V11" t="s">
        <v>417</v>
      </c>
      <c r="W11" t="s">
        <v>419</v>
      </c>
      <c r="X11" t="s">
        <v>441</v>
      </c>
      <c r="Y11" t="s">
        <v>426</v>
      </c>
      <c r="Z11" t="s">
        <v>535</v>
      </c>
      <c r="AA11" t="s">
        <v>423</v>
      </c>
      <c r="AB11" t="s">
        <v>537</v>
      </c>
      <c r="AC11" t="s">
        <v>448</v>
      </c>
      <c r="AD11" t="s">
        <v>421</v>
      </c>
      <c r="AE11" t="s">
        <v>437</v>
      </c>
      <c r="AF11" t="s">
        <v>420</v>
      </c>
      <c r="AG11" t="s">
        <v>424</v>
      </c>
      <c r="AH11" t="s">
        <v>445</v>
      </c>
      <c r="AI11" t="s">
        <v>444</v>
      </c>
      <c r="AJ11" t="s">
        <v>447</v>
      </c>
      <c r="AK11" t="s">
        <v>435</v>
      </c>
    </row>
    <row r="12" spans="1:37" ht="12.75">
      <c r="A12" s="43" t="s">
        <v>339</v>
      </c>
      <c r="B12" t="s">
        <v>150</v>
      </c>
      <c r="C12" t="s">
        <v>436</v>
      </c>
      <c r="D12" t="s">
        <v>415</v>
      </c>
      <c r="E12" t="s">
        <v>432</v>
      </c>
      <c r="F12" t="s">
        <v>431</v>
      </c>
      <c r="G12" t="s">
        <v>217</v>
      </c>
      <c r="H12" t="s">
        <v>430</v>
      </c>
      <c r="I12" t="s">
        <v>416</v>
      </c>
      <c r="J12" t="s">
        <v>422</v>
      </c>
      <c r="K12" t="s">
        <v>434</v>
      </c>
      <c r="L12" t="s">
        <v>427</v>
      </c>
      <c r="M12" t="s">
        <v>429</v>
      </c>
      <c r="N12" t="s">
        <v>536</v>
      </c>
      <c r="O12" t="s">
        <v>428</v>
      </c>
      <c r="P12" t="s">
        <v>418</v>
      </c>
      <c r="Q12" t="s">
        <v>521</v>
      </c>
      <c r="R12" t="s">
        <v>433</v>
      </c>
      <c r="S12" t="s">
        <v>417</v>
      </c>
      <c r="T12" t="s">
        <v>439</v>
      </c>
      <c r="U12" t="s">
        <v>535</v>
      </c>
      <c r="V12" t="s">
        <v>441</v>
      </c>
      <c r="W12" t="s">
        <v>534</v>
      </c>
      <c r="X12" t="s">
        <v>421</v>
      </c>
      <c r="Y12" t="s">
        <v>537</v>
      </c>
      <c r="Z12" t="s">
        <v>423</v>
      </c>
      <c r="AA12" t="s">
        <v>419</v>
      </c>
      <c r="AB12" t="s">
        <v>448</v>
      </c>
      <c r="AC12" t="s">
        <v>426</v>
      </c>
      <c r="AD12" t="s">
        <v>443</v>
      </c>
      <c r="AE12" t="s">
        <v>424</v>
      </c>
      <c r="AF12" t="s">
        <v>420</v>
      </c>
      <c r="AG12" t="s">
        <v>437</v>
      </c>
      <c r="AH12" t="s">
        <v>445</v>
      </c>
      <c r="AI12" t="s">
        <v>444</v>
      </c>
      <c r="AJ12" t="s">
        <v>447</v>
      </c>
      <c r="AK12" t="s">
        <v>435</v>
      </c>
    </row>
    <row r="13" spans="1:37" ht="12.75">
      <c r="A13" s="43" t="s">
        <v>247</v>
      </c>
      <c r="B13" t="s">
        <v>246</v>
      </c>
      <c r="C13" t="s">
        <v>436</v>
      </c>
      <c r="D13" t="s">
        <v>415</v>
      </c>
      <c r="E13" t="s">
        <v>432</v>
      </c>
      <c r="F13" t="s">
        <v>422</v>
      </c>
      <c r="G13" t="s">
        <v>217</v>
      </c>
      <c r="H13" t="s">
        <v>416</v>
      </c>
      <c r="I13" t="s">
        <v>418</v>
      </c>
      <c r="J13" t="s">
        <v>441</v>
      </c>
      <c r="K13" t="s">
        <v>427</v>
      </c>
      <c r="L13" t="s">
        <v>534</v>
      </c>
      <c r="M13" t="s">
        <v>433</v>
      </c>
      <c r="N13" t="s">
        <v>434</v>
      </c>
      <c r="O13" t="s">
        <v>431</v>
      </c>
      <c r="P13" t="s">
        <v>535</v>
      </c>
      <c r="Q13" t="s">
        <v>428</v>
      </c>
      <c r="R13" t="s">
        <v>419</v>
      </c>
      <c r="S13" t="s">
        <v>417</v>
      </c>
      <c r="T13" t="s">
        <v>537</v>
      </c>
      <c r="U13" t="s">
        <v>443</v>
      </c>
      <c r="V13" t="s">
        <v>439</v>
      </c>
      <c r="W13" t="s">
        <v>448</v>
      </c>
      <c r="X13" t="s">
        <v>521</v>
      </c>
      <c r="Y13" t="s">
        <v>429</v>
      </c>
      <c r="Z13" t="s">
        <v>536</v>
      </c>
      <c r="AA13" t="s">
        <v>437</v>
      </c>
      <c r="AB13" t="s">
        <v>426</v>
      </c>
      <c r="AC13" t="s">
        <v>424</v>
      </c>
      <c r="AD13" t="s">
        <v>420</v>
      </c>
      <c r="AE13" t="s">
        <v>430</v>
      </c>
      <c r="AF13" t="s">
        <v>423</v>
      </c>
      <c r="AG13" t="s">
        <v>421</v>
      </c>
      <c r="AH13" t="s">
        <v>445</v>
      </c>
      <c r="AI13" t="s">
        <v>444</v>
      </c>
      <c r="AJ13" t="s">
        <v>447</v>
      </c>
      <c r="AK13" t="s">
        <v>435</v>
      </c>
    </row>
    <row r="14" spans="1:37" ht="12.75">
      <c r="A14" s="43" t="s">
        <v>383</v>
      </c>
      <c r="B14" t="s">
        <v>967</v>
      </c>
      <c r="C14" t="s">
        <v>436</v>
      </c>
      <c r="D14" t="s">
        <v>415</v>
      </c>
      <c r="E14" t="s">
        <v>416</v>
      </c>
      <c r="F14" t="s">
        <v>422</v>
      </c>
      <c r="G14" t="s">
        <v>434</v>
      </c>
      <c r="H14" t="s">
        <v>217</v>
      </c>
      <c r="I14" t="s">
        <v>432</v>
      </c>
      <c r="J14" t="s">
        <v>427</v>
      </c>
      <c r="K14" t="s">
        <v>439</v>
      </c>
      <c r="L14" t="s">
        <v>441</v>
      </c>
      <c r="M14" t="s">
        <v>431</v>
      </c>
      <c r="N14" t="s">
        <v>418</v>
      </c>
      <c r="O14" t="s">
        <v>429</v>
      </c>
      <c r="P14" t="s">
        <v>430</v>
      </c>
      <c r="Q14" t="s">
        <v>428</v>
      </c>
      <c r="R14" t="s">
        <v>536</v>
      </c>
      <c r="S14" t="s">
        <v>521</v>
      </c>
      <c r="T14" t="s">
        <v>423</v>
      </c>
      <c r="U14" t="s">
        <v>433</v>
      </c>
      <c r="V14" t="s">
        <v>534</v>
      </c>
      <c r="W14" t="s">
        <v>443</v>
      </c>
      <c r="X14" t="s">
        <v>426</v>
      </c>
      <c r="Y14" t="s">
        <v>535</v>
      </c>
      <c r="Z14" t="s">
        <v>417</v>
      </c>
      <c r="AA14" t="s">
        <v>437</v>
      </c>
      <c r="AB14" t="s">
        <v>537</v>
      </c>
      <c r="AC14" t="s">
        <v>419</v>
      </c>
      <c r="AD14" t="s">
        <v>421</v>
      </c>
      <c r="AE14" t="s">
        <v>448</v>
      </c>
      <c r="AF14" t="s">
        <v>420</v>
      </c>
      <c r="AG14" t="s">
        <v>424</v>
      </c>
      <c r="AH14" t="s">
        <v>445</v>
      </c>
      <c r="AI14" t="s">
        <v>444</v>
      </c>
      <c r="AJ14" t="s">
        <v>447</v>
      </c>
      <c r="AK14" t="s">
        <v>435</v>
      </c>
    </row>
    <row r="15" spans="1:37" ht="12.75">
      <c r="A15" s="43" t="s">
        <v>340</v>
      </c>
      <c r="B15" t="s">
        <v>152</v>
      </c>
      <c r="C15" t="s">
        <v>436</v>
      </c>
      <c r="D15" t="s">
        <v>415</v>
      </c>
      <c r="E15" t="s">
        <v>416</v>
      </c>
      <c r="F15" t="s">
        <v>422</v>
      </c>
      <c r="G15" t="s">
        <v>434</v>
      </c>
      <c r="H15" t="s">
        <v>432</v>
      </c>
      <c r="I15" t="s">
        <v>217</v>
      </c>
      <c r="J15" t="s">
        <v>439</v>
      </c>
      <c r="K15" t="s">
        <v>441</v>
      </c>
      <c r="L15" t="s">
        <v>427</v>
      </c>
      <c r="M15" t="s">
        <v>418</v>
      </c>
      <c r="N15" t="s">
        <v>431</v>
      </c>
      <c r="O15" t="s">
        <v>428</v>
      </c>
      <c r="P15" t="s">
        <v>433</v>
      </c>
      <c r="Q15" t="s">
        <v>430</v>
      </c>
      <c r="R15" t="s">
        <v>423</v>
      </c>
      <c r="S15" t="s">
        <v>521</v>
      </c>
      <c r="T15" t="s">
        <v>429</v>
      </c>
      <c r="U15" t="s">
        <v>534</v>
      </c>
      <c r="V15" t="s">
        <v>535</v>
      </c>
      <c r="W15" t="s">
        <v>437</v>
      </c>
      <c r="X15" t="s">
        <v>443</v>
      </c>
      <c r="Y15" t="s">
        <v>421</v>
      </c>
      <c r="Z15" t="s">
        <v>426</v>
      </c>
      <c r="AA15" t="s">
        <v>536</v>
      </c>
      <c r="AB15" t="s">
        <v>448</v>
      </c>
      <c r="AC15" t="s">
        <v>417</v>
      </c>
      <c r="AD15" t="s">
        <v>424</v>
      </c>
      <c r="AE15" t="s">
        <v>420</v>
      </c>
      <c r="AF15" t="s">
        <v>419</v>
      </c>
      <c r="AG15" t="s">
        <v>537</v>
      </c>
      <c r="AH15" t="s">
        <v>445</v>
      </c>
      <c r="AI15" t="s">
        <v>444</v>
      </c>
      <c r="AJ15" t="s">
        <v>447</v>
      </c>
      <c r="AK15" t="s">
        <v>435</v>
      </c>
    </row>
    <row r="16" spans="1:37" ht="12.75">
      <c r="A16" s="43" t="s">
        <v>384</v>
      </c>
      <c r="B16" t="s">
        <v>968</v>
      </c>
      <c r="C16" t="s">
        <v>436</v>
      </c>
      <c r="D16" t="s">
        <v>415</v>
      </c>
      <c r="E16" t="s">
        <v>217</v>
      </c>
      <c r="F16" t="s">
        <v>432</v>
      </c>
      <c r="G16" t="s">
        <v>441</v>
      </c>
      <c r="H16" t="s">
        <v>416</v>
      </c>
      <c r="I16" t="s">
        <v>428</v>
      </c>
      <c r="J16" t="s">
        <v>429</v>
      </c>
      <c r="K16" t="s">
        <v>434</v>
      </c>
      <c r="L16" t="s">
        <v>422</v>
      </c>
      <c r="M16" t="s">
        <v>521</v>
      </c>
      <c r="N16" t="s">
        <v>418</v>
      </c>
      <c r="O16" t="s">
        <v>431</v>
      </c>
      <c r="P16" t="s">
        <v>536</v>
      </c>
      <c r="Q16" t="s">
        <v>430</v>
      </c>
      <c r="R16" t="s">
        <v>439</v>
      </c>
      <c r="S16" t="s">
        <v>423</v>
      </c>
      <c r="T16" t="s">
        <v>417</v>
      </c>
      <c r="U16" t="s">
        <v>427</v>
      </c>
      <c r="V16" t="s">
        <v>433</v>
      </c>
      <c r="W16" t="s">
        <v>534</v>
      </c>
      <c r="X16" t="s">
        <v>419</v>
      </c>
      <c r="Y16" t="s">
        <v>535</v>
      </c>
      <c r="Z16" t="s">
        <v>448</v>
      </c>
      <c r="AA16" t="s">
        <v>443</v>
      </c>
      <c r="AB16" t="s">
        <v>537</v>
      </c>
      <c r="AC16" t="s">
        <v>421</v>
      </c>
      <c r="AD16" t="s">
        <v>437</v>
      </c>
      <c r="AE16" t="s">
        <v>426</v>
      </c>
      <c r="AF16" t="s">
        <v>420</v>
      </c>
      <c r="AG16" t="s">
        <v>424</v>
      </c>
      <c r="AH16" t="s">
        <v>445</v>
      </c>
      <c r="AI16" t="s">
        <v>444</v>
      </c>
      <c r="AJ16" t="s">
        <v>447</v>
      </c>
      <c r="AK16" t="s">
        <v>435</v>
      </c>
    </row>
    <row r="17" spans="1:37" ht="12.75">
      <c r="A17" s="43" t="s">
        <v>341</v>
      </c>
      <c r="B17" t="s">
        <v>154</v>
      </c>
      <c r="C17" t="s">
        <v>436</v>
      </c>
      <c r="D17" t="s">
        <v>415</v>
      </c>
      <c r="E17" t="s">
        <v>217</v>
      </c>
      <c r="F17" t="s">
        <v>432</v>
      </c>
      <c r="G17" t="s">
        <v>416</v>
      </c>
      <c r="H17" t="s">
        <v>428</v>
      </c>
      <c r="I17" t="s">
        <v>441</v>
      </c>
      <c r="J17" t="s">
        <v>422</v>
      </c>
      <c r="K17" t="s">
        <v>434</v>
      </c>
      <c r="L17" t="s">
        <v>418</v>
      </c>
      <c r="M17" t="s">
        <v>521</v>
      </c>
      <c r="N17" t="s">
        <v>431</v>
      </c>
      <c r="O17" t="s">
        <v>536</v>
      </c>
      <c r="P17" t="s">
        <v>417</v>
      </c>
      <c r="Q17" t="s">
        <v>430</v>
      </c>
      <c r="R17" t="s">
        <v>429</v>
      </c>
      <c r="S17" t="s">
        <v>419</v>
      </c>
      <c r="T17" t="s">
        <v>439</v>
      </c>
      <c r="U17" t="s">
        <v>433</v>
      </c>
      <c r="V17" t="s">
        <v>534</v>
      </c>
      <c r="W17" t="s">
        <v>427</v>
      </c>
      <c r="X17" t="s">
        <v>537</v>
      </c>
      <c r="Y17" t="s">
        <v>421</v>
      </c>
      <c r="Z17" t="s">
        <v>448</v>
      </c>
      <c r="AA17" t="s">
        <v>535</v>
      </c>
      <c r="AB17" t="s">
        <v>443</v>
      </c>
      <c r="AC17" t="s">
        <v>423</v>
      </c>
      <c r="AD17" t="s">
        <v>424</v>
      </c>
      <c r="AE17" t="s">
        <v>420</v>
      </c>
      <c r="AF17" t="s">
        <v>437</v>
      </c>
      <c r="AG17" t="s">
        <v>426</v>
      </c>
      <c r="AH17" t="s">
        <v>444</v>
      </c>
      <c r="AI17" t="s">
        <v>445</v>
      </c>
      <c r="AJ17" t="s">
        <v>447</v>
      </c>
      <c r="AK17" t="s">
        <v>435</v>
      </c>
    </row>
    <row r="18" spans="1:37" ht="12.75">
      <c r="A18" s="43" t="s">
        <v>342</v>
      </c>
      <c r="B18" t="s">
        <v>156</v>
      </c>
      <c r="C18" t="s">
        <v>436</v>
      </c>
      <c r="D18" t="s">
        <v>415</v>
      </c>
      <c r="E18" t="s">
        <v>432</v>
      </c>
      <c r="F18" t="s">
        <v>434</v>
      </c>
      <c r="G18" t="s">
        <v>422</v>
      </c>
      <c r="H18" t="s">
        <v>217</v>
      </c>
      <c r="I18" t="s">
        <v>441</v>
      </c>
      <c r="J18" t="s">
        <v>428</v>
      </c>
      <c r="K18" t="s">
        <v>416</v>
      </c>
      <c r="L18" t="s">
        <v>429</v>
      </c>
      <c r="M18" t="s">
        <v>427</v>
      </c>
      <c r="N18" t="s">
        <v>439</v>
      </c>
      <c r="O18" t="s">
        <v>430</v>
      </c>
      <c r="P18" t="s">
        <v>431</v>
      </c>
      <c r="Q18" t="s">
        <v>418</v>
      </c>
      <c r="R18" t="s">
        <v>423</v>
      </c>
      <c r="S18" t="s">
        <v>417</v>
      </c>
      <c r="T18" t="s">
        <v>437</v>
      </c>
      <c r="U18" t="s">
        <v>521</v>
      </c>
      <c r="V18" t="s">
        <v>443</v>
      </c>
      <c r="W18" t="s">
        <v>534</v>
      </c>
      <c r="X18" t="s">
        <v>536</v>
      </c>
      <c r="Y18" t="s">
        <v>419</v>
      </c>
      <c r="Z18" t="s">
        <v>535</v>
      </c>
      <c r="AA18" t="s">
        <v>433</v>
      </c>
      <c r="AB18" t="s">
        <v>426</v>
      </c>
      <c r="AC18" t="s">
        <v>537</v>
      </c>
      <c r="AD18" t="s">
        <v>420</v>
      </c>
      <c r="AE18" t="s">
        <v>421</v>
      </c>
      <c r="AF18" t="s">
        <v>424</v>
      </c>
      <c r="AG18" t="s">
        <v>448</v>
      </c>
      <c r="AH18" t="s">
        <v>444</v>
      </c>
      <c r="AI18" t="s">
        <v>445</v>
      </c>
      <c r="AJ18" t="s">
        <v>447</v>
      </c>
      <c r="AK18" t="s">
        <v>435</v>
      </c>
    </row>
    <row r="19" spans="1:37" ht="12.75">
      <c r="A19" s="43" t="s">
        <v>343</v>
      </c>
      <c r="B19" t="s">
        <v>157</v>
      </c>
      <c r="C19" t="s">
        <v>436</v>
      </c>
      <c r="D19" t="s">
        <v>415</v>
      </c>
      <c r="E19" t="s">
        <v>432</v>
      </c>
      <c r="F19" t="s">
        <v>416</v>
      </c>
      <c r="G19" t="s">
        <v>217</v>
      </c>
      <c r="H19" t="s">
        <v>431</v>
      </c>
      <c r="I19" t="s">
        <v>422</v>
      </c>
      <c r="J19" t="s">
        <v>434</v>
      </c>
      <c r="K19" t="s">
        <v>430</v>
      </c>
      <c r="L19" t="s">
        <v>418</v>
      </c>
      <c r="M19" t="s">
        <v>439</v>
      </c>
      <c r="N19" t="s">
        <v>427</v>
      </c>
      <c r="O19" t="s">
        <v>521</v>
      </c>
      <c r="P19" t="s">
        <v>428</v>
      </c>
      <c r="Q19" t="s">
        <v>433</v>
      </c>
      <c r="R19" t="s">
        <v>536</v>
      </c>
      <c r="S19" t="s">
        <v>443</v>
      </c>
      <c r="T19" t="s">
        <v>534</v>
      </c>
      <c r="U19" t="s">
        <v>419</v>
      </c>
      <c r="V19" t="s">
        <v>448</v>
      </c>
      <c r="W19" t="s">
        <v>417</v>
      </c>
      <c r="X19" t="s">
        <v>423</v>
      </c>
      <c r="Y19" t="s">
        <v>535</v>
      </c>
      <c r="Z19" t="s">
        <v>429</v>
      </c>
      <c r="AA19" t="s">
        <v>421</v>
      </c>
      <c r="AB19" t="s">
        <v>441</v>
      </c>
      <c r="AC19" t="s">
        <v>426</v>
      </c>
      <c r="AD19" t="s">
        <v>537</v>
      </c>
      <c r="AE19" t="s">
        <v>437</v>
      </c>
      <c r="AF19" t="s">
        <v>445</v>
      </c>
      <c r="AG19" t="s">
        <v>420</v>
      </c>
      <c r="AH19" t="s">
        <v>444</v>
      </c>
      <c r="AI19" t="s">
        <v>424</v>
      </c>
      <c r="AJ19" t="s">
        <v>447</v>
      </c>
      <c r="AK19" t="s">
        <v>435</v>
      </c>
    </row>
    <row r="20" spans="1:37" ht="12.75">
      <c r="A20" s="43" t="s">
        <v>385</v>
      </c>
      <c r="B20" t="s">
        <v>969</v>
      </c>
      <c r="C20" t="s">
        <v>436</v>
      </c>
      <c r="D20" t="s">
        <v>415</v>
      </c>
      <c r="E20" t="s">
        <v>217</v>
      </c>
      <c r="F20" t="s">
        <v>441</v>
      </c>
      <c r="G20" t="s">
        <v>429</v>
      </c>
      <c r="H20" t="s">
        <v>416</v>
      </c>
      <c r="I20" t="s">
        <v>434</v>
      </c>
      <c r="J20" t="s">
        <v>432</v>
      </c>
      <c r="K20" t="s">
        <v>422</v>
      </c>
      <c r="L20" t="s">
        <v>521</v>
      </c>
      <c r="M20" t="s">
        <v>423</v>
      </c>
      <c r="N20" t="s">
        <v>427</v>
      </c>
      <c r="O20" t="s">
        <v>443</v>
      </c>
      <c r="P20" t="s">
        <v>439</v>
      </c>
      <c r="Q20" t="s">
        <v>428</v>
      </c>
      <c r="R20" t="s">
        <v>418</v>
      </c>
      <c r="S20" t="s">
        <v>430</v>
      </c>
      <c r="T20" t="s">
        <v>536</v>
      </c>
      <c r="U20" t="s">
        <v>431</v>
      </c>
      <c r="V20" t="s">
        <v>417</v>
      </c>
      <c r="W20" t="s">
        <v>534</v>
      </c>
      <c r="X20" t="s">
        <v>433</v>
      </c>
      <c r="Y20" t="s">
        <v>537</v>
      </c>
      <c r="Z20" t="s">
        <v>437</v>
      </c>
      <c r="AA20" t="s">
        <v>426</v>
      </c>
      <c r="AB20" t="s">
        <v>419</v>
      </c>
      <c r="AC20" t="s">
        <v>420</v>
      </c>
      <c r="AD20" t="s">
        <v>535</v>
      </c>
      <c r="AE20" t="s">
        <v>421</v>
      </c>
      <c r="AF20" t="s">
        <v>448</v>
      </c>
      <c r="AG20" t="s">
        <v>424</v>
      </c>
      <c r="AH20" t="s">
        <v>445</v>
      </c>
      <c r="AI20" t="s">
        <v>447</v>
      </c>
      <c r="AJ20" t="s">
        <v>444</v>
      </c>
      <c r="AK20" t="s">
        <v>435</v>
      </c>
    </row>
    <row r="21" spans="1:37" ht="12.75">
      <c r="A21" s="43" t="s">
        <v>344</v>
      </c>
      <c r="B21" t="s">
        <v>158</v>
      </c>
      <c r="C21" t="s">
        <v>436</v>
      </c>
      <c r="D21" t="s">
        <v>415</v>
      </c>
      <c r="E21" t="s">
        <v>217</v>
      </c>
      <c r="F21" t="s">
        <v>416</v>
      </c>
      <c r="G21" t="s">
        <v>434</v>
      </c>
      <c r="H21" t="s">
        <v>441</v>
      </c>
      <c r="I21" t="s">
        <v>427</v>
      </c>
      <c r="J21" t="s">
        <v>429</v>
      </c>
      <c r="K21" t="s">
        <v>432</v>
      </c>
      <c r="L21" t="s">
        <v>422</v>
      </c>
      <c r="M21" t="s">
        <v>439</v>
      </c>
      <c r="N21" t="s">
        <v>423</v>
      </c>
      <c r="O21" t="s">
        <v>521</v>
      </c>
      <c r="P21" t="s">
        <v>431</v>
      </c>
      <c r="Q21" t="s">
        <v>428</v>
      </c>
      <c r="R21" t="s">
        <v>418</v>
      </c>
      <c r="S21" t="s">
        <v>430</v>
      </c>
      <c r="T21" t="s">
        <v>419</v>
      </c>
      <c r="U21" t="s">
        <v>536</v>
      </c>
      <c r="V21" t="s">
        <v>433</v>
      </c>
      <c r="W21" t="s">
        <v>534</v>
      </c>
      <c r="X21" t="s">
        <v>420</v>
      </c>
      <c r="Y21" t="s">
        <v>417</v>
      </c>
      <c r="Z21" t="s">
        <v>443</v>
      </c>
      <c r="AA21" t="s">
        <v>426</v>
      </c>
      <c r="AB21" t="s">
        <v>437</v>
      </c>
      <c r="AC21" t="s">
        <v>421</v>
      </c>
      <c r="AD21" t="s">
        <v>535</v>
      </c>
      <c r="AE21" t="s">
        <v>537</v>
      </c>
      <c r="AF21" t="s">
        <v>448</v>
      </c>
      <c r="AG21" t="s">
        <v>424</v>
      </c>
      <c r="AH21" t="s">
        <v>444</v>
      </c>
      <c r="AI21" t="s">
        <v>445</v>
      </c>
      <c r="AJ21" t="s">
        <v>447</v>
      </c>
      <c r="AK21" t="s">
        <v>435</v>
      </c>
    </row>
    <row r="22" spans="1:37" ht="12.75">
      <c r="A22" s="43" t="s">
        <v>345</v>
      </c>
      <c r="B22" t="s">
        <v>160</v>
      </c>
      <c r="C22" t="s">
        <v>436</v>
      </c>
      <c r="D22" t="s">
        <v>415</v>
      </c>
      <c r="E22" t="s">
        <v>416</v>
      </c>
      <c r="F22" t="s">
        <v>434</v>
      </c>
      <c r="G22" t="s">
        <v>432</v>
      </c>
      <c r="H22" t="s">
        <v>439</v>
      </c>
      <c r="I22" t="s">
        <v>422</v>
      </c>
      <c r="J22" t="s">
        <v>217</v>
      </c>
      <c r="K22" t="s">
        <v>418</v>
      </c>
      <c r="L22" t="s">
        <v>443</v>
      </c>
      <c r="M22" t="s">
        <v>430</v>
      </c>
      <c r="N22" t="s">
        <v>427</v>
      </c>
      <c r="O22" t="s">
        <v>534</v>
      </c>
      <c r="P22" t="s">
        <v>433</v>
      </c>
      <c r="Q22" t="s">
        <v>426</v>
      </c>
      <c r="R22" t="s">
        <v>429</v>
      </c>
      <c r="S22" t="s">
        <v>431</v>
      </c>
      <c r="T22" t="s">
        <v>428</v>
      </c>
      <c r="U22" t="s">
        <v>441</v>
      </c>
      <c r="V22" t="s">
        <v>537</v>
      </c>
      <c r="W22" t="s">
        <v>521</v>
      </c>
      <c r="X22" t="s">
        <v>448</v>
      </c>
      <c r="Y22" t="s">
        <v>535</v>
      </c>
      <c r="Z22" t="s">
        <v>417</v>
      </c>
      <c r="AA22" t="s">
        <v>536</v>
      </c>
      <c r="AB22" t="s">
        <v>420</v>
      </c>
      <c r="AC22" t="s">
        <v>419</v>
      </c>
      <c r="AD22" t="s">
        <v>421</v>
      </c>
      <c r="AE22" t="s">
        <v>424</v>
      </c>
      <c r="AF22" t="s">
        <v>444</v>
      </c>
      <c r="AG22" t="s">
        <v>445</v>
      </c>
      <c r="AH22" t="s">
        <v>437</v>
      </c>
      <c r="AI22" t="s">
        <v>423</v>
      </c>
      <c r="AJ22" t="s">
        <v>447</v>
      </c>
      <c r="AK22" t="s">
        <v>435</v>
      </c>
    </row>
    <row r="23" spans="1:37" ht="12.75">
      <c r="A23" s="43" t="s">
        <v>346</v>
      </c>
      <c r="B23" t="s">
        <v>161</v>
      </c>
      <c r="C23" t="s">
        <v>436</v>
      </c>
      <c r="D23" t="s">
        <v>415</v>
      </c>
      <c r="E23" t="s">
        <v>416</v>
      </c>
      <c r="F23" t="s">
        <v>434</v>
      </c>
      <c r="G23" t="s">
        <v>422</v>
      </c>
      <c r="H23" t="s">
        <v>432</v>
      </c>
      <c r="I23" t="s">
        <v>217</v>
      </c>
      <c r="J23" t="s">
        <v>439</v>
      </c>
      <c r="K23" t="s">
        <v>427</v>
      </c>
      <c r="L23" t="s">
        <v>441</v>
      </c>
      <c r="M23" t="s">
        <v>429</v>
      </c>
      <c r="N23" t="s">
        <v>418</v>
      </c>
      <c r="O23" t="s">
        <v>430</v>
      </c>
      <c r="P23" t="s">
        <v>431</v>
      </c>
      <c r="Q23" t="s">
        <v>428</v>
      </c>
      <c r="R23" t="s">
        <v>534</v>
      </c>
      <c r="S23" t="s">
        <v>536</v>
      </c>
      <c r="T23" t="s">
        <v>443</v>
      </c>
      <c r="U23" t="s">
        <v>535</v>
      </c>
      <c r="V23" t="s">
        <v>521</v>
      </c>
      <c r="W23" t="s">
        <v>433</v>
      </c>
      <c r="X23" t="s">
        <v>426</v>
      </c>
      <c r="Y23" t="s">
        <v>417</v>
      </c>
      <c r="Z23" t="s">
        <v>437</v>
      </c>
      <c r="AA23" t="s">
        <v>420</v>
      </c>
      <c r="AB23" t="s">
        <v>419</v>
      </c>
      <c r="AC23" t="s">
        <v>423</v>
      </c>
      <c r="AD23" t="s">
        <v>537</v>
      </c>
      <c r="AE23" t="s">
        <v>448</v>
      </c>
      <c r="AF23" t="s">
        <v>421</v>
      </c>
      <c r="AG23" t="s">
        <v>424</v>
      </c>
      <c r="AH23" t="s">
        <v>444</v>
      </c>
      <c r="AI23" t="s">
        <v>445</v>
      </c>
      <c r="AJ23" t="s">
        <v>447</v>
      </c>
      <c r="AK23" t="s">
        <v>435</v>
      </c>
    </row>
    <row r="24" spans="1:37" ht="15" customHeight="1">
      <c r="A24" s="43" t="s">
        <v>386</v>
      </c>
      <c r="B24" t="s">
        <v>970</v>
      </c>
      <c r="C24" t="s">
        <v>436</v>
      </c>
      <c r="D24" t="s">
        <v>415</v>
      </c>
      <c r="E24" t="s">
        <v>217</v>
      </c>
      <c r="F24" t="s">
        <v>432</v>
      </c>
      <c r="G24" t="s">
        <v>434</v>
      </c>
      <c r="H24" t="s">
        <v>441</v>
      </c>
      <c r="I24" t="s">
        <v>429</v>
      </c>
      <c r="J24" t="s">
        <v>431</v>
      </c>
      <c r="K24" t="s">
        <v>422</v>
      </c>
      <c r="L24" t="s">
        <v>416</v>
      </c>
      <c r="M24" t="s">
        <v>427</v>
      </c>
      <c r="N24" t="s">
        <v>430</v>
      </c>
      <c r="O24" t="s">
        <v>521</v>
      </c>
      <c r="P24" t="s">
        <v>439</v>
      </c>
      <c r="Q24" t="s">
        <v>428</v>
      </c>
      <c r="R24" t="s">
        <v>536</v>
      </c>
      <c r="S24" t="s">
        <v>418</v>
      </c>
      <c r="T24" t="s">
        <v>417</v>
      </c>
      <c r="U24" t="s">
        <v>423</v>
      </c>
      <c r="V24" t="s">
        <v>437</v>
      </c>
      <c r="W24" t="s">
        <v>426</v>
      </c>
      <c r="X24" t="s">
        <v>419</v>
      </c>
      <c r="Y24" t="s">
        <v>537</v>
      </c>
      <c r="Z24" t="s">
        <v>443</v>
      </c>
      <c r="AA24" t="s">
        <v>433</v>
      </c>
      <c r="AB24" t="s">
        <v>535</v>
      </c>
      <c r="AC24" t="s">
        <v>421</v>
      </c>
      <c r="AD24" t="s">
        <v>534</v>
      </c>
      <c r="AE24" t="s">
        <v>420</v>
      </c>
      <c r="AF24" t="s">
        <v>448</v>
      </c>
      <c r="AG24" t="s">
        <v>424</v>
      </c>
      <c r="AH24" t="s">
        <v>444</v>
      </c>
      <c r="AI24" t="s">
        <v>445</v>
      </c>
      <c r="AJ24" t="s">
        <v>447</v>
      </c>
      <c r="AK24" t="s">
        <v>435</v>
      </c>
    </row>
    <row r="25" spans="1:37" ht="12.75">
      <c r="A25" s="43" t="s">
        <v>347</v>
      </c>
      <c r="B25" t="s">
        <v>162</v>
      </c>
      <c r="C25" t="s">
        <v>436</v>
      </c>
      <c r="D25" t="s">
        <v>415</v>
      </c>
      <c r="E25" t="s">
        <v>431</v>
      </c>
      <c r="F25" t="s">
        <v>432</v>
      </c>
      <c r="G25" t="s">
        <v>434</v>
      </c>
      <c r="H25" t="s">
        <v>422</v>
      </c>
      <c r="I25" t="s">
        <v>430</v>
      </c>
      <c r="J25" t="s">
        <v>416</v>
      </c>
      <c r="K25" t="s">
        <v>429</v>
      </c>
      <c r="L25" t="s">
        <v>217</v>
      </c>
      <c r="M25" t="s">
        <v>427</v>
      </c>
      <c r="N25" t="s">
        <v>536</v>
      </c>
      <c r="O25" t="s">
        <v>418</v>
      </c>
      <c r="P25" t="s">
        <v>417</v>
      </c>
      <c r="Q25" t="s">
        <v>439</v>
      </c>
      <c r="R25" t="s">
        <v>421</v>
      </c>
      <c r="S25" t="s">
        <v>521</v>
      </c>
      <c r="T25" t="s">
        <v>419</v>
      </c>
      <c r="U25" t="s">
        <v>433</v>
      </c>
      <c r="V25" t="s">
        <v>535</v>
      </c>
      <c r="W25" t="s">
        <v>423</v>
      </c>
      <c r="X25" t="s">
        <v>437</v>
      </c>
      <c r="Y25" t="s">
        <v>428</v>
      </c>
      <c r="Z25" t="s">
        <v>443</v>
      </c>
      <c r="AA25" t="s">
        <v>448</v>
      </c>
      <c r="AB25" t="s">
        <v>420</v>
      </c>
      <c r="AC25" t="s">
        <v>534</v>
      </c>
      <c r="AD25" t="s">
        <v>426</v>
      </c>
      <c r="AE25" t="s">
        <v>441</v>
      </c>
      <c r="AF25" t="s">
        <v>537</v>
      </c>
      <c r="AG25" t="s">
        <v>424</v>
      </c>
      <c r="AH25" t="s">
        <v>445</v>
      </c>
      <c r="AI25" t="s">
        <v>444</v>
      </c>
      <c r="AJ25" t="s">
        <v>447</v>
      </c>
      <c r="AK25" t="s">
        <v>435</v>
      </c>
    </row>
    <row r="26" spans="1:37" ht="12.75">
      <c r="A26" s="43" t="s">
        <v>348</v>
      </c>
      <c r="B26" t="s">
        <v>163</v>
      </c>
      <c r="C26" t="s">
        <v>436</v>
      </c>
      <c r="D26" t="s">
        <v>415</v>
      </c>
      <c r="E26" t="s">
        <v>416</v>
      </c>
      <c r="F26" t="s">
        <v>434</v>
      </c>
      <c r="G26" t="s">
        <v>439</v>
      </c>
      <c r="H26" t="s">
        <v>418</v>
      </c>
      <c r="I26" t="s">
        <v>432</v>
      </c>
      <c r="J26" t="s">
        <v>217</v>
      </c>
      <c r="K26" t="s">
        <v>427</v>
      </c>
      <c r="L26" t="s">
        <v>422</v>
      </c>
      <c r="M26" t="s">
        <v>443</v>
      </c>
      <c r="N26" t="s">
        <v>534</v>
      </c>
      <c r="O26" t="s">
        <v>430</v>
      </c>
      <c r="P26" t="s">
        <v>431</v>
      </c>
      <c r="Q26" t="s">
        <v>426</v>
      </c>
      <c r="R26" t="s">
        <v>433</v>
      </c>
      <c r="S26" t="s">
        <v>536</v>
      </c>
      <c r="T26" t="s">
        <v>419</v>
      </c>
      <c r="U26" t="s">
        <v>423</v>
      </c>
      <c r="V26" t="s">
        <v>428</v>
      </c>
      <c r="W26" t="s">
        <v>448</v>
      </c>
      <c r="X26" t="s">
        <v>535</v>
      </c>
      <c r="Y26" t="s">
        <v>441</v>
      </c>
      <c r="Z26" t="s">
        <v>537</v>
      </c>
      <c r="AA26" t="s">
        <v>417</v>
      </c>
      <c r="AB26" t="s">
        <v>420</v>
      </c>
      <c r="AC26" t="s">
        <v>521</v>
      </c>
      <c r="AD26" t="s">
        <v>421</v>
      </c>
      <c r="AE26" t="s">
        <v>424</v>
      </c>
      <c r="AF26" t="s">
        <v>429</v>
      </c>
      <c r="AG26" t="s">
        <v>437</v>
      </c>
      <c r="AH26" t="s">
        <v>445</v>
      </c>
      <c r="AI26" t="s">
        <v>444</v>
      </c>
      <c r="AJ26" t="s">
        <v>447</v>
      </c>
      <c r="AK26" t="s">
        <v>435</v>
      </c>
    </row>
    <row r="27" spans="1:37" ht="12.75">
      <c r="A27" s="43" t="s">
        <v>349</v>
      </c>
      <c r="B27" t="s">
        <v>164</v>
      </c>
      <c r="C27" t="s">
        <v>436</v>
      </c>
      <c r="D27" t="s">
        <v>415</v>
      </c>
      <c r="E27" t="s">
        <v>217</v>
      </c>
      <c r="F27" t="s">
        <v>432</v>
      </c>
      <c r="G27" t="s">
        <v>441</v>
      </c>
      <c r="H27" t="s">
        <v>434</v>
      </c>
      <c r="I27" t="s">
        <v>422</v>
      </c>
      <c r="J27" t="s">
        <v>429</v>
      </c>
      <c r="K27" t="s">
        <v>416</v>
      </c>
      <c r="L27" t="s">
        <v>427</v>
      </c>
      <c r="M27" t="s">
        <v>428</v>
      </c>
      <c r="N27" t="s">
        <v>521</v>
      </c>
      <c r="O27" t="s">
        <v>439</v>
      </c>
      <c r="P27" t="s">
        <v>430</v>
      </c>
      <c r="Q27" t="s">
        <v>431</v>
      </c>
      <c r="R27" t="s">
        <v>443</v>
      </c>
      <c r="S27" t="s">
        <v>426</v>
      </c>
      <c r="T27" t="s">
        <v>418</v>
      </c>
      <c r="U27" t="s">
        <v>437</v>
      </c>
      <c r="V27" t="s">
        <v>534</v>
      </c>
      <c r="W27" t="s">
        <v>536</v>
      </c>
      <c r="X27" t="s">
        <v>417</v>
      </c>
      <c r="Y27" t="s">
        <v>420</v>
      </c>
      <c r="Z27" t="s">
        <v>537</v>
      </c>
      <c r="AA27" t="s">
        <v>423</v>
      </c>
      <c r="AB27" t="s">
        <v>433</v>
      </c>
      <c r="AC27" t="s">
        <v>419</v>
      </c>
      <c r="AD27" t="s">
        <v>535</v>
      </c>
      <c r="AE27" t="s">
        <v>421</v>
      </c>
      <c r="AF27" t="s">
        <v>424</v>
      </c>
      <c r="AG27" t="s">
        <v>445</v>
      </c>
      <c r="AH27" t="s">
        <v>444</v>
      </c>
      <c r="AI27" t="s">
        <v>447</v>
      </c>
      <c r="AJ27" t="s">
        <v>448</v>
      </c>
      <c r="AK27" t="s">
        <v>435</v>
      </c>
    </row>
    <row r="28" spans="1:37" ht="12.75">
      <c r="A28" s="43" t="s">
        <v>350</v>
      </c>
      <c r="B28" t="s">
        <v>165</v>
      </c>
      <c r="C28" t="s">
        <v>436</v>
      </c>
      <c r="D28" t="s">
        <v>415</v>
      </c>
      <c r="E28" t="s">
        <v>217</v>
      </c>
      <c r="F28" t="s">
        <v>432</v>
      </c>
      <c r="G28" t="s">
        <v>416</v>
      </c>
      <c r="H28" t="s">
        <v>434</v>
      </c>
      <c r="I28" t="s">
        <v>428</v>
      </c>
      <c r="J28" t="s">
        <v>418</v>
      </c>
      <c r="K28" t="s">
        <v>422</v>
      </c>
      <c r="L28" t="s">
        <v>441</v>
      </c>
      <c r="M28" t="s">
        <v>521</v>
      </c>
      <c r="N28" t="s">
        <v>429</v>
      </c>
      <c r="O28" t="s">
        <v>534</v>
      </c>
      <c r="P28" t="s">
        <v>417</v>
      </c>
      <c r="Q28" t="s">
        <v>433</v>
      </c>
      <c r="R28" t="s">
        <v>431</v>
      </c>
      <c r="S28" t="s">
        <v>419</v>
      </c>
      <c r="T28" t="s">
        <v>448</v>
      </c>
      <c r="U28" t="s">
        <v>430</v>
      </c>
      <c r="V28" t="s">
        <v>536</v>
      </c>
      <c r="W28" t="s">
        <v>427</v>
      </c>
      <c r="X28" t="s">
        <v>423</v>
      </c>
      <c r="Y28" t="s">
        <v>439</v>
      </c>
      <c r="Z28" t="s">
        <v>421</v>
      </c>
      <c r="AA28" t="s">
        <v>535</v>
      </c>
      <c r="AB28" t="s">
        <v>437</v>
      </c>
      <c r="AC28" t="s">
        <v>426</v>
      </c>
      <c r="AD28" t="s">
        <v>424</v>
      </c>
      <c r="AE28" t="s">
        <v>420</v>
      </c>
      <c r="AF28" t="s">
        <v>537</v>
      </c>
      <c r="AG28" t="s">
        <v>443</v>
      </c>
      <c r="AH28" t="s">
        <v>445</v>
      </c>
      <c r="AI28" t="s">
        <v>444</v>
      </c>
      <c r="AJ28" t="s">
        <v>447</v>
      </c>
      <c r="AK28" t="s">
        <v>435</v>
      </c>
    </row>
    <row r="29" spans="1:37" ht="12.75">
      <c r="A29" s="43" t="s">
        <v>351</v>
      </c>
      <c r="B29" t="s">
        <v>166</v>
      </c>
      <c r="C29" t="s">
        <v>436</v>
      </c>
      <c r="D29" t="s">
        <v>415</v>
      </c>
      <c r="E29" t="s">
        <v>217</v>
      </c>
      <c r="F29" t="s">
        <v>429</v>
      </c>
      <c r="G29" t="s">
        <v>441</v>
      </c>
      <c r="H29" t="s">
        <v>431</v>
      </c>
      <c r="I29" t="s">
        <v>434</v>
      </c>
      <c r="J29" t="s">
        <v>416</v>
      </c>
      <c r="K29" t="s">
        <v>432</v>
      </c>
      <c r="L29" t="s">
        <v>521</v>
      </c>
      <c r="M29" t="s">
        <v>422</v>
      </c>
      <c r="N29" t="s">
        <v>427</v>
      </c>
      <c r="O29" t="s">
        <v>536</v>
      </c>
      <c r="P29" t="s">
        <v>430</v>
      </c>
      <c r="Q29" t="s">
        <v>428</v>
      </c>
      <c r="R29" t="s">
        <v>418</v>
      </c>
      <c r="S29" t="s">
        <v>439</v>
      </c>
      <c r="T29" t="s">
        <v>417</v>
      </c>
      <c r="U29" t="s">
        <v>426</v>
      </c>
      <c r="V29" t="s">
        <v>537</v>
      </c>
      <c r="W29" t="s">
        <v>423</v>
      </c>
      <c r="X29" t="s">
        <v>437</v>
      </c>
      <c r="Y29" t="s">
        <v>420</v>
      </c>
      <c r="Z29" t="s">
        <v>433</v>
      </c>
      <c r="AA29" t="s">
        <v>535</v>
      </c>
      <c r="AB29" t="s">
        <v>419</v>
      </c>
      <c r="AC29" t="s">
        <v>534</v>
      </c>
      <c r="AD29" t="s">
        <v>443</v>
      </c>
      <c r="AE29" t="s">
        <v>421</v>
      </c>
      <c r="AF29" t="s">
        <v>444</v>
      </c>
      <c r="AG29" t="s">
        <v>448</v>
      </c>
      <c r="AH29" t="s">
        <v>424</v>
      </c>
      <c r="AI29" t="s">
        <v>445</v>
      </c>
      <c r="AJ29" t="s">
        <v>447</v>
      </c>
      <c r="AK29" t="s">
        <v>435</v>
      </c>
    </row>
    <row r="30" spans="1:37" ht="12.75">
      <c r="A30" s="43" t="s">
        <v>387</v>
      </c>
      <c r="B30" t="s">
        <v>971</v>
      </c>
      <c r="C30" t="s">
        <v>436</v>
      </c>
      <c r="D30" t="s">
        <v>415</v>
      </c>
      <c r="E30" t="s">
        <v>416</v>
      </c>
      <c r="F30" t="s">
        <v>434</v>
      </c>
      <c r="G30" t="s">
        <v>432</v>
      </c>
      <c r="H30" t="s">
        <v>443</v>
      </c>
      <c r="I30" t="s">
        <v>439</v>
      </c>
      <c r="J30" t="s">
        <v>431</v>
      </c>
      <c r="K30" t="s">
        <v>217</v>
      </c>
      <c r="L30" t="s">
        <v>418</v>
      </c>
      <c r="M30" t="s">
        <v>422</v>
      </c>
      <c r="N30" t="s">
        <v>427</v>
      </c>
      <c r="O30" t="s">
        <v>430</v>
      </c>
      <c r="P30" t="s">
        <v>534</v>
      </c>
      <c r="Q30" t="s">
        <v>521</v>
      </c>
      <c r="R30" t="s">
        <v>433</v>
      </c>
      <c r="S30" t="s">
        <v>536</v>
      </c>
      <c r="T30" t="s">
        <v>426</v>
      </c>
      <c r="U30" t="s">
        <v>428</v>
      </c>
      <c r="V30" t="s">
        <v>429</v>
      </c>
      <c r="W30" t="s">
        <v>537</v>
      </c>
      <c r="X30" t="s">
        <v>441</v>
      </c>
      <c r="Y30" t="s">
        <v>419</v>
      </c>
      <c r="Z30" t="s">
        <v>535</v>
      </c>
      <c r="AA30" t="s">
        <v>448</v>
      </c>
      <c r="AB30" t="s">
        <v>423</v>
      </c>
      <c r="AC30" t="s">
        <v>417</v>
      </c>
      <c r="AD30" t="s">
        <v>421</v>
      </c>
      <c r="AE30" t="s">
        <v>420</v>
      </c>
      <c r="AF30" t="s">
        <v>424</v>
      </c>
      <c r="AG30" t="s">
        <v>437</v>
      </c>
      <c r="AH30" t="s">
        <v>445</v>
      </c>
      <c r="AI30" t="s">
        <v>444</v>
      </c>
      <c r="AJ30" t="s">
        <v>447</v>
      </c>
      <c r="AK30" t="s">
        <v>435</v>
      </c>
    </row>
    <row r="31" spans="1:37" ht="12.75">
      <c r="A31" s="43" t="s">
        <v>352</v>
      </c>
      <c r="B31" t="s">
        <v>167</v>
      </c>
      <c r="C31" t="s">
        <v>436</v>
      </c>
      <c r="D31" t="s">
        <v>415</v>
      </c>
      <c r="E31" t="s">
        <v>416</v>
      </c>
      <c r="F31" t="s">
        <v>434</v>
      </c>
      <c r="G31" t="s">
        <v>439</v>
      </c>
      <c r="H31" t="s">
        <v>432</v>
      </c>
      <c r="I31" t="s">
        <v>431</v>
      </c>
      <c r="J31" t="s">
        <v>418</v>
      </c>
      <c r="K31" t="s">
        <v>427</v>
      </c>
      <c r="L31" t="s">
        <v>217</v>
      </c>
      <c r="M31" t="s">
        <v>422</v>
      </c>
      <c r="N31" t="s">
        <v>536</v>
      </c>
      <c r="O31" t="s">
        <v>430</v>
      </c>
      <c r="P31" t="s">
        <v>443</v>
      </c>
      <c r="Q31" t="s">
        <v>521</v>
      </c>
      <c r="R31" t="s">
        <v>433</v>
      </c>
      <c r="S31" t="s">
        <v>534</v>
      </c>
      <c r="T31" t="s">
        <v>419</v>
      </c>
      <c r="U31" t="s">
        <v>537</v>
      </c>
      <c r="V31" t="s">
        <v>448</v>
      </c>
      <c r="W31" t="s">
        <v>535</v>
      </c>
      <c r="X31" t="s">
        <v>426</v>
      </c>
      <c r="Y31" t="s">
        <v>417</v>
      </c>
      <c r="Z31" t="s">
        <v>428</v>
      </c>
      <c r="AA31" t="s">
        <v>423</v>
      </c>
      <c r="AB31" t="s">
        <v>421</v>
      </c>
      <c r="AC31" t="s">
        <v>429</v>
      </c>
      <c r="AD31" t="s">
        <v>420</v>
      </c>
      <c r="AE31" t="s">
        <v>441</v>
      </c>
      <c r="AF31" t="s">
        <v>437</v>
      </c>
      <c r="AG31" t="s">
        <v>424</v>
      </c>
      <c r="AH31" t="s">
        <v>444</v>
      </c>
      <c r="AI31" t="s">
        <v>445</v>
      </c>
      <c r="AJ31" t="s">
        <v>447</v>
      </c>
      <c r="AK31" t="s">
        <v>435</v>
      </c>
    </row>
    <row r="32" spans="1:37" ht="12.75">
      <c r="A32" s="43" t="s">
        <v>353</v>
      </c>
      <c r="B32" t="s">
        <v>168</v>
      </c>
      <c r="C32" t="s">
        <v>436</v>
      </c>
      <c r="D32" t="s">
        <v>415</v>
      </c>
      <c r="E32" t="s">
        <v>416</v>
      </c>
      <c r="F32" t="s">
        <v>432</v>
      </c>
      <c r="G32" t="s">
        <v>434</v>
      </c>
      <c r="H32" t="s">
        <v>422</v>
      </c>
      <c r="I32" t="s">
        <v>217</v>
      </c>
      <c r="J32" t="s">
        <v>441</v>
      </c>
      <c r="K32" t="s">
        <v>439</v>
      </c>
      <c r="L32" t="s">
        <v>428</v>
      </c>
      <c r="M32" t="s">
        <v>431</v>
      </c>
      <c r="N32" t="s">
        <v>418</v>
      </c>
      <c r="O32" t="s">
        <v>427</v>
      </c>
      <c r="P32" t="s">
        <v>443</v>
      </c>
      <c r="Q32" t="s">
        <v>534</v>
      </c>
      <c r="R32" t="s">
        <v>430</v>
      </c>
      <c r="S32" t="s">
        <v>448</v>
      </c>
      <c r="T32" t="s">
        <v>419</v>
      </c>
      <c r="U32" t="s">
        <v>536</v>
      </c>
      <c r="V32" t="s">
        <v>437</v>
      </c>
      <c r="W32" t="s">
        <v>535</v>
      </c>
      <c r="X32" t="s">
        <v>521</v>
      </c>
      <c r="Y32" t="s">
        <v>433</v>
      </c>
      <c r="Z32" t="s">
        <v>426</v>
      </c>
      <c r="AA32" t="s">
        <v>420</v>
      </c>
      <c r="AB32" t="s">
        <v>417</v>
      </c>
      <c r="AC32" t="s">
        <v>424</v>
      </c>
      <c r="AD32" t="s">
        <v>537</v>
      </c>
      <c r="AE32" t="s">
        <v>421</v>
      </c>
      <c r="AF32" t="s">
        <v>423</v>
      </c>
      <c r="AG32" t="s">
        <v>429</v>
      </c>
      <c r="AH32" t="s">
        <v>444</v>
      </c>
      <c r="AI32" t="s">
        <v>445</v>
      </c>
      <c r="AJ32" t="s">
        <v>447</v>
      </c>
      <c r="AK32" t="s">
        <v>435</v>
      </c>
    </row>
    <row r="33" spans="1:37" ht="12.75">
      <c r="A33" s="43" t="s">
        <v>388</v>
      </c>
      <c r="B33" t="s">
        <v>972</v>
      </c>
      <c r="C33" t="s">
        <v>436</v>
      </c>
      <c r="D33" t="s">
        <v>415</v>
      </c>
      <c r="E33" t="s">
        <v>432</v>
      </c>
      <c r="F33" t="s">
        <v>217</v>
      </c>
      <c r="G33" t="s">
        <v>434</v>
      </c>
      <c r="H33" t="s">
        <v>441</v>
      </c>
      <c r="I33" t="s">
        <v>422</v>
      </c>
      <c r="J33" t="s">
        <v>416</v>
      </c>
      <c r="K33" t="s">
        <v>429</v>
      </c>
      <c r="L33" t="s">
        <v>428</v>
      </c>
      <c r="M33" t="s">
        <v>431</v>
      </c>
      <c r="N33" t="s">
        <v>427</v>
      </c>
      <c r="O33" t="s">
        <v>439</v>
      </c>
      <c r="P33" t="s">
        <v>430</v>
      </c>
      <c r="Q33" t="s">
        <v>521</v>
      </c>
      <c r="R33" t="s">
        <v>418</v>
      </c>
      <c r="S33" t="s">
        <v>443</v>
      </c>
      <c r="T33" t="s">
        <v>437</v>
      </c>
      <c r="U33" t="s">
        <v>534</v>
      </c>
      <c r="V33" t="s">
        <v>536</v>
      </c>
      <c r="W33" t="s">
        <v>426</v>
      </c>
      <c r="X33" t="s">
        <v>417</v>
      </c>
      <c r="Y33" t="s">
        <v>419</v>
      </c>
      <c r="Z33" t="s">
        <v>423</v>
      </c>
      <c r="AA33" t="s">
        <v>433</v>
      </c>
      <c r="AB33" t="s">
        <v>535</v>
      </c>
      <c r="AC33" t="s">
        <v>537</v>
      </c>
      <c r="AD33" t="s">
        <v>420</v>
      </c>
      <c r="AE33" t="s">
        <v>421</v>
      </c>
      <c r="AF33" t="s">
        <v>448</v>
      </c>
      <c r="AG33" t="s">
        <v>424</v>
      </c>
      <c r="AH33" t="s">
        <v>445</v>
      </c>
      <c r="AI33" t="s">
        <v>444</v>
      </c>
      <c r="AJ33" t="s">
        <v>447</v>
      </c>
      <c r="AK33" t="s">
        <v>435</v>
      </c>
    </row>
    <row r="34" spans="1:37" ht="12.75">
      <c r="A34" s="43" t="s">
        <v>354</v>
      </c>
      <c r="B34" t="s">
        <v>169</v>
      </c>
      <c r="C34" t="s">
        <v>436</v>
      </c>
      <c r="D34" t="s">
        <v>415</v>
      </c>
      <c r="E34" t="s">
        <v>432</v>
      </c>
      <c r="F34" t="s">
        <v>217</v>
      </c>
      <c r="G34" t="s">
        <v>434</v>
      </c>
      <c r="H34" t="s">
        <v>441</v>
      </c>
      <c r="I34" t="s">
        <v>422</v>
      </c>
      <c r="J34" t="s">
        <v>416</v>
      </c>
      <c r="K34" t="s">
        <v>431</v>
      </c>
      <c r="L34" t="s">
        <v>427</v>
      </c>
      <c r="M34" t="s">
        <v>428</v>
      </c>
      <c r="N34" t="s">
        <v>439</v>
      </c>
      <c r="O34" t="s">
        <v>418</v>
      </c>
      <c r="P34" t="s">
        <v>521</v>
      </c>
      <c r="Q34" t="s">
        <v>437</v>
      </c>
      <c r="R34" t="s">
        <v>536</v>
      </c>
      <c r="S34" t="s">
        <v>534</v>
      </c>
      <c r="T34" t="s">
        <v>429</v>
      </c>
      <c r="U34" t="s">
        <v>430</v>
      </c>
      <c r="V34" t="s">
        <v>419</v>
      </c>
      <c r="W34" t="s">
        <v>426</v>
      </c>
      <c r="X34" t="s">
        <v>433</v>
      </c>
      <c r="Y34" t="s">
        <v>535</v>
      </c>
      <c r="Z34" t="s">
        <v>417</v>
      </c>
      <c r="AA34" t="s">
        <v>443</v>
      </c>
      <c r="AB34" t="s">
        <v>537</v>
      </c>
      <c r="AC34" t="s">
        <v>420</v>
      </c>
      <c r="AD34" t="s">
        <v>421</v>
      </c>
      <c r="AE34" t="s">
        <v>423</v>
      </c>
      <c r="AF34" t="s">
        <v>424</v>
      </c>
      <c r="AG34" t="s">
        <v>445</v>
      </c>
      <c r="AH34" t="s">
        <v>448</v>
      </c>
      <c r="AI34" t="s">
        <v>444</v>
      </c>
      <c r="AJ34" t="s">
        <v>447</v>
      </c>
      <c r="AK34" t="s">
        <v>435</v>
      </c>
    </row>
    <row r="35" spans="1:37" ht="12.75">
      <c r="A35" s="43" t="s">
        <v>355</v>
      </c>
      <c r="B35" t="s">
        <v>170</v>
      </c>
      <c r="C35" t="s">
        <v>436</v>
      </c>
      <c r="D35" t="s">
        <v>415</v>
      </c>
      <c r="E35" t="s">
        <v>432</v>
      </c>
      <c r="F35" t="s">
        <v>416</v>
      </c>
      <c r="G35" t="s">
        <v>434</v>
      </c>
      <c r="H35" t="s">
        <v>217</v>
      </c>
      <c r="I35" t="s">
        <v>430</v>
      </c>
      <c r="J35" t="s">
        <v>439</v>
      </c>
      <c r="K35" t="s">
        <v>422</v>
      </c>
      <c r="L35" t="s">
        <v>443</v>
      </c>
      <c r="M35" t="s">
        <v>427</v>
      </c>
      <c r="N35" t="s">
        <v>429</v>
      </c>
      <c r="O35" t="s">
        <v>428</v>
      </c>
      <c r="P35" t="s">
        <v>418</v>
      </c>
      <c r="Q35" t="s">
        <v>431</v>
      </c>
      <c r="R35" t="s">
        <v>536</v>
      </c>
      <c r="S35" t="s">
        <v>521</v>
      </c>
      <c r="T35" t="s">
        <v>537</v>
      </c>
      <c r="U35" t="s">
        <v>441</v>
      </c>
      <c r="V35" t="s">
        <v>534</v>
      </c>
      <c r="W35" t="s">
        <v>433</v>
      </c>
      <c r="X35" t="s">
        <v>419</v>
      </c>
      <c r="Y35" t="s">
        <v>417</v>
      </c>
      <c r="Z35" t="s">
        <v>426</v>
      </c>
      <c r="AA35" t="s">
        <v>423</v>
      </c>
      <c r="AB35" t="s">
        <v>420</v>
      </c>
      <c r="AC35" t="s">
        <v>421</v>
      </c>
      <c r="AD35" t="s">
        <v>448</v>
      </c>
      <c r="AE35" t="s">
        <v>437</v>
      </c>
      <c r="AF35" t="s">
        <v>535</v>
      </c>
      <c r="AG35" t="s">
        <v>444</v>
      </c>
      <c r="AH35" t="s">
        <v>424</v>
      </c>
      <c r="AI35" t="s">
        <v>445</v>
      </c>
      <c r="AJ35" t="s">
        <v>447</v>
      </c>
      <c r="AK35" t="s">
        <v>435</v>
      </c>
    </row>
    <row r="36" spans="1:37" ht="12.75">
      <c r="A36" s="43" t="s">
        <v>389</v>
      </c>
      <c r="B36" t="s">
        <v>973</v>
      </c>
      <c r="C36" t="s">
        <v>436</v>
      </c>
      <c r="D36" t="s">
        <v>415</v>
      </c>
      <c r="E36" t="s">
        <v>416</v>
      </c>
      <c r="F36" t="s">
        <v>217</v>
      </c>
      <c r="G36" t="s">
        <v>432</v>
      </c>
      <c r="H36" t="s">
        <v>431</v>
      </c>
      <c r="I36" t="s">
        <v>434</v>
      </c>
      <c r="J36" t="s">
        <v>422</v>
      </c>
      <c r="K36" t="s">
        <v>418</v>
      </c>
      <c r="L36" t="s">
        <v>441</v>
      </c>
      <c r="M36" t="s">
        <v>428</v>
      </c>
      <c r="N36" t="s">
        <v>439</v>
      </c>
      <c r="O36" t="s">
        <v>427</v>
      </c>
      <c r="P36" t="s">
        <v>433</v>
      </c>
      <c r="Q36" t="s">
        <v>430</v>
      </c>
      <c r="R36" t="s">
        <v>536</v>
      </c>
      <c r="S36" t="s">
        <v>521</v>
      </c>
      <c r="T36" t="s">
        <v>443</v>
      </c>
      <c r="U36" t="s">
        <v>429</v>
      </c>
      <c r="V36" t="s">
        <v>534</v>
      </c>
      <c r="W36" t="s">
        <v>417</v>
      </c>
      <c r="X36" t="s">
        <v>426</v>
      </c>
      <c r="Y36" t="s">
        <v>537</v>
      </c>
      <c r="Z36" t="s">
        <v>535</v>
      </c>
      <c r="AA36" t="s">
        <v>419</v>
      </c>
      <c r="AB36" t="s">
        <v>448</v>
      </c>
      <c r="AC36" t="s">
        <v>423</v>
      </c>
      <c r="AD36" t="s">
        <v>421</v>
      </c>
      <c r="AE36" t="s">
        <v>437</v>
      </c>
      <c r="AF36" t="s">
        <v>424</v>
      </c>
      <c r="AG36" t="s">
        <v>420</v>
      </c>
      <c r="AH36" t="s">
        <v>445</v>
      </c>
      <c r="AI36" t="s">
        <v>444</v>
      </c>
      <c r="AJ36" t="s">
        <v>447</v>
      </c>
      <c r="AK36" t="s">
        <v>435</v>
      </c>
    </row>
    <row r="37" spans="1:37" ht="12.75">
      <c r="A37" s="43" t="s">
        <v>356</v>
      </c>
      <c r="B37" t="s">
        <v>171</v>
      </c>
      <c r="C37" t="s">
        <v>436</v>
      </c>
      <c r="D37" t="s">
        <v>415</v>
      </c>
      <c r="E37" t="s">
        <v>431</v>
      </c>
      <c r="F37" t="s">
        <v>432</v>
      </c>
      <c r="G37" t="s">
        <v>416</v>
      </c>
      <c r="H37" t="s">
        <v>217</v>
      </c>
      <c r="I37" t="s">
        <v>427</v>
      </c>
      <c r="J37" t="s">
        <v>422</v>
      </c>
      <c r="K37" t="s">
        <v>441</v>
      </c>
      <c r="L37" t="s">
        <v>418</v>
      </c>
      <c r="M37" t="s">
        <v>536</v>
      </c>
      <c r="N37" t="s">
        <v>433</v>
      </c>
      <c r="O37" t="s">
        <v>430</v>
      </c>
      <c r="P37" t="s">
        <v>434</v>
      </c>
      <c r="Q37" t="s">
        <v>443</v>
      </c>
      <c r="R37" t="s">
        <v>428</v>
      </c>
      <c r="S37" t="s">
        <v>423</v>
      </c>
      <c r="T37" t="s">
        <v>417</v>
      </c>
      <c r="U37" t="s">
        <v>521</v>
      </c>
      <c r="V37" t="s">
        <v>426</v>
      </c>
      <c r="W37" t="s">
        <v>439</v>
      </c>
      <c r="X37" t="s">
        <v>534</v>
      </c>
      <c r="Y37" t="s">
        <v>535</v>
      </c>
      <c r="Z37" t="s">
        <v>537</v>
      </c>
      <c r="AA37" t="s">
        <v>419</v>
      </c>
      <c r="AB37" t="s">
        <v>424</v>
      </c>
      <c r="AC37" t="s">
        <v>437</v>
      </c>
      <c r="AD37" t="s">
        <v>448</v>
      </c>
      <c r="AE37" t="s">
        <v>421</v>
      </c>
      <c r="AF37" t="s">
        <v>420</v>
      </c>
      <c r="AG37" t="s">
        <v>429</v>
      </c>
      <c r="AH37" t="s">
        <v>445</v>
      </c>
      <c r="AI37" t="s">
        <v>444</v>
      </c>
      <c r="AJ37" t="s">
        <v>447</v>
      </c>
      <c r="AK37" t="s">
        <v>435</v>
      </c>
    </row>
    <row r="38" spans="1:37" ht="12.75">
      <c r="A38" s="43" t="s">
        <v>357</v>
      </c>
      <c r="B38" t="s">
        <v>172</v>
      </c>
      <c r="C38" t="s">
        <v>436</v>
      </c>
      <c r="D38" t="s">
        <v>415</v>
      </c>
      <c r="E38" t="s">
        <v>416</v>
      </c>
      <c r="F38" t="s">
        <v>217</v>
      </c>
      <c r="G38" t="s">
        <v>434</v>
      </c>
      <c r="H38" t="s">
        <v>422</v>
      </c>
      <c r="I38" t="s">
        <v>443</v>
      </c>
      <c r="J38" t="s">
        <v>432</v>
      </c>
      <c r="K38" t="s">
        <v>439</v>
      </c>
      <c r="L38" t="s">
        <v>418</v>
      </c>
      <c r="M38" t="s">
        <v>441</v>
      </c>
      <c r="N38" t="s">
        <v>427</v>
      </c>
      <c r="O38" t="s">
        <v>521</v>
      </c>
      <c r="P38" t="s">
        <v>429</v>
      </c>
      <c r="Q38" t="s">
        <v>430</v>
      </c>
      <c r="R38" t="s">
        <v>534</v>
      </c>
      <c r="S38" t="s">
        <v>536</v>
      </c>
      <c r="T38" t="s">
        <v>428</v>
      </c>
      <c r="U38" t="s">
        <v>431</v>
      </c>
      <c r="V38" t="s">
        <v>426</v>
      </c>
      <c r="W38" t="s">
        <v>433</v>
      </c>
      <c r="X38" t="s">
        <v>537</v>
      </c>
      <c r="Y38" t="s">
        <v>423</v>
      </c>
      <c r="Z38" t="s">
        <v>448</v>
      </c>
      <c r="AA38" t="s">
        <v>420</v>
      </c>
      <c r="AB38" t="s">
        <v>424</v>
      </c>
      <c r="AC38" t="s">
        <v>419</v>
      </c>
      <c r="AD38" t="s">
        <v>421</v>
      </c>
      <c r="AE38" t="s">
        <v>535</v>
      </c>
      <c r="AF38" t="s">
        <v>417</v>
      </c>
      <c r="AG38" t="s">
        <v>437</v>
      </c>
      <c r="AH38" t="s">
        <v>444</v>
      </c>
      <c r="AI38" t="s">
        <v>445</v>
      </c>
      <c r="AJ38" t="s">
        <v>447</v>
      </c>
      <c r="AK38" t="s">
        <v>435</v>
      </c>
    </row>
    <row r="39" spans="1:37" ht="12.75">
      <c r="A39" s="43" t="s">
        <v>358</v>
      </c>
      <c r="B39" t="s">
        <v>173</v>
      </c>
      <c r="C39" t="s">
        <v>436</v>
      </c>
      <c r="D39" t="s">
        <v>415</v>
      </c>
      <c r="E39" t="s">
        <v>416</v>
      </c>
      <c r="F39" t="s">
        <v>217</v>
      </c>
      <c r="G39" t="s">
        <v>432</v>
      </c>
      <c r="H39" t="s">
        <v>422</v>
      </c>
      <c r="I39" t="s">
        <v>441</v>
      </c>
      <c r="J39" t="s">
        <v>434</v>
      </c>
      <c r="K39" t="s">
        <v>418</v>
      </c>
      <c r="L39" t="s">
        <v>443</v>
      </c>
      <c r="M39" t="s">
        <v>428</v>
      </c>
      <c r="N39" t="s">
        <v>429</v>
      </c>
      <c r="O39" t="s">
        <v>439</v>
      </c>
      <c r="P39" t="s">
        <v>419</v>
      </c>
      <c r="Q39" t="s">
        <v>431</v>
      </c>
      <c r="R39" t="s">
        <v>417</v>
      </c>
      <c r="S39" t="s">
        <v>537</v>
      </c>
      <c r="T39" t="s">
        <v>536</v>
      </c>
      <c r="U39" t="s">
        <v>521</v>
      </c>
      <c r="V39" t="s">
        <v>534</v>
      </c>
      <c r="W39" t="s">
        <v>427</v>
      </c>
      <c r="X39" t="s">
        <v>430</v>
      </c>
      <c r="Y39" t="s">
        <v>421</v>
      </c>
      <c r="Z39" t="s">
        <v>424</v>
      </c>
      <c r="AA39" t="s">
        <v>433</v>
      </c>
      <c r="AB39" t="s">
        <v>448</v>
      </c>
      <c r="AC39" t="s">
        <v>535</v>
      </c>
      <c r="AD39" t="s">
        <v>420</v>
      </c>
      <c r="AE39" t="s">
        <v>444</v>
      </c>
      <c r="AF39" t="s">
        <v>437</v>
      </c>
      <c r="AG39" t="s">
        <v>423</v>
      </c>
      <c r="AH39" t="s">
        <v>426</v>
      </c>
      <c r="AI39" t="s">
        <v>445</v>
      </c>
      <c r="AJ39" t="s">
        <v>447</v>
      </c>
      <c r="AK39" t="s">
        <v>435</v>
      </c>
    </row>
    <row r="40" spans="1:37" ht="12.75">
      <c r="A40" s="43" t="s">
        <v>359</v>
      </c>
      <c r="B40" t="s">
        <v>174</v>
      </c>
      <c r="C40" t="s">
        <v>436</v>
      </c>
      <c r="D40" t="s">
        <v>415</v>
      </c>
      <c r="E40" t="s">
        <v>432</v>
      </c>
      <c r="F40" t="s">
        <v>217</v>
      </c>
      <c r="G40" t="s">
        <v>434</v>
      </c>
      <c r="H40" t="s">
        <v>422</v>
      </c>
      <c r="I40" t="s">
        <v>441</v>
      </c>
      <c r="J40" t="s">
        <v>429</v>
      </c>
      <c r="K40" t="s">
        <v>416</v>
      </c>
      <c r="L40" t="s">
        <v>431</v>
      </c>
      <c r="M40" t="s">
        <v>439</v>
      </c>
      <c r="N40" t="s">
        <v>427</v>
      </c>
      <c r="O40" t="s">
        <v>430</v>
      </c>
      <c r="P40" t="s">
        <v>428</v>
      </c>
      <c r="Q40" t="s">
        <v>423</v>
      </c>
      <c r="R40" t="s">
        <v>437</v>
      </c>
      <c r="S40" t="s">
        <v>418</v>
      </c>
      <c r="T40" t="s">
        <v>521</v>
      </c>
      <c r="U40" t="s">
        <v>426</v>
      </c>
      <c r="V40" t="s">
        <v>536</v>
      </c>
      <c r="W40" t="s">
        <v>443</v>
      </c>
      <c r="X40" t="s">
        <v>537</v>
      </c>
      <c r="Y40" t="s">
        <v>417</v>
      </c>
      <c r="Z40" t="s">
        <v>419</v>
      </c>
      <c r="AA40" t="s">
        <v>535</v>
      </c>
      <c r="AB40" t="s">
        <v>534</v>
      </c>
      <c r="AC40" t="s">
        <v>433</v>
      </c>
      <c r="AD40" t="s">
        <v>424</v>
      </c>
      <c r="AE40" t="s">
        <v>421</v>
      </c>
      <c r="AF40" t="s">
        <v>420</v>
      </c>
      <c r="AG40" t="s">
        <v>444</v>
      </c>
      <c r="AH40" t="s">
        <v>445</v>
      </c>
      <c r="AI40" t="s">
        <v>448</v>
      </c>
      <c r="AJ40" t="s">
        <v>447</v>
      </c>
      <c r="AK40" t="s">
        <v>435</v>
      </c>
    </row>
    <row r="41" spans="1:37" ht="12.75">
      <c r="A41" s="43" t="s">
        <v>360</v>
      </c>
      <c r="B41" t="s">
        <v>175</v>
      </c>
      <c r="C41" t="s">
        <v>436</v>
      </c>
      <c r="D41" t="s">
        <v>415</v>
      </c>
      <c r="E41" t="s">
        <v>217</v>
      </c>
      <c r="F41" t="s">
        <v>441</v>
      </c>
      <c r="G41" t="s">
        <v>432</v>
      </c>
      <c r="H41" t="s">
        <v>416</v>
      </c>
      <c r="I41" t="s">
        <v>422</v>
      </c>
      <c r="J41" t="s">
        <v>434</v>
      </c>
      <c r="K41" t="s">
        <v>429</v>
      </c>
      <c r="L41" t="s">
        <v>428</v>
      </c>
      <c r="M41" t="s">
        <v>521</v>
      </c>
      <c r="N41" t="s">
        <v>418</v>
      </c>
      <c r="O41" t="s">
        <v>443</v>
      </c>
      <c r="P41" t="s">
        <v>417</v>
      </c>
      <c r="Q41" t="s">
        <v>423</v>
      </c>
      <c r="R41" t="s">
        <v>439</v>
      </c>
      <c r="S41" t="s">
        <v>427</v>
      </c>
      <c r="T41" t="s">
        <v>431</v>
      </c>
      <c r="U41" t="s">
        <v>536</v>
      </c>
      <c r="V41" t="s">
        <v>419</v>
      </c>
      <c r="W41" t="s">
        <v>534</v>
      </c>
      <c r="X41" t="s">
        <v>430</v>
      </c>
      <c r="Y41" t="s">
        <v>433</v>
      </c>
      <c r="Z41" t="s">
        <v>535</v>
      </c>
      <c r="AA41" t="s">
        <v>437</v>
      </c>
      <c r="AB41" t="s">
        <v>537</v>
      </c>
      <c r="AC41" t="s">
        <v>420</v>
      </c>
      <c r="AD41" t="s">
        <v>448</v>
      </c>
      <c r="AE41" t="s">
        <v>421</v>
      </c>
      <c r="AF41" t="s">
        <v>424</v>
      </c>
      <c r="AG41" t="s">
        <v>426</v>
      </c>
      <c r="AH41" t="s">
        <v>445</v>
      </c>
      <c r="AI41" t="s">
        <v>444</v>
      </c>
      <c r="AJ41" t="s">
        <v>447</v>
      </c>
      <c r="AK41" t="s">
        <v>435</v>
      </c>
    </row>
    <row r="42" spans="1:37" ht="12.75">
      <c r="A42" s="43" t="s">
        <v>361</v>
      </c>
      <c r="B42" t="s">
        <v>176</v>
      </c>
      <c r="C42" t="s">
        <v>436</v>
      </c>
      <c r="D42" t="s">
        <v>415</v>
      </c>
      <c r="E42" t="s">
        <v>217</v>
      </c>
      <c r="F42" t="s">
        <v>441</v>
      </c>
      <c r="G42" t="s">
        <v>432</v>
      </c>
      <c r="H42" t="s">
        <v>429</v>
      </c>
      <c r="I42" t="s">
        <v>434</v>
      </c>
      <c r="J42" t="s">
        <v>416</v>
      </c>
      <c r="K42" t="s">
        <v>428</v>
      </c>
      <c r="L42" t="s">
        <v>521</v>
      </c>
      <c r="M42" t="s">
        <v>431</v>
      </c>
      <c r="N42" t="s">
        <v>422</v>
      </c>
      <c r="O42" t="s">
        <v>536</v>
      </c>
      <c r="P42" t="s">
        <v>430</v>
      </c>
      <c r="Q42" t="s">
        <v>439</v>
      </c>
      <c r="R42" t="s">
        <v>423</v>
      </c>
      <c r="S42" t="s">
        <v>418</v>
      </c>
      <c r="T42" t="s">
        <v>427</v>
      </c>
      <c r="U42" t="s">
        <v>443</v>
      </c>
      <c r="V42" t="s">
        <v>417</v>
      </c>
      <c r="W42" t="s">
        <v>433</v>
      </c>
      <c r="X42" t="s">
        <v>535</v>
      </c>
      <c r="Y42" t="s">
        <v>419</v>
      </c>
      <c r="Z42" t="s">
        <v>437</v>
      </c>
      <c r="AA42" t="s">
        <v>426</v>
      </c>
      <c r="AB42" t="s">
        <v>537</v>
      </c>
      <c r="AC42" t="s">
        <v>534</v>
      </c>
      <c r="AD42" t="s">
        <v>420</v>
      </c>
      <c r="AE42" t="s">
        <v>448</v>
      </c>
      <c r="AF42" t="s">
        <v>421</v>
      </c>
      <c r="AG42" t="s">
        <v>424</v>
      </c>
      <c r="AH42" t="s">
        <v>444</v>
      </c>
      <c r="AI42" t="s">
        <v>445</v>
      </c>
      <c r="AJ42" t="s">
        <v>447</v>
      </c>
      <c r="AK42" t="s">
        <v>435</v>
      </c>
    </row>
    <row r="43" spans="1:37" ht="12.75">
      <c r="A43" s="43" t="s">
        <v>362</v>
      </c>
      <c r="B43" t="s">
        <v>177</v>
      </c>
      <c r="C43" t="s">
        <v>436</v>
      </c>
      <c r="D43" t="s">
        <v>415</v>
      </c>
      <c r="E43" t="s">
        <v>217</v>
      </c>
      <c r="F43" t="s">
        <v>432</v>
      </c>
      <c r="G43" t="s">
        <v>441</v>
      </c>
      <c r="H43" t="s">
        <v>416</v>
      </c>
      <c r="I43" t="s">
        <v>428</v>
      </c>
      <c r="J43" t="s">
        <v>429</v>
      </c>
      <c r="K43" t="s">
        <v>422</v>
      </c>
      <c r="L43" t="s">
        <v>434</v>
      </c>
      <c r="M43" t="s">
        <v>521</v>
      </c>
      <c r="N43" t="s">
        <v>536</v>
      </c>
      <c r="O43" t="s">
        <v>423</v>
      </c>
      <c r="P43" t="s">
        <v>427</v>
      </c>
      <c r="Q43" t="s">
        <v>431</v>
      </c>
      <c r="R43" t="s">
        <v>439</v>
      </c>
      <c r="S43" t="s">
        <v>418</v>
      </c>
      <c r="T43" t="s">
        <v>417</v>
      </c>
      <c r="U43" t="s">
        <v>430</v>
      </c>
      <c r="V43" t="s">
        <v>535</v>
      </c>
      <c r="W43" t="s">
        <v>433</v>
      </c>
      <c r="X43" t="s">
        <v>537</v>
      </c>
      <c r="Y43" t="s">
        <v>443</v>
      </c>
      <c r="Z43" t="s">
        <v>534</v>
      </c>
      <c r="AA43" t="s">
        <v>419</v>
      </c>
      <c r="AB43" t="s">
        <v>437</v>
      </c>
      <c r="AC43" t="s">
        <v>426</v>
      </c>
      <c r="AD43" t="s">
        <v>424</v>
      </c>
      <c r="AE43" t="s">
        <v>420</v>
      </c>
      <c r="AF43" t="s">
        <v>421</v>
      </c>
      <c r="AG43" t="s">
        <v>448</v>
      </c>
      <c r="AH43" t="s">
        <v>444</v>
      </c>
      <c r="AI43" t="s">
        <v>445</v>
      </c>
      <c r="AJ43" t="s">
        <v>447</v>
      </c>
      <c r="AK43" t="s">
        <v>435</v>
      </c>
    </row>
    <row r="44" spans="1:37" ht="12.75">
      <c r="A44" s="43" t="s">
        <v>363</v>
      </c>
      <c r="B44" t="s">
        <v>178</v>
      </c>
      <c r="C44" t="s">
        <v>436</v>
      </c>
      <c r="D44" t="s">
        <v>415</v>
      </c>
      <c r="E44" t="s">
        <v>217</v>
      </c>
      <c r="F44" t="s">
        <v>416</v>
      </c>
      <c r="G44" t="s">
        <v>432</v>
      </c>
      <c r="H44" t="s">
        <v>434</v>
      </c>
      <c r="I44" t="s">
        <v>443</v>
      </c>
      <c r="J44" t="s">
        <v>422</v>
      </c>
      <c r="K44" t="s">
        <v>429</v>
      </c>
      <c r="L44" t="s">
        <v>441</v>
      </c>
      <c r="M44" t="s">
        <v>439</v>
      </c>
      <c r="N44" t="s">
        <v>427</v>
      </c>
      <c r="O44" t="s">
        <v>428</v>
      </c>
      <c r="P44" t="s">
        <v>418</v>
      </c>
      <c r="Q44" t="s">
        <v>534</v>
      </c>
      <c r="R44" t="s">
        <v>426</v>
      </c>
      <c r="S44" t="s">
        <v>431</v>
      </c>
      <c r="T44" t="s">
        <v>423</v>
      </c>
      <c r="U44" t="s">
        <v>417</v>
      </c>
      <c r="V44" t="s">
        <v>437</v>
      </c>
      <c r="W44" t="s">
        <v>521</v>
      </c>
      <c r="X44" t="s">
        <v>536</v>
      </c>
      <c r="Y44" t="s">
        <v>433</v>
      </c>
      <c r="Z44" t="s">
        <v>420</v>
      </c>
      <c r="AA44" t="s">
        <v>535</v>
      </c>
      <c r="AB44" t="s">
        <v>421</v>
      </c>
      <c r="AC44" t="s">
        <v>537</v>
      </c>
      <c r="AD44" t="s">
        <v>419</v>
      </c>
      <c r="AE44" t="s">
        <v>430</v>
      </c>
      <c r="AF44" t="s">
        <v>448</v>
      </c>
      <c r="AG44" t="s">
        <v>424</v>
      </c>
      <c r="AH44" t="s">
        <v>445</v>
      </c>
      <c r="AI44" t="s">
        <v>444</v>
      </c>
      <c r="AJ44" t="s">
        <v>447</v>
      </c>
      <c r="AK44" t="s">
        <v>435</v>
      </c>
    </row>
    <row r="45" spans="1:37" ht="12.75">
      <c r="A45" s="43" t="s">
        <v>364</v>
      </c>
      <c r="B45" t="s">
        <v>179</v>
      </c>
      <c r="C45" t="s">
        <v>436</v>
      </c>
      <c r="D45" t="s">
        <v>415</v>
      </c>
      <c r="E45" t="s">
        <v>422</v>
      </c>
      <c r="F45" t="s">
        <v>217</v>
      </c>
      <c r="G45" t="s">
        <v>434</v>
      </c>
      <c r="H45" t="s">
        <v>416</v>
      </c>
      <c r="I45" t="s">
        <v>432</v>
      </c>
      <c r="J45" t="s">
        <v>427</v>
      </c>
      <c r="K45" t="s">
        <v>431</v>
      </c>
      <c r="L45" t="s">
        <v>441</v>
      </c>
      <c r="M45" t="s">
        <v>439</v>
      </c>
      <c r="N45" t="s">
        <v>428</v>
      </c>
      <c r="O45" t="s">
        <v>418</v>
      </c>
      <c r="P45" t="s">
        <v>423</v>
      </c>
      <c r="Q45" t="s">
        <v>536</v>
      </c>
      <c r="R45" t="s">
        <v>521</v>
      </c>
      <c r="S45" t="s">
        <v>430</v>
      </c>
      <c r="T45" t="s">
        <v>429</v>
      </c>
      <c r="U45" t="s">
        <v>443</v>
      </c>
      <c r="V45" t="s">
        <v>426</v>
      </c>
      <c r="W45" t="s">
        <v>537</v>
      </c>
      <c r="X45" t="s">
        <v>534</v>
      </c>
      <c r="Y45" t="s">
        <v>417</v>
      </c>
      <c r="Z45" t="s">
        <v>433</v>
      </c>
      <c r="AA45" t="s">
        <v>437</v>
      </c>
      <c r="AB45" t="s">
        <v>419</v>
      </c>
      <c r="AC45" t="s">
        <v>535</v>
      </c>
      <c r="AD45" t="s">
        <v>421</v>
      </c>
      <c r="AE45" t="s">
        <v>448</v>
      </c>
      <c r="AF45" t="s">
        <v>424</v>
      </c>
      <c r="AG45" t="s">
        <v>445</v>
      </c>
      <c r="AH45" t="s">
        <v>420</v>
      </c>
      <c r="AI45" t="s">
        <v>444</v>
      </c>
      <c r="AJ45" t="s">
        <v>447</v>
      </c>
      <c r="AK45" t="s">
        <v>435</v>
      </c>
    </row>
    <row r="46" spans="1:37" ht="12.75">
      <c r="A46" s="43" t="s">
        <v>381</v>
      </c>
      <c r="B46" t="s">
        <v>975</v>
      </c>
      <c r="C46" t="s">
        <v>436</v>
      </c>
      <c r="D46" t="s">
        <v>415</v>
      </c>
      <c r="E46" t="s">
        <v>432</v>
      </c>
      <c r="F46" t="s">
        <v>416</v>
      </c>
      <c r="G46" t="s">
        <v>217</v>
      </c>
      <c r="H46" t="s">
        <v>434</v>
      </c>
      <c r="I46" t="s">
        <v>418</v>
      </c>
      <c r="J46" t="s">
        <v>422</v>
      </c>
      <c r="K46" t="s">
        <v>428</v>
      </c>
      <c r="L46" t="s">
        <v>534</v>
      </c>
      <c r="M46" t="s">
        <v>536</v>
      </c>
      <c r="N46" t="s">
        <v>417</v>
      </c>
      <c r="O46" t="s">
        <v>431</v>
      </c>
      <c r="P46" t="s">
        <v>521</v>
      </c>
      <c r="Q46" t="s">
        <v>433</v>
      </c>
      <c r="R46" t="s">
        <v>427</v>
      </c>
      <c r="S46" t="s">
        <v>419</v>
      </c>
      <c r="T46" t="s">
        <v>439</v>
      </c>
      <c r="U46" t="s">
        <v>430</v>
      </c>
      <c r="V46" t="s">
        <v>441</v>
      </c>
      <c r="W46" t="s">
        <v>535</v>
      </c>
      <c r="X46" t="s">
        <v>448</v>
      </c>
      <c r="Y46" t="s">
        <v>537</v>
      </c>
      <c r="Z46" t="s">
        <v>421</v>
      </c>
      <c r="AA46" t="s">
        <v>443</v>
      </c>
      <c r="AB46" t="s">
        <v>423</v>
      </c>
      <c r="AC46" t="s">
        <v>424</v>
      </c>
      <c r="AD46" t="s">
        <v>429</v>
      </c>
      <c r="AE46" t="s">
        <v>420</v>
      </c>
      <c r="AF46" t="s">
        <v>437</v>
      </c>
      <c r="AG46" t="s">
        <v>426</v>
      </c>
      <c r="AH46" t="s">
        <v>444</v>
      </c>
      <c r="AI46" t="s">
        <v>445</v>
      </c>
      <c r="AJ46" t="s">
        <v>447</v>
      </c>
      <c r="AK46" t="s">
        <v>435</v>
      </c>
    </row>
    <row r="47" spans="1:37" ht="12.75">
      <c r="A47" s="43" t="s">
        <v>365</v>
      </c>
      <c r="B47" t="s">
        <v>181</v>
      </c>
      <c r="C47" t="s">
        <v>436</v>
      </c>
      <c r="D47" t="s">
        <v>415</v>
      </c>
      <c r="E47" t="s">
        <v>432</v>
      </c>
      <c r="F47" t="s">
        <v>416</v>
      </c>
      <c r="G47" t="s">
        <v>217</v>
      </c>
      <c r="H47" t="s">
        <v>534</v>
      </c>
      <c r="I47" t="s">
        <v>418</v>
      </c>
      <c r="J47" t="s">
        <v>428</v>
      </c>
      <c r="K47" t="s">
        <v>422</v>
      </c>
      <c r="L47" t="s">
        <v>434</v>
      </c>
      <c r="M47" t="s">
        <v>536</v>
      </c>
      <c r="N47" t="s">
        <v>521</v>
      </c>
      <c r="O47" t="s">
        <v>427</v>
      </c>
      <c r="P47" t="s">
        <v>448</v>
      </c>
      <c r="Q47" t="s">
        <v>433</v>
      </c>
      <c r="R47" t="s">
        <v>417</v>
      </c>
      <c r="S47" t="s">
        <v>441</v>
      </c>
      <c r="T47" t="s">
        <v>535</v>
      </c>
      <c r="U47" t="s">
        <v>423</v>
      </c>
      <c r="V47" t="s">
        <v>443</v>
      </c>
      <c r="W47" t="s">
        <v>421</v>
      </c>
      <c r="X47" t="s">
        <v>439</v>
      </c>
      <c r="Y47" t="s">
        <v>430</v>
      </c>
      <c r="Z47" t="s">
        <v>419</v>
      </c>
      <c r="AA47" t="s">
        <v>431</v>
      </c>
      <c r="AB47" t="s">
        <v>537</v>
      </c>
      <c r="AC47" t="s">
        <v>426</v>
      </c>
      <c r="AD47" t="s">
        <v>420</v>
      </c>
      <c r="AE47" t="s">
        <v>424</v>
      </c>
      <c r="AF47" t="s">
        <v>437</v>
      </c>
      <c r="AG47" t="s">
        <v>444</v>
      </c>
      <c r="AH47" t="s">
        <v>445</v>
      </c>
      <c r="AI47" t="s">
        <v>429</v>
      </c>
      <c r="AJ47" t="s">
        <v>447</v>
      </c>
      <c r="AK47" t="s">
        <v>435</v>
      </c>
    </row>
    <row r="48" spans="1:37" ht="12.75">
      <c r="A48" s="43" t="s">
        <v>366</v>
      </c>
      <c r="B48" t="s">
        <v>183</v>
      </c>
      <c r="C48" t="s">
        <v>436</v>
      </c>
      <c r="D48" t="s">
        <v>415</v>
      </c>
      <c r="E48" t="s">
        <v>416</v>
      </c>
      <c r="F48" t="s">
        <v>432</v>
      </c>
      <c r="G48" t="s">
        <v>217</v>
      </c>
      <c r="H48" t="s">
        <v>434</v>
      </c>
      <c r="I48" t="s">
        <v>428</v>
      </c>
      <c r="J48" t="s">
        <v>418</v>
      </c>
      <c r="K48" t="s">
        <v>536</v>
      </c>
      <c r="L48" t="s">
        <v>422</v>
      </c>
      <c r="M48" t="s">
        <v>534</v>
      </c>
      <c r="N48" t="s">
        <v>431</v>
      </c>
      <c r="O48" t="s">
        <v>521</v>
      </c>
      <c r="P48" t="s">
        <v>427</v>
      </c>
      <c r="Q48" t="s">
        <v>419</v>
      </c>
      <c r="R48" t="s">
        <v>537</v>
      </c>
      <c r="S48" t="s">
        <v>417</v>
      </c>
      <c r="T48" t="s">
        <v>430</v>
      </c>
      <c r="U48" t="s">
        <v>433</v>
      </c>
      <c r="V48" t="s">
        <v>441</v>
      </c>
      <c r="W48" t="s">
        <v>421</v>
      </c>
      <c r="X48" t="s">
        <v>535</v>
      </c>
      <c r="Y48" t="s">
        <v>443</v>
      </c>
      <c r="Z48" t="s">
        <v>423</v>
      </c>
      <c r="AA48" t="s">
        <v>439</v>
      </c>
      <c r="AB48" t="s">
        <v>424</v>
      </c>
      <c r="AC48" t="s">
        <v>448</v>
      </c>
      <c r="AD48" t="s">
        <v>420</v>
      </c>
      <c r="AE48" t="s">
        <v>429</v>
      </c>
      <c r="AF48" t="s">
        <v>437</v>
      </c>
      <c r="AG48" t="s">
        <v>426</v>
      </c>
      <c r="AH48" t="s">
        <v>444</v>
      </c>
      <c r="AI48" t="s">
        <v>445</v>
      </c>
      <c r="AJ48" t="s">
        <v>447</v>
      </c>
      <c r="AK48" t="s">
        <v>435</v>
      </c>
    </row>
    <row r="49" spans="1:37" ht="12.75">
      <c r="A49" s="43" t="s">
        <v>367</v>
      </c>
      <c r="B49" t="s">
        <v>184</v>
      </c>
      <c r="C49" t="s">
        <v>436</v>
      </c>
      <c r="D49" t="s">
        <v>415</v>
      </c>
      <c r="E49" t="s">
        <v>432</v>
      </c>
      <c r="F49" t="s">
        <v>416</v>
      </c>
      <c r="G49" t="s">
        <v>418</v>
      </c>
      <c r="H49" t="s">
        <v>217</v>
      </c>
      <c r="I49" t="s">
        <v>434</v>
      </c>
      <c r="J49" t="s">
        <v>422</v>
      </c>
      <c r="K49" t="s">
        <v>417</v>
      </c>
      <c r="L49" t="s">
        <v>431</v>
      </c>
      <c r="M49" t="s">
        <v>534</v>
      </c>
      <c r="N49" t="s">
        <v>439</v>
      </c>
      <c r="O49" t="s">
        <v>430</v>
      </c>
      <c r="P49" t="s">
        <v>536</v>
      </c>
      <c r="Q49" t="s">
        <v>428</v>
      </c>
      <c r="R49" t="s">
        <v>535</v>
      </c>
      <c r="S49" t="s">
        <v>419</v>
      </c>
      <c r="T49" t="s">
        <v>521</v>
      </c>
      <c r="U49" t="s">
        <v>433</v>
      </c>
      <c r="V49" t="s">
        <v>448</v>
      </c>
      <c r="W49" t="s">
        <v>421</v>
      </c>
      <c r="X49" t="s">
        <v>429</v>
      </c>
      <c r="Y49" t="s">
        <v>537</v>
      </c>
      <c r="Z49" t="s">
        <v>427</v>
      </c>
      <c r="AA49" t="s">
        <v>443</v>
      </c>
      <c r="AB49" t="s">
        <v>441</v>
      </c>
      <c r="AC49" t="s">
        <v>423</v>
      </c>
      <c r="AD49" t="s">
        <v>424</v>
      </c>
      <c r="AE49" t="s">
        <v>420</v>
      </c>
      <c r="AF49" t="s">
        <v>437</v>
      </c>
      <c r="AG49" t="s">
        <v>426</v>
      </c>
      <c r="AH49" t="s">
        <v>444</v>
      </c>
      <c r="AI49" t="s">
        <v>445</v>
      </c>
      <c r="AJ49" t="s">
        <v>447</v>
      </c>
      <c r="AK49" t="s">
        <v>435</v>
      </c>
    </row>
    <row r="50" spans="1:37" ht="12.75">
      <c r="A50" s="43" t="s">
        <v>368</v>
      </c>
      <c r="B50" t="s">
        <v>185</v>
      </c>
      <c r="C50" t="s">
        <v>436</v>
      </c>
      <c r="D50" t="s">
        <v>415</v>
      </c>
      <c r="E50" t="s">
        <v>432</v>
      </c>
      <c r="F50" t="s">
        <v>416</v>
      </c>
      <c r="G50" t="s">
        <v>217</v>
      </c>
      <c r="H50" t="s">
        <v>434</v>
      </c>
      <c r="I50" t="s">
        <v>422</v>
      </c>
      <c r="J50" t="s">
        <v>418</v>
      </c>
      <c r="K50" t="s">
        <v>428</v>
      </c>
      <c r="L50" t="s">
        <v>534</v>
      </c>
      <c r="M50" t="s">
        <v>536</v>
      </c>
      <c r="N50" t="s">
        <v>433</v>
      </c>
      <c r="O50" t="s">
        <v>439</v>
      </c>
      <c r="P50" t="s">
        <v>431</v>
      </c>
      <c r="Q50" t="s">
        <v>427</v>
      </c>
      <c r="R50" t="s">
        <v>417</v>
      </c>
      <c r="S50" t="s">
        <v>441</v>
      </c>
      <c r="T50" t="s">
        <v>419</v>
      </c>
      <c r="U50" t="s">
        <v>521</v>
      </c>
      <c r="V50" t="s">
        <v>448</v>
      </c>
      <c r="W50" t="s">
        <v>430</v>
      </c>
      <c r="X50" t="s">
        <v>537</v>
      </c>
      <c r="Y50" t="s">
        <v>421</v>
      </c>
      <c r="Z50" t="s">
        <v>535</v>
      </c>
      <c r="AA50" t="s">
        <v>423</v>
      </c>
      <c r="AB50" t="s">
        <v>424</v>
      </c>
      <c r="AC50" t="s">
        <v>437</v>
      </c>
      <c r="AD50" t="s">
        <v>420</v>
      </c>
      <c r="AE50" t="s">
        <v>426</v>
      </c>
      <c r="AF50" t="s">
        <v>443</v>
      </c>
      <c r="AG50" t="s">
        <v>444</v>
      </c>
      <c r="AH50" t="s">
        <v>445</v>
      </c>
      <c r="AI50" t="s">
        <v>429</v>
      </c>
      <c r="AJ50" t="s">
        <v>447</v>
      </c>
      <c r="AK50" t="s">
        <v>435</v>
      </c>
    </row>
    <row r="51" spans="1:37" ht="12.75">
      <c r="A51" s="43" t="s">
        <v>369</v>
      </c>
      <c r="B51" t="s">
        <v>186</v>
      </c>
      <c r="C51" t="s">
        <v>436</v>
      </c>
      <c r="D51" t="s">
        <v>415</v>
      </c>
      <c r="E51" t="s">
        <v>416</v>
      </c>
      <c r="F51" t="s">
        <v>217</v>
      </c>
      <c r="G51" t="s">
        <v>434</v>
      </c>
      <c r="H51" t="s">
        <v>422</v>
      </c>
      <c r="I51" t="s">
        <v>432</v>
      </c>
      <c r="J51" t="s">
        <v>427</v>
      </c>
      <c r="K51" t="s">
        <v>439</v>
      </c>
      <c r="L51" t="s">
        <v>431</v>
      </c>
      <c r="M51" t="s">
        <v>418</v>
      </c>
      <c r="N51" t="s">
        <v>536</v>
      </c>
      <c r="O51" t="s">
        <v>441</v>
      </c>
      <c r="P51" t="s">
        <v>429</v>
      </c>
      <c r="Q51" t="s">
        <v>430</v>
      </c>
      <c r="R51" t="s">
        <v>433</v>
      </c>
      <c r="S51" t="s">
        <v>521</v>
      </c>
      <c r="T51" t="s">
        <v>534</v>
      </c>
      <c r="U51" t="s">
        <v>443</v>
      </c>
      <c r="V51" t="s">
        <v>535</v>
      </c>
      <c r="W51" t="s">
        <v>426</v>
      </c>
      <c r="X51" t="s">
        <v>423</v>
      </c>
      <c r="Y51" t="s">
        <v>417</v>
      </c>
      <c r="Z51" t="s">
        <v>420</v>
      </c>
      <c r="AA51" t="s">
        <v>428</v>
      </c>
      <c r="AB51" t="s">
        <v>537</v>
      </c>
      <c r="AC51" t="s">
        <v>448</v>
      </c>
      <c r="AD51" t="s">
        <v>421</v>
      </c>
      <c r="AE51" t="s">
        <v>437</v>
      </c>
      <c r="AF51" t="s">
        <v>424</v>
      </c>
      <c r="AG51" t="s">
        <v>419</v>
      </c>
      <c r="AH51" t="s">
        <v>445</v>
      </c>
      <c r="AI51" t="s">
        <v>444</v>
      </c>
      <c r="AJ51" t="s">
        <v>447</v>
      </c>
      <c r="AK51" t="s">
        <v>435</v>
      </c>
    </row>
    <row r="52" spans="1:37" ht="12.75">
      <c r="A52" s="43" t="s">
        <v>370</v>
      </c>
      <c r="B52" t="s">
        <v>187</v>
      </c>
      <c r="C52" t="s">
        <v>436</v>
      </c>
      <c r="D52" t="s">
        <v>415</v>
      </c>
      <c r="E52" t="s">
        <v>217</v>
      </c>
      <c r="F52" t="s">
        <v>441</v>
      </c>
      <c r="G52" t="s">
        <v>429</v>
      </c>
      <c r="H52" t="s">
        <v>432</v>
      </c>
      <c r="I52" t="s">
        <v>434</v>
      </c>
      <c r="J52" t="s">
        <v>416</v>
      </c>
      <c r="K52" t="s">
        <v>423</v>
      </c>
      <c r="L52" t="s">
        <v>521</v>
      </c>
      <c r="M52" t="s">
        <v>439</v>
      </c>
      <c r="N52" t="s">
        <v>427</v>
      </c>
      <c r="O52" t="s">
        <v>422</v>
      </c>
      <c r="P52" t="s">
        <v>428</v>
      </c>
      <c r="Q52" t="s">
        <v>418</v>
      </c>
      <c r="R52" t="s">
        <v>536</v>
      </c>
      <c r="S52" t="s">
        <v>430</v>
      </c>
      <c r="T52" t="s">
        <v>417</v>
      </c>
      <c r="U52" t="s">
        <v>431</v>
      </c>
      <c r="V52" t="s">
        <v>433</v>
      </c>
      <c r="W52" t="s">
        <v>437</v>
      </c>
      <c r="X52" t="s">
        <v>443</v>
      </c>
      <c r="Y52" t="s">
        <v>534</v>
      </c>
      <c r="Z52" t="s">
        <v>421</v>
      </c>
      <c r="AA52" t="s">
        <v>537</v>
      </c>
      <c r="AB52" t="s">
        <v>420</v>
      </c>
      <c r="AC52" t="s">
        <v>426</v>
      </c>
      <c r="AD52" t="s">
        <v>535</v>
      </c>
      <c r="AE52" t="s">
        <v>419</v>
      </c>
      <c r="AF52" t="s">
        <v>445</v>
      </c>
      <c r="AG52" t="s">
        <v>448</v>
      </c>
      <c r="AH52" t="s">
        <v>424</v>
      </c>
      <c r="AI52" t="s">
        <v>447</v>
      </c>
      <c r="AJ52" t="s">
        <v>444</v>
      </c>
      <c r="AK52" t="s">
        <v>435</v>
      </c>
    </row>
    <row r="53" spans="1:37" ht="12.75">
      <c r="A53" s="43" t="s">
        <v>371</v>
      </c>
      <c r="B53" t="s">
        <v>188</v>
      </c>
      <c r="C53" t="s">
        <v>436</v>
      </c>
      <c r="D53" t="s">
        <v>415</v>
      </c>
      <c r="E53" t="s">
        <v>416</v>
      </c>
      <c r="F53" t="s">
        <v>443</v>
      </c>
      <c r="G53" t="s">
        <v>432</v>
      </c>
      <c r="H53" t="s">
        <v>431</v>
      </c>
      <c r="I53" t="s">
        <v>434</v>
      </c>
      <c r="J53" t="s">
        <v>430</v>
      </c>
      <c r="K53" t="s">
        <v>217</v>
      </c>
      <c r="L53" t="s">
        <v>422</v>
      </c>
      <c r="M53" t="s">
        <v>427</v>
      </c>
      <c r="N53" t="s">
        <v>439</v>
      </c>
      <c r="O53" t="s">
        <v>418</v>
      </c>
      <c r="P53" t="s">
        <v>521</v>
      </c>
      <c r="Q53" t="s">
        <v>534</v>
      </c>
      <c r="R53" t="s">
        <v>536</v>
      </c>
      <c r="S53" t="s">
        <v>433</v>
      </c>
      <c r="T53" t="s">
        <v>428</v>
      </c>
      <c r="U53" t="s">
        <v>441</v>
      </c>
      <c r="V53" t="s">
        <v>429</v>
      </c>
      <c r="W53" t="s">
        <v>537</v>
      </c>
      <c r="X53" t="s">
        <v>535</v>
      </c>
      <c r="Y53" t="s">
        <v>426</v>
      </c>
      <c r="Z53" t="s">
        <v>423</v>
      </c>
      <c r="AA53" t="s">
        <v>419</v>
      </c>
      <c r="AB53" t="s">
        <v>417</v>
      </c>
      <c r="AC53" t="s">
        <v>448</v>
      </c>
      <c r="AD53" t="s">
        <v>421</v>
      </c>
      <c r="AE53" t="s">
        <v>424</v>
      </c>
      <c r="AF53" t="s">
        <v>437</v>
      </c>
      <c r="AG53" t="s">
        <v>445</v>
      </c>
      <c r="AH53" t="s">
        <v>420</v>
      </c>
      <c r="AI53" t="s">
        <v>444</v>
      </c>
      <c r="AJ53" t="s">
        <v>447</v>
      </c>
      <c r="AK53" t="s">
        <v>435</v>
      </c>
    </row>
    <row r="54" spans="1:37" ht="12.75">
      <c r="A54" s="43" t="s">
        <v>244</v>
      </c>
      <c r="B54" t="s">
        <v>243</v>
      </c>
      <c r="C54" t="s">
        <v>436</v>
      </c>
      <c r="D54" t="s">
        <v>415</v>
      </c>
      <c r="E54" t="s">
        <v>432</v>
      </c>
      <c r="F54" t="s">
        <v>217</v>
      </c>
      <c r="G54" t="s">
        <v>416</v>
      </c>
      <c r="H54" t="s">
        <v>422</v>
      </c>
      <c r="I54" t="s">
        <v>434</v>
      </c>
      <c r="J54" t="s">
        <v>441</v>
      </c>
      <c r="K54" t="s">
        <v>431</v>
      </c>
      <c r="L54" t="s">
        <v>429</v>
      </c>
      <c r="M54" t="s">
        <v>439</v>
      </c>
      <c r="N54" t="s">
        <v>428</v>
      </c>
      <c r="O54" t="s">
        <v>427</v>
      </c>
      <c r="P54" t="s">
        <v>418</v>
      </c>
      <c r="Q54" t="s">
        <v>430</v>
      </c>
      <c r="R54" t="s">
        <v>521</v>
      </c>
      <c r="S54" t="s">
        <v>443</v>
      </c>
      <c r="T54" t="s">
        <v>536</v>
      </c>
      <c r="U54" t="s">
        <v>534</v>
      </c>
      <c r="V54" t="s">
        <v>537</v>
      </c>
      <c r="W54" t="s">
        <v>417</v>
      </c>
      <c r="X54" t="s">
        <v>419</v>
      </c>
      <c r="Y54" t="s">
        <v>423</v>
      </c>
      <c r="Z54" t="s">
        <v>433</v>
      </c>
      <c r="AA54" t="s">
        <v>437</v>
      </c>
      <c r="AB54" t="s">
        <v>426</v>
      </c>
      <c r="AC54" t="s">
        <v>535</v>
      </c>
      <c r="AD54" t="s">
        <v>448</v>
      </c>
      <c r="AE54" t="s">
        <v>421</v>
      </c>
      <c r="AF54" t="s">
        <v>420</v>
      </c>
      <c r="AG54" t="s">
        <v>424</v>
      </c>
      <c r="AH54" t="s">
        <v>445</v>
      </c>
      <c r="AI54" t="s">
        <v>444</v>
      </c>
      <c r="AJ54" t="s">
        <v>447</v>
      </c>
      <c r="AK54" t="s">
        <v>435</v>
      </c>
    </row>
    <row r="55" spans="1:37" ht="12.75">
      <c r="A55" s="43" t="s">
        <v>449</v>
      </c>
      <c r="B55" t="s">
        <v>245</v>
      </c>
      <c r="C55" t="s">
        <v>436</v>
      </c>
      <c r="D55" t="s">
        <v>415</v>
      </c>
      <c r="E55" t="s">
        <v>432</v>
      </c>
      <c r="F55" t="s">
        <v>217</v>
      </c>
      <c r="G55" t="s">
        <v>422</v>
      </c>
      <c r="H55" t="s">
        <v>416</v>
      </c>
      <c r="I55" t="s">
        <v>434</v>
      </c>
      <c r="J55" t="s">
        <v>441</v>
      </c>
      <c r="K55" t="s">
        <v>418</v>
      </c>
      <c r="L55" t="s">
        <v>431</v>
      </c>
      <c r="M55" t="s">
        <v>439</v>
      </c>
      <c r="N55" t="s">
        <v>428</v>
      </c>
      <c r="O55" t="s">
        <v>429</v>
      </c>
      <c r="P55" t="s">
        <v>534</v>
      </c>
      <c r="Q55" t="s">
        <v>427</v>
      </c>
      <c r="R55" t="s">
        <v>536</v>
      </c>
      <c r="S55" t="s">
        <v>443</v>
      </c>
      <c r="T55" t="s">
        <v>433</v>
      </c>
      <c r="U55" t="s">
        <v>521</v>
      </c>
      <c r="V55" t="s">
        <v>430</v>
      </c>
      <c r="W55" t="s">
        <v>419</v>
      </c>
      <c r="X55" t="s">
        <v>417</v>
      </c>
      <c r="Y55" t="s">
        <v>437</v>
      </c>
      <c r="Z55" t="s">
        <v>537</v>
      </c>
      <c r="AA55" t="s">
        <v>448</v>
      </c>
      <c r="AB55" t="s">
        <v>423</v>
      </c>
      <c r="AC55" t="s">
        <v>426</v>
      </c>
      <c r="AD55" t="s">
        <v>535</v>
      </c>
      <c r="AE55" t="s">
        <v>420</v>
      </c>
      <c r="AF55" t="s">
        <v>421</v>
      </c>
      <c r="AG55" t="s">
        <v>424</v>
      </c>
      <c r="AH55" t="s">
        <v>445</v>
      </c>
      <c r="AI55" t="s">
        <v>444</v>
      </c>
      <c r="AJ55" t="s">
        <v>447</v>
      </c>
      <c r="AK55" t="s">
        <v>435</v>
      </c>
    </row>
    <row r="56" spans="1:37" ht="12.75">
      <c r="A56" s="43" t="s">
        <v>390</v>
      </c>
      <c r="B56" t="s">
        <v>974</v>
      </c>
      <c r="C56" t="s">
        <v>436</v>
      </c>
      <c r="D56" t="s">
        <v>415</v>
      </c>
      <c r="E56" t="s">
        <v>217</v>
      </c>
      <c r="F56" t="s">
        <v>416</v>
      </c>
      <c r="G56" t="s">
        <v>432</v>
      </c>
      <c r="H56" t="s">
        <v>441</v>
      </c>
      <c r="I56" t="s">
        <v>422</v>
      </c>
      <c r="J56" t="s">
        <v>434</v>
      </c>
      <c r="K56" t="s">
        <v>429</v>
      </c>
      <c r="L56" t="s">
        <v>428</v>
      </c>
      <c r="M56" t="s">
        <v>443</v>
      </c>
      <c r="N56" t="s">
        <v>418</v>
      </c>
      <c r="O56" t="s">
        <v>439</v>
      </c>
      <c r="P56" t="s">
        <v>521</v>
      </c>
      <c r="Q56" t="s">
        <v>427</v>
      </c>
      <c r="R56" t="s">
        <v>431</v>
      </c>
      <c r="S56" t="s">
        <v>417</v>
      </c>
      <c r="T56" t="s">
        <v>534</v>
      </c>
      <c r="U56" t="s">
        <v>536</v>
      </c>
      <c r="V56" t="s">
        <v>419</v>
      </c>
      <c r="W56" t="s">
        <v>423</v>
      </c>
      <c r="X56" t="s">
        <v>537</v>
      </c>
      <c r="Y56" t="s">
        <v>433</v>
      </c>
      <c r="Z56" t="s">
        <v>535</v>
      </c>
      <c r="AA56" t="s">
        <v>430</v>
      </c>
      <c r="AB56" t="s">
        <v>437</v>
      </c>
      <c r="AC56" t="s">
        <v>426</v>
      </c>
      <c r="AD56" t="s">
        <v>421</v>
      </c>
      <c r="AE56" t="s">
        <v>448</v>
      </c>
      <c r="AF56" t="s">
        <v>420</v>
      </c>
      <c r="AG56" t="s">
        <v>424</v>
      </c>
      <c r="AH56" t="s">
        <v>444</v>
      </c>
      <c r="AI56" t="s">
        <v>445</v>
      </c>
      <c r="AJ56" t="s">
        <v>447</v>
      </c>
      <c r="AK56" t="s">
        <v>435</v>
      </c>
    </row>
    <row r="57" ht="12.75">
      <c r="A57" s="43"/>
    </row>
    <row r="58" spans="4:14" ht="12.75">
      <c r="D58" s="178">
        <v>1</v>
      </c>
      <c r="E58" s="20">
        <v>2</v>
      </c>
      <c r="F58" s="20">
        <v>3</v>
      </c>
      <c r="G58">
        <v>4</v>
      </c>
      <c r="H58" s="178">
        <v>5</v>
      </c>
      <c r="I58" s="178">
        <v>6</v>
      </c>
      <c r="J58" s="178">
        <v>7</v>
      </c>
      <c r="K58" s="178">
        <v>8</v>
      </c>
      <c r="L58" s="178">
        <v>9</v>
      </c>
      <c r="M58" s="178">
        <v>10</v>
      </c>
      <c r="N58" s="178"/>
    </row>
    <row r="59" spans="2:37" ht="12.75">
      <c r="B59" s="99">
        <v>1</v>
      </c>
      <c r="C59" s="99">
        <v>2</v>
      </c>
      <c r="D59" s="99">
        <v>3</v>
      </c>
      <c r="E59">
        <v>4</v>
      </c>
      <c r="F59">
        <v>5</v>
      </c>
      <c r="G59">
        <v>6</v>
      </c>
      <c r="H59">
        <v>7</v>
      </c>
      <c r="I59">
        <v>8</v>
      </c>
      <c r="J59">
        <v>9</v>
      </c>
      <c r="K59">
        <v>10</v>
      </c>
      <c r="L59">
        <v>11</v>
      </c>
      <c r="M59">
        <v>12</v>
      </c>
      <c r="N59">
        <v>13</v>
      </c>
      <c r="O59">
        <v>14</v>
      </c>
      <c r="P59">
        <v>15</v>
      </c>
      <c r="Q59">
        <v>16</v>
      </c>
      <c r="R59">
        <v>17</v>
      </c>
      <c r="S59">
        <v>18</v>
      </c>
      <c r="T59">
        <v>19</v>
      </c>
      <c r="U59">
        <v>20</v>
      </c>
      <c r="V59">
        <v>21</v>
      </c>
      <c r="W59">
        <v>22</v>
      </c>
      <c r="X59">
        <v>23</v>
      </c>
      <c r="Y59">
        <v>24</v>
      </c>
      <c r="Z59">
        <v>25</v>
      </c>
      <c r="AA59">
        <v>26</v>
      </c>
      <c r="AB59">
        <v>27</v>
      </c>
      <c r="AC59">
        <v>28</v>
      </c>
      <c r="AD59">
        <v>29</v>
      </c>
      <c r="AE59">
        <v>30</v>
      </c>
      <c r="AF59">
        <v>31</v>
      </c>
      <c r="AG59">
        <v>32</v>
      </c>
      <c r="AH59">
        <v>33</v>
      </c>
      <c r="AI59">
        <v>34</v>
      </c>
      <c r="AJ59">
        <v>35</v>
      </c>
      <c r="AK59">
        <v>36</v>
      </c>
    </row>
    <row r="60" spans="1:37" ht="12.75">
      <c r="A60" s="43" t="s">
        <v>987</v>
      </c>
      <c r="B60" t="s">
        <v>139</v>
      </c>
      <c r="C60">
        <v>28378</v>
      </c>
      <c r="D60">
        <v>22626</v>
      </c>
      <c r="E60">
        <v>1355</v>
      </c>
      <c r="F60">
        <v>796</v>
      </c>
      <c r="G60">
        <v>641</v>
      </c>
      <c r="H60">
        <v>617</v>
      </c>
      <c r="I60">
        <v>272</v>
      </c>
      <c r="J60">
        <v>201</v>
      </c>
      <c r="K60">
        <v>148</v>
      </c>
      <c r="L60">
        <v>72</v>
      </c>
      <c r="M60">
        <v>68</v>
      </c>
      <c r="N60">
        <v>57</v>
      </c>
      <c r="O60">
        <v>56</v>
      </c>
      <c r="P60">
        <v>52</v>
      </c>
      <c r="Q60">
        <v>51</v>
      </c>
      <c r="R60">
        <v>38</v>
      </c>
      <c r="S60">
        <v>35</v>
      </c>
      <c r="T60">
        <v>35</v>
      </c>
      <c r="U60">
        <v>32</v>
      </c>
      <c r="V60">
        <v>32</v>
      </c>
      <c r="W60">
        <v>31</v>
      </c>
      <c r="X60">
        <v>30</v>
      </c>
      <c r="Y60">
        <v>20</v>
      </c>
      <c r="Z60">
        <v>19</v>
      </c>
      <c r="AA60">
        <v>18</v>
      </c>
      <c r="AB60">
        <v>17</v>
      </c>
      <c r="AC60">
        <v>15</v>
      </c>
      <c r="AD60">
        <v>15</v>
      </c>
      <c r="AE60">
        <v>14</v>
      </c>
      <c r="AF60">
        <v>11</v>
      </c>
      <c r="AG60">
        <v>6</v>
      </c>
      <c r="AH60">
        <v>4</v>
      </c>
      <c r="AI60">
        <v>1</v>
      </c>
      <c r="AJ60">
        <v>0</v>
      </c>
      <c r="AK60">
        <v>993</v>
      </c>
    </row>
    <row r="61" spans="1:37" ht="12.75">
      <c r="A61" s="43" t="s">
        <v>988</v>
      </c>
      <c r="B61" t="s">
        <v>141</v>
      </c>
      <c r="C61">
        <v>32286</v>
      </c>
      <c r="D61">
        <v>18389</v>
      </c>
      <c r="E61">
        <v>2705</v>
      </c>
      <c r="F61">
        <v>2486</v>
      </c>
      <c r="G61">
        <v>1348</v>
      </c>
      <c r="H61">
        <v>1270</v>
      </c>
      <c r="I61">
        <v>895</v>
      </c>
      <c r="J61">
        <v>251</v>
      </c>
      <c r="K61">
        <v>249</v>
      </c>
      <c r="L61">
        <v>238</v>
      </c>
      <c r="M61">
        <v>228</v>
      </c>
      <c r="N61">
        <v>221</v>
      </c>
      <c r="O61">
        <v>190</v>
      </c>
      <c r="P61">
        <v>187</v>
      </c>
      <c r="Q61">
        <v>114</v>
      </c>
      <c r="R61">
        <v>57</v>
      </c>
      <c r="S61">
        <v>49</v>
      </c>
      <c r="T61">
        <v>48</v>
      </c>
      <c r="U61">
        <v>45</v>
      </c>
      <c r="V61">
        <v>40</v>
      </c>
      <c r="W61">
        <v>40</v>
      </c>
      <c r="X61">
        <v>37</v>
      </c>
      <c r="Y61">
        <v>33</v>
      </c>
      <c r="Z61">
        <v>27</v>
      </c>
      <c r="AA61">
        <v>26</v>
      </c>
      <c r="AB61">
        <v>22</v>
      </c>
      <c r="AC61">
        <v>20</v>
      </c>
      <c r="AD61">
        <v>16</v>
      </c>
      <c r="AE61">
        <v>14</v>
      </c>
      <c r="AF61">
        <v>12</v>
      </c>
      <c r="AG61">
        <v>5</v>
      </c>
      <c r="AH61">
        <v>5</v>
      </c>
      <c r="AI61">
        <v>4</v>
      </c>
      <c r="AJ61">
        <v>0</v>
      </c>
      <c r="AK61">
        <v>3015</v>
      </c>
    </row>
    <row r="62" spans="1:37" ht="12.75">
      <c r="A62" s="43" t="s">
        <v>334</v>
      </c>
      <c r="B62" t="s">
        <v>143</v>
      </c>
      <c r="C62">
        <v>24967</v>
      </c>
      <c r="D62">
        <v>22442</v>
      </c>
      <c r="E62">
        <v>277</v>
      </c>
      <c r="F62">
        <v>245</v>
      </c>
      <c r="G62">
        <v>233</v>
      </c>
      <c r="H62">
        <v>143</v>
      </c>
      <c r="I62">
        <v>141</v>
      </c>
      <c r="J62">
        <v>101</v>
      </c>
      <c r="K62">
        <v>90</v>
      </c>
      <c r="L62">
        <v>87</v>
      </c>
      <c r="M62">
        <v>78</v>
      </c>
      <c r="N62">
        <v>61</v>
      </c>
      <c r="O62">
        <v>56</v>
      </c>
      <c r="P62">
        <v>50</v>
      </c>
      <c r="Q62">
        <v>49</v>
      </c>
      <c r="R62">
        <v>46</v>
      </c>
      <c r="S62">
        <v>41</v>
      </c>
      <c r="T62">
        <v>36</v>
      </c>
      <c r="U62">
        <v>29</v>
      </c>
      <c r="V62">
        <v>26</v>
      </c>
      <c r="W62">
        <v>19</v>
      </c>
      <c r="X62">
        <v>16</v>
      </c>
      <c r="Y62">
        <v>15</v>
      </c>
      <c r="Z62">
        <v>13</v>
      </c>
      <c r="AA62">
        <v>13</v>
      </c>
      <c r="AB62">
        <v>13</v>
      </c>
      <c r="AC62">
        <v>13</v>
      </c>
      <c r="AD62">
        <v>8</v>
      </c>
      <c r="AE62">
        <v>7</v>
      </c>
      <c r="AF62">
        <v>7</v>
      </c>
      <c r="AG62">
        <v>5</v>
      </c>
      <c r="AH62">
        <v>1</v>
      </c>
      <c r="AI62">
        <v>0</v>
      </c>
      <c r="AJ62">
        <v>0</v>
      </c>
      <c r="AK62">
        <v>606</v>
      </c>
    </row>
    <row r="63" spans="1:37" ht="12.75">
      <c r="A63" s="43" t="s">
        <v>335</v>
      </c>
      <c r="B63" t="s">
        <v>145</v>
      </c>
      <c r="C63">
        <v>26536</v>
      </c>
      <c r="D63">
        <v>23417</v>
      </c>
      <c r="E63">
        <v>627</v>
      </c>
      <c r="F63">
        <v>563</v>
      </c>
      <c r="G63">
        <v>550</v>
      </c>
      <c r="H63">
        <v>314</v>
      </c>
      <c r="I63">
        <v>153</v>
      </c>
      <c r="J63">
        <v>135</v>
      </c>
      <c r="K63">
        <v>129</v>
      </c>
      <c r="L63">
        <v>65</v>
      </c>
      <c r="M63">
        <v>62</v>
      </c>
      <c r="N63">
        <v>60</v>
      </c>
      <c r="O63">
        <v>57</v>
      </c>
      <c r="P63">
        <v>45</v>
      </c>
      <c r="Q63">
        <v>38</v>
      </c>
      <c r="R63">
        <v>32</v>
      </c>
      <c r="S63">
        <v>29</v>
      </c>
      <c r="T63">
        <v>27</v>
      </c>
      <c r="U63">
        <v>25</v>
      </c>
      <c r="V63">
        <v>22</v>
      </c>
      <c r="W63">
        <v>21</v>
      </c>
      <c r="X63">
        <v>20</v>
      </c>
      <c r="Y63">
        <v>19</v>
      </c>
      <c r="Z63">
        <v>16</v>
      </c>
      <c r="AA63">
        <v>16</v>
      </c>
      <c r="AB63">
        <v>15</v>
      </c>
      <c r="AC63">
        <v>15</v>
      </c>
      <c r="AD63">
        <v>14</v>
      </c>
      <c r="AE63">
        <v>14</v>
      </c>
      <c r="AF63">
        <v>13</v>
      </c>
      <c r="AG63">
        <v>13</v>
      </c>
      <c r="AH63">
        <v>6</v>
      </c>
      <c r="AI63">
        <v>4</v>
      </c>
      <c r="AJ63">
        <v>0</v>
      </c>
      <c r="AK63">
        <v>0</v>
      </c>
    </row>
    <row r="64" spans="1:37" ht="12.75">
      <c r="A64" s="43" t="s">
        <v>242</v>
      </c>
      <c r="B64" t="s">
        <v>241</v>
      </c>
      <c r="C64">
        <v>1073045</v>
      </c>
      <c r="D64">
        <v>834732</v>
      </c>
      <c r="E64">
        <v>55922</v>
      </c>
      <c r="F64">
        <v>27206</v>
      </c>
      <c r="G64">
        <v>16085</v>
      </c>
      <c r="H64">
        <v>15100</v>
      </c>
      <c r="I64">
        <v>13864</v>
      </c>
      <c r="J64">
        <v>9477</v>
      </c>
      <c r="K64">
        <v>7765</v>
      </c>
      <c r="L64">
        <v>6203</v>
      </c>
      <c r="M64">
        <v>3988</v>
      </c>
      <c r="N64">
        <v>3399</v>
      </c>
      <c r="O64">
        <v>3238</v>
      </c>
      <c r="P64">
        <v>3020</v>
      </c>
      <c r="Q64">
        <v>3005</v>
      </c>
      <c r="R64">
        <v>2696</v>
      </c>
      <c r="S64">
        <v>2286</v>
      </c>
      <c r="T64">
        <v>2059</v>
      </c>
      <c r="U64">
        <v>1486</v>
      </c>
      <c r="V64">
        <v>1465</v>
      </c>
      <c r="W64">
        <v>1433</v>
      </c>
      <c r="X64">
        <v>1419</v>
      </c>
      <c r="Y64">
        <v>1062</v>
      </c>
      <c r="Z64">
        <v>1040</v>
      </c>
      <c r="AA64">
        <v>1019</v>
      </c>
      <c r="AB64">
        <v>974</v>
      </c>
      <c r="AC64">
        <v>797</v>
      </c>
      <c r="AD64">
        <v>753</v>
      </c>
      <c r="AE64">
        <v>734</v>
      </c>
      <c r="AF64">
        <v>580</v>
      </c>
      <c r="AG64">
        <v>401</v>
      </c>
      <c r="AH64">
        <v>149</v>
      </c>
      <c r="AI64">
        <v>139</v>
      </c>
      <c r="AJ64">
        <v>5</v>
      </c>
      <c r="AK64">
        <v>49544</v>
      </c>
    </row>
    <row r="65" spans="1:37" ht="12.75">
      <c r="A65" s="43" t="s">
        <v>336</v>
      </c>
      <c r="B65" t="s">
        <v>147</v>
      </c>
      <c r="C65">
        <v>33937</v>
      </c>
      <c r="D65">
        <v>20357</v>
      </c>
      <c r="E65">
        <v>7057</v>
      </c>
      <c r="F65">
        <v>1276</v>
      </c>
      <c r="G65">
        <v>918</v>
      </c>
      <c r="H65">
        <v>432</v>
      </c>
      <c r="I65">
        <v>323</v>
      </c>
      <c r="J65">
        <v>295</v>
      </c>
      <c r="K65">
        <v>176</v>
      </c>
      <c r="L65">
        <v>143</v>
      </c>
      <c r="M65">
        <v>132</v>
      </c>
      <c r="N65">
        <v>106</v>
      </c>
      <c r="O65">
        <v>102</v>
      </c>
      <c r="P65">
        <v>79</v>
      </c>
      <c r="Q65">
        <v>46</v>
      </c>
      <c r="R65">
        <v>37</v>
      </c>
      <c r="S65">
        <v>34</v>
      </c>
      <c r="T65">
        <v>31</v>
      </c>
      <c r="U65">
        <v>29</v>
      </c>
      <c r="V65">
        <v>25</v>
      </c>
      <c r="W65">
        <v>24</v>
      </c>
      <c r="X65">
        <v>23</v>
      </c>
      <c r="Y65">
        <v>21</v>
      </c>
      <c r="Z65">
        <v>15</v>
      </c>
      <c r="AA65">
        <v>14</v>
      </c>
      <c r="AB65">
        <v>13</v>
      </c>
      <c r="AC65">
        <v>13</v>
      </c>
      <c r="AD65">
        <v>10</v>
      </c>
      <c r="AE65">
        <v>9</v>
      </c>
      <c r="AF65">
        <v>2</v>
      </c>
      <c r="AG65">
        <v>2</v>
      </c>
      <c r="AH65">
        <v>1</v>
      </c>
      <c r="AI65">
        <v>1</v>
      </c>
      <c r="AJ65">
        <v>0</v>
      </c>
      <c r="AK65">
        <v>2191</v>
      </c>
    </row>
    <row r="66" spans="1:37" ht="12.75">
      <c r="A66" s="43" t="s">
        <v>337</v>
      </c>
      <c r="B66" t="s">
        <v>148</v>
      </c>
      <c r="C66">
        <v>25938</v>
      </c>
      <c r="D66">
        <v>23002</v>
      </c>
      <c r="E66">
        <v>416</v>
      </c>
      <c r="F66">
        <v>231</v>
      </c>
      <c r="G66">
        <v>173</v>
      </c>
      <c r="H66">
        <v>130</v>
      </c>
      <c r="I66">
        <v>127</v>
      </c>
      <c r="J66">
        <v>108</v>
      </c>
      <c r="K66">
        <v>86</v>
      </c>
      <c r="L66">
        <v>67</v>
      </c>
      <c r="M66">
        <v>64</v>
      </c>
      <c r="N66">
        <v>64</v>
      </c>
      <c r="O66">
        <v>61</v>
      </c>
      <c r="P66">
        <v>59</v>
      </c>
      <c r="Q66">
        <v>57</v>
      </c>
      <c r="R66">
        <v>44</v>
      </c>
      <c r="S66">
        <v>42</v>
      </c>
      <c r="T66">
        <v>41</v>
      </c>
      <c r="U66">
        <v>40</v>
      </c>
      <c r="V66">
        <v>38</v>
      </c>
      <c r="W66">
        <v>35</v>
      </c>
      <c r="X66">
        <v>34</v>
      </c>
      <c r="Y66">
        <v>34</v>
      </c>
      <c r="Z66">
        <v>33</v>
      </c>
      <c r="AA66">
        <v>31</v>
      </c>
      <c r="AB66">
        <v>25</v>
      </c>
      <c r="AC66">
        <v>23</v>
      </c>
      <c r="AD66">
        <v>17</v>
      </c>
      <c r="AE66">
        <v>15</v>
      </c>
      <c r="AF66">
        <v>15</v>
      </c>
      <c r="AG66">
        <v>13</v>
      </c>
      <c r="AH66">
        <v>8</v>
      </c>
      <c r="AI66">
        <v>6</v>
      </c>
      <c r="AJ66">
        <v>0</v>
      </c>
      <c r="AK66">
        <v>799</v>
      </c>
    </row>
    <row r="67" spans="1:37" ht="12.75">
      <c r="A67" s="43" t="s">
        <v>338</v>
      </c>
      <c r="B67" t="s">
        <v>149</v>
      </c>
      <c r="C67">
        <v>25708</v>
      </c>
      <c r="D67">
        <v>22570</v>
      </c>
      <c r="E67">
        <v>556</v>
      </c>
      <c r="F67">
        <v>356</v>
      </c>
      <c r="G67">
        <v>343</v>
      </c>
      <c r="H67">
        <v>179</v>
      </c>
      <c r="I67">
        <v>96</v>
      </c>
      <c r="J67">
        <v>87</v>
      </c>
      <c r="K67">
        <v>81</v>
      </c>
      <c r="L67">
        <v>80</v>
      </c>
      <c r="M67">
        <v>76</v>
      </c>
      <c r="N67">
        <v>74</v>
      </c>
      <c r="O67">
        <v>43</v>
      </c>
      <c r="P67">
        <v>39</v>
      </c>
      <c r="Q67">
        <v>37</v>
      </c>
      <c r="R67">
        <v>36</v>
      </c>
      <c r="S67">
        <v>34</v>
      </c>
      <c r="T67">
        <v>30</v>
      </c>
      <c r="U67">
        <v>29</v>
      </c>
      <c r="V67">
        <v>26</v>
      </c>
      <c r="W67">
        <v>24</v>
      </c>
      <c r="X67">
        <v>23</v>
      </c>
      <c r="Y67">
        <v>21</v>
      </c>
      <c r="Z67">
        <v>19</v>
      </c>
      <c r="AA67">
        <v>18</v>
      </c>
      <c r="AB67">
        <v>18</v>
      </c>
      <c r="AC67">
        <v>17</v>
      </c>
      <c r="AD67">
        <v>9</v>
      </c>
      <c r="AE67">
        <v>8</v>
      </c>
      <c r="AF67">
        <v>6</v>
      </c>
      <c r="AG67">
        <v>3</v>
      </c>
      <c r="AH67">
        <v>3</v>
      </c>
      <c r="AI67">
        <v>0</v>
      </c>
      <c r="AJ67">
        <v>0</v>
      </c>
      <c r="AK67">
        <v>767</v>
      </c>
    </row>
    <row r="68" spans="1:37" ht="12.75">
      <c r="A68" s="43" t="s">
        <v>382</v>
      </c>
      <c r="B68" t="s">
        <v>966</v>
      </c>
      <c r="C68">
        <v>96568</v>
      </c>
      <c r="D68">
        <v>77514</v>
      </c>
      <c r="E68">
        <v>3320</v>
      </c>
      <c r="F68">
        <v>1352</v>
      </c>
      <c r="G68">
        <v>1041</v>
      </c>
      <c r="H68">
        <v>956</v>
      </c>
      <c r="I68">
        <v>902</v>
      </c>
      <c r="J68">
        <v>736</v>
      </c>
      <c r="K68">
        <v>712</v>
      </c>
      <c r="L68">
        <v>494</v>
      </c>
      <c r="M68">
        <v>469</v>
      </c>
      <c r="N68">
        <v>427</v>
      </c>
      <c r="O68">
        <v>393</v>
      </c>
      <c r="P68">
        <v>347</v>
      </c>
      <c r="Q68">
        <v>313</v>
      </c>
      <c r="R68">
        <v>311</v>
      </c>
      <c r="S68">
        <v>297</v>
      </c>
      <c r="T68">
        <v>251</v>
      </c>
      <c r="U68">
        <v>235</v>
      </c>
      <c r="V68">
        <v>203</v>
      </c>
      <c r="W68">
        <v>173</v>
      </c>
      <c r="X68">
        <v>172</v>
      </c>
      <c r="Y68">
        <v>166</v>
      </c>
      <c r="Z68">
        <v>164</v>
      </c>
      <c r="AA68">
        <v>158</v>
      </c>
      <c r="AB68">
        <v>145</v>
      </c>
      <c r="AC68">
        <v>143</v>
      </c>
      <c r="AD68">
        <v>141</v>
      </c>
      <c r="AE68">
        <v>73</v>
      </c>
      <c r="AF68">
        <v>72</v>
      </c>
      <c r="AG68">
        <v>53</v>
      </c>
      <c r="AH68">
        <v>32</v>
      </c>
      <c r="AI68">
        <v>28</v>
      </c>
      <c r="AJ68">
        <v>0</v>
      </c>
      <c r="AK68">
        <v>4775</v>
      </c>
    </row>
    <row r="69" spans="1:37" ht="12.75">
      <c r="A69" s="43" t="s">
        <v>339</v>
      </c>
      <c r="B69" t="s">
        <v>150</v>
      </c>
      <c r="C69">
        <v>24426</v>
      </c>
      <c r="D69">
        <v>17277</v>
      </c>
      <c r="E69">
        <v>1286</v>
      </c>
      <c r="F69">
        <v>455</v>
      </c>
      <c r="G69">
        <v>389</v>
      </c>
      <c r="H69">
        <v>321</v>
      </c>
      <c r="I69">
        <v>296</v>
      </c>
      <c r="J69">
        <v>276</v>
      </c>
      <c r="K69">
        <v>259</v>
      </c>
      <c r="L69">
        <v>153</v>
      </c>
      <c r="M69">
        <v>151</v>
      </c>
      <c r="N69">
        <v>142</v>
      </c>
      <c r="O69">
        <v>137</v>
      </c>
      <c r="P69">
        <v>132</v>
      </c>
      <c r="Q69">
        <v>117</v>
      </c>
      <c r="R69">
        <v>104</v>
      </c>
      <c r="S69">
        <v>102</v>
      </c>
      <c r="T69">
        <v>100</v>
      </c>
      <c r="U69">
        <v>92</v>
      </c>
      <c r="V69">
        <v>76</v>
      </c>
      <c r="W69">
        <v>73</v>
      </c>
      <c r="X69">
        <v>72</v>
      </c>
      <c r="Y69">
        <v>71</v>
      </c>
      <c r="Z69">
        <v>65</v>
      </c>
      <c r="AA69">
        <v>58</v>
      </c>
      <c r="AB69">
        <v>55</v>
      </c>
      <c r="AC69">
        <v>51</v>
      </c>
      <c r="AD69">
        <v>50</v>
      </c>
      <c r="AE69">
        <v>30</v>
      </c>
      <c r="AF69">
        <v>27</v>
      </c>
      <c r="AG69">
        <v>25</v>
      </c>
      <c r="AH69">
        <v>13</v>
      </c>
      <c r="AI69">
        <v>7</v>
      </c>
      <c r="AJ69">
        <v>0</v>
      </c>
      <c r="AK69">
        <v>1964</v>
      </c>
    </row>
    <row r="70" spans="1:37" ht="12.75">
      <c r="A70" s="43" t="s">
        <v>247</v>
      </c>
      <c r="B70" t="s">
        <v>246</v>
      </c>
      <c r="C70">
        <v>53012456</v>
      </c>
      <c r="D70">
        <v>45675317</v>
      </c>
      <c r="E70">
        <v>682274</v>
      </c>
      <c r="F70">
        <v>561098</v>
      </c>
      <c r="G70">
        <v>476684</v>
      </c>
      <c r="H70">
        <v>395182</v>
      </c>
      <c r="I70">
        <v>262356</v>
      </c>
      <c r="J70">
        <v>206331</v>
      </c>
      <c r="K70">
        <v>188690</v>
      </c>
      <c r="L70">
        <v>186355</v>
      </c>
      <c r="M70">
        <v>173470</v>
      </c>
      <c r="N70">
        <v>159170</v>
      </c>
      <c r="O70">
        <v>146202</v>
      </c>
      <c r="P70">
        <v>143173</v>
      </c>
      <c r="Q70">
        <v>135966</v>
      </c>
      <c r="R70">
        <v>131195</v>
      </c>
      <c r="S70">
        <v>127601</v>
      </c>
      <c r="T70">
        <v>125917</v>
      </c>
      <c r="U70">
        <v>117457</v>
      </c>
      <c r="V70">
        <v>116042</v>
      </c>
      <c r="W70">
        <v>113592</v>
      </c>
      <c r="X70">
        <v>110140</v>
      </c>
      <c r="Y70">
        <v>99484</v>
      </c>
      <c r="Z70">
        <v>98724</v>
      </c>
      <c r="AA70">
        <v>95730</v>
      </c>
      <c r="AB70">
        <v>93312</v>
      </c>
      <c r="AC70">
        <v>89484</v>
      </c>
      <c r="AD70">
        <v>85845</v>
      </c>
      <c r="AE70">
        <v>79985</v>
      </c>
      <c r="AF70">
        <v>78192</v>
      </c>
      <c r="AG70">
        <v>77554</v>
      </c>
      <c r="AH70">
        <v>13969</v>
      </c>
      <c r="AI70">
        <v>9002</v>
      </c>
      <c r="AJ70">
        <v>50</v>
      </c>
      <c r="AK70">
        <v>1956913</v>
      </c>
    </row>
    <row r="71" spans="1:37" ht="12.75">
      <c r="A71" s="43" t="s">
        <v>383</v>
      </c>
      <c r="B71" t="s">
        <v>967</v>
      </c>
      <c r="C71">
        <v>97778</v>
      </c>
      <c r="D71">
        <v>83087</v>
      </c>
      <c r="E71">
        <v>2115</v>
      </c>
      <c r="F71">
        <v>1833</v>
      </c>
      <c r="G71">
        <v>1774</v>
      </c>
      <c r="H71">
        <v>1630</v>
      </c>
      <c r="I71">
        <v>1037</v>
      </c>
      <c r="J71">
        <v>385</v>
      </c>
      <c r="K71">
        <v>379</v>
      </c>
      <c r="L71">
        <v>312</v>
      </c>
      <c r="M71">
        <v>277</v>
      </c>
      <c r="N71">
        <v>243</v>
      </c>
      <c r="O71">
        <v>185</v>
      </c>
      <c r="P71">
        <v>168</v>
      </c>
      <c r="Q71">
        <v>164</v>
      </c>
      <c r="R71">
        <v>152</v>
      </c>
      <c r="S71">
        <v>135</v>
      </c>
      <c r="T71">
        <v>122</v>
      </c>
      <c r="U71">
        <v>119</v>
      </c>
      <c r="V71">
        <v>116</v>
      </c>
      <c r="W71">
        <v>107</v>
      </c>
      <c r="X71">
        <v>97</v>
      </c>
      <c r="Y71">
        <v>90</v>
      </c>
      <c r="Z71">
        <v>79</v>
      </c>
      <c r="AA71">
        <v>71</v>
      </c>
      <c r="AB71">
        <v>61</v>
      </c>
      <c r="AC71">
        <v>48</v>
      </c>
      <c r="AD71">
        <v>46</v>
      </c>
      <c r="AE71">
        <v>44</v>
      </c>
      <c r="AF71">
        <v>41</v>
      </c>
      <c r="AG71">
        <v>31</v>
      </c>
      <c r="AH71">
        <v>7</v>
      </c>
      <c r="AI71">
        <v>4</v>
      </c>
      <c r="AJ71">
        <v>0</v>
      </c>
      <c r="AK71">
        <v>2819</v>
      </c>
    </row>
    <row r="72" spans="1:37" ht="12.75">
      <c r="A72" s="43" t="s">
        <v>340</v>
      </c>
      <c r="B72" t="s">
        <v>152</v>
      </c>
      <c r="C72">
        <v>22828</v>
      </c>
      <c r="D72">
        <v>19513</v>
      </c>
      <c r="E72">
        <v>734</v>
      </c>
      <c r="F72">
        <v>444</v>
      </c>
      <c r="G72">
        <v>324</v>
      </c>
      <c r="H72">
        <v>243</v>
      </c>
      <c r="I72">
        <v>233</v>
      </c>
      <c r="J72">
        <v>83</v>
      </c>
      <c r="K72">
        <v>66</v>
      </c>
      <c r="L72">
        <v>63</v>
      </c>
      <c r="M72">
        <v>52</v>
      </c>
      <c r="N72">
        <v>42</v>
      </c>
      <c r="O72">
        <v>36</v>
      </c>
      <c r="P72">
        <v>34</v>
      </c>
      <c r="Q72">
        <v>32</v>
      </c>
      <c r="R72">
        <v>30</v>
      </c>
      <c r="S72">
        <v>28</v>
      </c>
      <c r="T72">
        <v>28</v>
      </c>
      <c r="U72">
        <v>24</v>
      </c>
      <c r="V72">
        <v>24</v>
      </c>
      <c r="W72">
        <v>20</v>
      </c>
      <c r="X72">
        <v>18</v>
      </c>
      <c r="Y72">
        <v>17</v>
      </c>
      <c r="Z72">
        <v>17</v>
      </c>
      <c r="AA72">
        <v>17</v>
      </c>
      <c r="AB72">
        <v>16</v>
      </c>
      <c r="AC72">
        <v>15</v>
      </c>
      <c r="AD72">
        <v>13</v>
      </c>
      <c r="AE72">
        <v>9</v>
      </c>
      <c r="AF72">
        <v>8</v>
      </c>
      <c r="AG72">
        <v>7</v>
      </c>
      <c r="AH72">
        <v>1</v>
      </c>
      <c r="AI72">
        <v>0</v>
      </c>
      <c r="AJ72">
        <v>0</v>
      </c>
      <c r="AK72">
        <v>637</v>
      </c>
    </row>
    <row r="73" spans="1:37" ht="12.75">
      <c r="A73" s="43" t="s">
        <v>384</v>
      </c>
      <c r="B73" t="s">
        <v>968</v>
      </c>
      <c r="C73">
        <v>115904</v>
      </c>
      <c r="D73">
        <v>79053</v>
      </c>
      <c r="E73">
        <v>14492</v>
      </c>
      <c r="F73">
        <v>3567</v>
      </c>
      <c r="G73">
        <v>2002</v>
      </c>
      <c r="H73">
        <v>1957</v>
      </c>
      <c r="I73">
        <v>1175</v>
      </c>
      <c r="J73">
        <v>1017</v>
      </c>
      <c r="K73">
        <v>940</v>
      </c>
      <c r="L73">
        <v>552</v>
      </c>
      <c r="M73">
        <v>420</v>
      </c>
      <c r="N73">
        <v>329</v>
      </c>
      <c r="O73">
        <v>319</v>
      </c>
      <c r="P73">
        <v>267</v>
      </c>
      <c r="Q73">
        <v>224</v>
      </c>
      <c r="R73">
        <v>192</v>
      </c>
      <c r="S73">
        <v>190</v>
      </c>
      <c r="T73">
        <v>188</v>
      </c>
      <c r="U73">
        <v>169</v>
      </c>
      <c r="V73">
        <v>166</v>
      </c>
      <c r="W73">
        <v>153</v>
      </c>
      <c r="X73">
        <v>130</v>
      </c>
      <c r="Y73">
        <v>114</v>
      </c>
      <c r="Z73">
        <v>91</v>
      </c>
      <c r="AA73">
        <v>86</v>
      </c>
      <c r="AB73">
        <v>77</v>
      </c>
      <c r="AC73">
        <v>71</v>
      </c>
      <c r="AD73">
        <v>55</v>
      </c>
      <c r="AE73">
        <v>51</v>
      </c>
      <c r="AF73">
        <v>42</v>
      </c>
      <c r="AG73">
        <v>41</v>
      </c>
      <c r="AH73">
        <v>10</v>
      </c>
      <c r="AI73">
        <v>7</v>
      </c>
      <c r="AJ73">
        <v>0</v>
      </c>
      <c r="AK73">
        <v>7757</v>
      </c>
    </row>
    <row r="74" spans="1:37" ht="12.75">
      <c r="A74" s="43" t="s">
        <v>341</v>
      </c>
      <c r="B74" t="s">
        <v>154</v>
      </c>
      <c r="C74">
        <v>26429</v>
      </c>
      <c r="D74">
        <v>20887</v>
      </c>
      <c r="E74">
        <v>1591</v>
      </c>
      <c r="F74">
        <v>1094</v>
      </c>
      <c r="G74">
        <v>686</v>
      </c>
      <c r="H74">
        <v>416</v>
      </c>
      <c r="I74">
        <v>183</v>
      </c>
      <c r="J74">
        <v>106</v>
      </c>
      <c r="K74">
        <v>76</v>
      </c>
      <c r="L74">
        <v>73</v>
      </c>
      <c r="M74">
        <v>52</v>
      </c>
      <c r="N74">
        <v>41</v>
      </c>
      <c r="O74">
        <v>39</v>
      </c>
      <c r="P74">
        <v>36</v>
      </c>
      <c r="Q74">
        <v>33</v>
      </c>
      <c r="R74">
        <v>32</v>
      </c>
      <c r="S74">
        <v>30</v>
      </c>
      <c r="T74">
        <v>30</v>
      </c>
      <c r="U74">
        <v>27</v>
      </c>
      <c r="V74">
        <v>25</v>
      </c>
      <c r="W74">
        <v>18</v>
      </c>
      <c r="X74">
        <v>18</v>
      </c>
      <c r="Y74">
        <v>13</v>
      </c>
      <c r="Z74">
        <v>13</v>
      </c>
      <c r="AA74">
        <v>12</v>
      </c>
      <c r="AB74">
        <v>11</v>
      </c>
      <c r="AC74">
        <v>10</v>
      </c>
      <c r="AD74">
        <v>10</v>
      </c>
      <c r="AE74">
        <v>8</v>
      </c>
      <c r="AF74">
        <v>6</v>
      </c>
      <c r="AG74">
        <v>6</v>
      </c>
      <c r="AH74">
        <v>0</v>
      </c>
      <c r="AI74">
        <v>0</v>
      </c>
      <c r="AJ74">
        <v>0</v>
      </c>
      <c r="AK74">
        <v>847</v>
      </c>
    </row>
    <row r="75" spans="1:37" ht="12.75">
      <c r="A75" s="43" t="s">
        <v>342</v>
      </c>
      <c r="B75" t="s">
        <v>156</v>
      </c>
      <c r="C75">
        <v>27749</v>
      </c>
      <c r="D75">
        <v>16922</v>
      </c>
      <c r="E75">
        <v>4201</v>
      </c>
      <c r="F75">
        <v>1230</v>
      </c>
      <c r="G75">
        <v>973</v>
      </c>
      <c r="H75">
        <v>884</v>
      </c>
      <c r="I75">
        <v>398</v>
      </c>
      <c r="J75">
        <v>302</v>
      </c>
      <c r="K75">
        <v>251</v>
      </c>
      <c r="L75">
        <v>133</v>
      </c>
      <c r="M75">
        <v>94</v>
      </c>
      <c r="N75">
        <v>90</v>
      </c>
      <c r="O75">
        <v>81</v>
      </c>
      <c r="P75">
        <v>74</v>
      </c>
      <c r="Q75">
        <v>71</v>
      </c>
      <c r="R75">
        <v>44</v>
      </c>
      <c r="S75">
        <v>43</v>
      </c>
      <c r="T75">
        <v>31</v>
      </c>
      <c r="U75">
        <v>29</v>
      </c>
      <c r="V75">
        <v>28</v>
      </c>
      <c r="W75">
        <v>27</v>
      </c>
      <c r="X75">
        <v>27</v>
      </c>
      <c r="Y75">
        <v>26</v>
      </c>
      <c r="Z75">
        <v>26</v>
      </c>
      <c r="AA75">
        <v>25</v>
      </c>
      <c r="AB75">
        <v>24</v>
      </c>
      <c r="AC75">
        <v>21</v>
      </c>
      <c r="AD75">
        <v>17</v>
      </c>
      <c r="AE75">
        <v>8</v>
      </c>
      <c r="AF75">
        <v>5</v>
      </c>
      <c r="AG75">
        <v>5</v>
      </c>
      <c r="AH75">
        <v>3</v>
      </c>
      <c r="AI75">
        <v>2</v>
      </c>
      <c r="AJ75">
        <v>0</v>
      </c>
      <c r="AK75">
        <v>1654</v>
      </c>
    </row>
    <row r="76" spans="1:37" ht="12.75">
      <c r="A76" s="43" t="s">
        <v>343</v>
      </c>
      <c r="B76" t="s">
        <v>157</v>
      </c>
      <c r="C76">
        <v>23001</v>
      </c>
      <c r="D76">
        <v>17439</v>
      </c>
      <c r="E76">
        <v>1112</v>
      </c>
      <c r="F76">
        <v>404</v>
      </c>
      <c r="G76">
        <v>374</v>
      </c>
      <c r="H76">
        <v>338</v>
      </c>
      <c r="I76">
        <v>232</v>
      </c>
      <c r="J76">
        <v>193</v>
      </c>
      <c r="K76">
        <v>157</v>
      </c>
      <c r="L76">
        <v>136</v>
      </c>
      <c r="M76">
        <v>113</v>
      </c>
      <c r="N76">
        <v>110</v>
      </c>
      <c r="O76">
        <v>104</v>
      </c>
      <c r="P76">
        <v>104</v>
      </c>
      <c r="Q76">
        <v>83</v>
      </c>
      <c r="R76">
        <v>80</v>
      </c>
      <c r="S76">
        <v>72</v>
      </c>
      <c r="T76">
        <v>67</v>
      </c>
      <c r="U76">
        <v>64</v>
      </c>
      <c r="V76">
        <v>58</v>
      </c>
      <c r="W76">
        <v>57</v>
      </c>
      <c r="X76">
        <v>52</v>
      </c>
      <c r="Y76">
        <v>47</v>
      </c>
      <c r="Z76">
        <v>42</v>
      </c>
      <c r="AA76">
        <v>41</v>
      </c>
      <c r="AB76">
        <v>40</v>
      </c>
      <c r="AC76">
        <v>35</v>
      </c>
      <c r="AD76">
        <v>26</v>
      </c>
      <c r="AE76">
        <v>19</v>
      </c>
      <c r="AF76">
        <v>14</v>
      </c>
      <c r="AG76">
        <v>11</v>
      </c>
      <c r="AH76">
        <v>11</v>
      </c>
      <c r="AI76">
        <v>10</v>
      </c>
      <c r="AJ76">
        <v>0</v>
      </c>
      <c r="AK76">
        <v>1356</v>
      </c>
    </row>
    <row r="77" spans="1:37" ht="12.75">
      <c r="A77" s="43" t="s">
        <v>385</v>
      </c>
      <c r="B77" t="s">
        <v>969</v>
      </c>
      <c r="C77">
        <v>121678</v>
      </c>
      <c r="D77">
        <v>86631</v>
      </c>
      <c r="E77">
        <v>18779</v>
      </c>
      <c r="F77">
        <v>2453</v>
      </c>
      <c r="G77">
        <v>1711</v>
      </c>
      <c r="H77">
        <v>1218</v>
      </c>
      <c r="I77">
        <v>966</v>
      </c>
      <c r="J77">
        <v>927</v>
      </c>
      <c r="K77">
        <v>459</v>
      </c>
      <c r="L77">
        <v>360</v>
      </c>
      <c r="M77">
        <v>327</v>
      </c>
      <c r="N77">
        <v>311</v>
      </c>
      <c r="O77">
        <v>292</v>
      </c>
      <c r="P77">
        <v>272</v>
      </c>
      <c r="Q77">
        <v>204</v>
      </c>
      <c r="R77">
        <v>202</v>
      </c>
      <c r="S77">
        <v>122</v>
      </c>
      <c r="T77">
        <v>119</v>
      </c>
      <c r="U77">
        <v>114</v>
      </c>
      <c r="V77">
        <v>104</v>
      </c>
      <c r="W77">
        <v>70</v>
      </c>
      <c r="X77">
        <v>68</v>
      </c>
      <c r="Y77">
        <v>51</v>
      </c>
      <c r="Z77">
        <v>49</v>
      </c>
      <c r="AA77">
        <v>49</v>
      </c>
      <c r="AB77">
        <v>46</v>
      </c>
      <c r="AC77">
        <v>44</v>
      </c>
      <c r="AD77">
        <v>44</v>
      </c>
      <c r="AE77">
        <v>39</v>
      </c>
      <c r="AF77">
        <v>14</v>
      </c>
      <c r="AG77">
        <v>12</v>
      </c>
      <c r="AH77">
        <v>4</v>
      </c>
      <c r="AI77">
        <v>3</v>
      </c>
      <c r="AJ77">
        <v>2</v>
      </c>
      <c r="AK77">
        <v>5612</v>
      </c>
    </row>
    <row r="78" spans="1:37" ht="12.75">
      <c r="A78" s="43" t="s">
        <v>344</v>
      </c>
      <c r="B78" t="s">
        <v>158</v>
      </c>
      <c r="C78">
        <v>28026</v>
      </c>
      <c r="D78">
        <v>21448</v>
      </c>
      <c r="E78">
        <v>3398</v>
      </c>
      <c r="F78">
        <v>341</v>
      </c>
      <c r="G78">
        <v>272</v>
      </c>
      <c r="H78">
        <v>259</v>
      </c>
      <c r="I78">
        <v>205</v>
      </c>
      <c r="J78">
        <v>197</v>
      </c>
      <c r="K78">
        <v>164</v>
      </c>
      <c r="L78">
        <v>115</v>
      </c>
      <c r="M78">
        <v>108</v>
      </c>
      <c r="N78">
        <v>68</v>
      </c>
      <c r="O78">
        <v>60</v>
      </c>
      <c r="P78">
        <v>40</v>
      </c>
      <c r="Q78">
        <v>35</v>
      </c>
      <c r="R78">
        <v>33</v>
      </c>
      <c r="S78">
        <v>33</v>
      </c>
      <c r="T78">
        <v>24</v>
      </c>
      <c r="U78">
        <v>24</v>
      </c>
      <c r="V78">
        <v>24</v>
      </c>
      <c r="W78">
        <v>20</v>
      </c>
      <c r="X78">
        <v>19</v>
      </c>
      <c r="Y78">
        <v>17</v>
      </c>
      <c r="Z78">
        <v>17</v>
      </c>
      <c r="AA78">
        <v>11</v>
      </c>
      <c r="AB78">
        <v>9</v>
      </c>
      <c r="AC78">
        <v>8</v>
      </c>
      <c r="AD78">
        <v>7</v>
      </c>
      <c r="AE78">
        <v>5</v>
      </c>
      <c r="AF78">
        <v>4</v>
      </c>
      <c r="AG78">
        <v>3</v>
      </c>
      <c r="AH78">
        <v>0</v>
      </c>
      <c r="AI78">
        <v>0</v>
      </c>
      <c r="AJ78">
        <v>0</v>
      </c>
      <c r="AK78">
        <v>1058</v>
      </c>
    </row>
    <row r="79" spans="1:37" ht="12.75">
      <c r="A79" s="43" t="s">
        <v>345</v>
      </c>
      <c r="B79" t="s">
        <v>160</v>
      </c>
      <c r="C79">
        <v>24380</v>
      </c>
      <c r="D79">
        <v>22450</v>
      </c>
      <c r="E79">
        <v>358</v>
      </c>
      <c r="F79">
        <v>181</v>
      </c>
      <c r="G79">
        <v>91</v>
      </c>
      <c r="H79">
        <v>76</v>
      </c>
      <c r="I79">
        <v>72</v>
      </c>
      <c r="J79">
        <v>61</v>
      </c>
      <c r="K79">
        <v>57</v>
      </c>
      <c r="L79">
        <v>57</v>
      </c>
      <c r="M79">
        <v>52</v>
      </c>
      <c r="N79">
        <v>47</v>
      </c>
      <c r="O79">
        <v>38</v>
      </c>
      <c r="P79">
        <v>37</v>
      </c>
      <c r="Q79">
        <v>36</v>
      </c>
      <c r="R79">
        <v>34</v>
      </c>
      <c r="S79">
        <v>33</v>
      </c>
      <c r="T79">
        <v>27</v>
      </c>
      <c r="U79">
        <v>24</v>
      </c>
      <c r="V79">
        <v>23</v>
      </c>
      <c r="W79">
        <v>21</v>
      </c>
      <c r="X79">
        <v>20</v>
      </c>
      <c r="Y79">
        <v>18</v>
      </c>
      <c r="Z79">
        <v>14</v>
      </c>
      <c r="AA79">
        <v>12</v>
      </c>
      <c r="AB79">
        <v>11</v>
      </c>
      <c r="AC79">
        <v>10</v>
      </c>
      <c r="AD79">
        <v>10</v>
      </c>
      <c r="AE79">
        <v>8</v>
      </c>
      <c r="AF79">
        <v>3</v>
      </c>
      <c r="AG79">
        <v>3</v>
      </c>
      <c r="AH79">
        <v>2</v>
      </c>
      <c r="AI79">
        <v>1</v>
      </c>
      <c r="AJ79">
        <v>0</v>
      </c>
      <c r="AK79">
        <v>493</v>
      </c>
    </row>
    <row r="80" spans="1:37" ht="12.75">
      <c r="A80" s="43" t="s">
        <v>346</v>
      </c>
      <c r="B80" t="s">
        <v>161</v>
      </c>
      <c r="C80">
        <v>25334</v>
      </c>
      <c r="D80">
        <v>22439</v>
      </c>
      <c r="E80">
        <v>434</v>
      </c>
      <c r="F80">
        <v>389</v>
      </c>
      <c r="G80">
        <v>250</v>
      </c>
      <c r="H80">
        <v>185</v>
      </c>
      <c r="I80">
        <v>155</v>
      </c>
      <c r="J80">
        <v>112</v>
      </c>
      <c r="K80">
        <v>93</v>
      </c>
      <c r="L80">
        <v>78</v>
      </c>
      <c r="M80">
        <v>71</v>
      </c>
      <c r="N80">
        <v>60</v>
      </c>
      <c r="O80">
        <v>49</v>
      </c>
      <c r="P80">
        <v>40</v>
      </c>
      <c r="Q80">
        <v>35</v>
      </c>
      <c r="R80">
        <v>35</v>
      </c>
      <c r="S80">
        <v>26</v>
      </c>
      <c r="T80">
        <v>24</v>
      </c>
      <c r="U80">
        <v>24</v>
      </c>
      <c r="V80">
        <v>23</v>
      </c>
      <c r="W80">
        <v>23</v>
      </c>
      <c r="X80">
        <v>22</v>
      </c>
      <c r="Y80">
        <v>20</v>
      </c>
      <c r="Z80">
        <v>16</v>
      </c>
      <c r="AA80">
        <v>13</v>
      </c>
      <c r="AB80">
        <v>12</v>
      </c>
      <c r="AC80">
        <v>12</v>
      </c>
      <c r="AD80">
        <v>8</v>
      </c>
      <c r="AE80">
        <v>7</v>
      </c>
      <c r="AF80">
        <v>6</v>
      </c>
      <c r="AG80">
        <v>1</v>
      </c>
      <c r="AH80">
        <v>0</v>
      </c>
      <c r="AI80">
        <v>0</v>
      </c>
      <c r="AJ80">
        <v>0</v>
      </c>
      <c r="AK80">
        <v>672</v>
      </c>
    </row>
    <row r="81" spans="1:37" ht="13.5" customHeight="1">
      <c r="A81" s="43" t="s">
        <v>386</v>
      </c>
      <c r="B81" t="s">
        <v>970</v>
      </c>
      <c r="C81">
        <v>126693</v>
      </c>
      <c r="D81">
        <v>75623</v>
      </c>
      <c r="E81">
        <v>7534</v>
      </c>
      <c r="F81">
        <v>5659</v>
      </c>
      <c r="G81">
        <v>4415</v>
      </c>
      <c r="H81">
        <v>4108</v>
      </c>
      <c r="I81">
        <v>3144</v>
      </c>
      <c r="J81">
        <v>2635</v>
      </c>
      <c r="K81">
        <v>1655</v>
      </c>
      <c r="L81">
        <v>1461</v>
      </c>
      <c r="M81">
        <v>923</v>
      </c>
      <c r="N81">
        <v>919</v>
      </c>
      <c r="O81">
        <v>673</v>
      </c>
      <c r="P81">
        <v>644</v>
      </c>
      <c r="Q81">
        <v>536</v>
      </c>
      <c r="R81">
        <v>502</v>
      </c>
      <c r="S81">
        <v>469</v>
      </c>
      <c r="T81">
        <v>355</v>
      </c>
      <c r="U81">
        <v>265</v>
      </c>
      <c r="V81">
        <v>258</v>
      </c>
      <c r="W81">
        <v>241</v>
      </c>
      <c r="X81">
        <v>215</v>
      </c>
      <c r="Y81">
        <v>211</v>
      </c>
      <c r="Z81">
        <v>204</v>
      </c>
      <c r="AA81">
        <v>204</v>
      </c>
      <c r="AB81">
        <v>200</v>
      </c>
      <c r="AC81">
        <v>193</v>
      </c>
      <c r="AD81">
        <v>173</v>
      </c>
      <c r="AE81">
        <v>160</v>
      </c>
      <c r="AF81">
        <v>111</v>
      </c>
      <c r="AG81">
        <v>85</v>
      </c>
      <c r="AH81">
        <v>56</v>
      </c>
      <c r="AI81">
        <v>40</v>
      </c>
      <c r="AJ81">
        <v>2</v>
      </c>
      <c r="AK81">
        <v>12820</v>
      </c>
    </row>
    <row r="82" spans="1:37" ht="12.75">
      <c r="A82" s="43" t="s">
        <v>347</v>
      </c>
      <c r="B82" t="s">
        <v>162</v>
      </c>
      <c r="C82">
        <v>30133</v>
      </c>
      <c r="D82">
        <v>18980</v>
      </c>
      <c r="E82">
        <v>1392</v>
      </c>
      <c r="F82">
        <v>1078</v>
      </c>
      <c r="G82">
        <v>598</v>
      </c>
      <c r="H82">
        <v>541</v>
      </c>
      <c r="I82">
        <v>528</v>
      </c>
      <c r="J82">
        <v>404</v>
      </c>
      <c r="K82">
        <v>328</v>
      </c>
      <c r="L82">
        <v>324</v>
      </c>
      <c r="M82">
        <v>309</v>
      </c>
      <c r="N82">
        <v>219</v>
      </c>
      <c r="O82">
        <v>213</v>
      </c>
      <c r="P82">
        <v>149</v>
      </c>
      <c r="Q82">
        <v>145</v>
      </c>
      <c r="R82">
        <v>140</v>
      </c>
      <c r="S82">
        <v>129</v>
      </c>
      <c r="T82">
        <v>124</v>
      </c>
      <c r="U82">
        <v>111</v>
      </c>
      <c r="V82">
        <v>107</v>
      </c>
      <c r="W82">
        <v>103</v>
      </c>
      <c r="X82">
        <v>98</v>
      </c>
      <c r="Y82">
        <v>88</v>
      </c>
      <c r="Z82">
        <v>82</v>
      </c>
      <c r="AA82">
        <v>79</v>
      </c>
      <c r="AB82">
        <v>76</v>
      </c>
      <c r="AC82">
        <v>75</v>
      </c>
      <c r="AD82">
        <v>68</v>
      </c>
      <c r="AE82">
        <v>66</v>
      </c>
      <c r="AF82">
        <v>57</v>
      </c>
      <c r="AG82">
        <v>49</v>
      </c>
      <c r="AH82">
        <v>25</v>
      </c>
      <c r="AI82">
        <v>22</v>
      </c>
      <c r="AJ82">
        <v>0</v>
      </c>
      <c r="AK82">
        <v>3426</v>
      </c>
    </row>
    <row r="83" spans="1:37" ht="12.75">
      <c r="A83" s="43" t="s">
        <v>348</v>
      </c>
      <c r="B83" t="s">
        <v>163</v>
      </c>
      <c r="C83">
        <v>25410</v>
      </c>
      <c r="D83">
        <v>23857</v>
      </c>
      <c r="E83">
        <v>372</v>
      </c>
      <c r="F83">
        <v>141</v>
      </c>
      <c r="G83">
        <v>86</v>
      </c>
      <c r="H83">
        <v>71</v>
      </c>
      <c r="I83">
        <v>57</v>
      </c>
      <c r="J83">
        <v>45</v>
      </c>
      <c r="K83">
        <v>42</v>
      </c>
      <c r="L83">
        <v>38</v>
      </c>
      <c r="M83">
        <v>37</v>
      </c>
      <c r="N83">
        <v>31</v>
      </c>
      <c r="O83">
        <v>28</v>
      </c>
      <c r="P83">
        <v>28</v>
      </c>
      <c r="Q83">
        <v>26</v>
      </c>
      <c r="R83">
        <v>26</v>
      </c>
      <c r="S83">
        <v>24</v>
      </c>
      <c r="T83">
        <v>22</v>
      </c>
      <c r="U83">
        <v>18</v>
      </c>
      <c r="V83">
        <v>14</v>
      </c>
      <c r="W83">
        <v>13</v>
      </c>
      <c r="X83">
        <v>11</v>
      </c>
      <c r="Y83">
        <v>7</v>
      </c>
      <c r="Z83">
        <v>7</v>
      </c>
      <c r="AA83">
        <v>6</v>
      </c>
      <c r="AB83">
        <v>6</v>
      </c>
      <c r="AC83">
        <v>6</v>
      </c>
      <c r="AD83">
        <v>5</v>
      </c>
      <c r="AE83">
        <v>4</v>
      </c>
      <c r="AF83">
        <v>4</v>
      </c>
      <c r="AG83">
        <v>3</v>
      </c>
      <c r="AH83">
        <v>1</v>
      </c>
      <c r="AI83">
        <v>0</v>
      </c>
      <c r="AJ83">
        <v>0</v>
      </c>
      <c r="AK83">
        <v>374</v>
      </c>
    </row>
    <row r="84" spans="1:37" ht="12.75">
      <c r="A84" s="43" t="s">
        <v>349</v>
      </c>
      <c r="B84" t="s">
        <v>164</v>
      </c>
      <c r="C84">
        <v>31074</v>
      </c>
      <c r="D84">
        <v>17115</v>
      </c>
      <c r="E84">
        <v>3206</v>
      </c>
      <c r="F84">
        <v>2263</v>
      </c>
      <c r="G84">
        <v>1994</v>
      </c>
      <c r="H84">
        <v>1744</v>
      </c>
      <c r="I84">
        <v>537</v>
      </c>
      <c r="J84">
        <v>537</v>
      </c>
      <c r="K84">
        <v>193</v>
      </c>
      <c r="L84">
        <v>140</v>
      </c>
      <c r="M84">
        <v>127</v>
      </c>
      <c r="N84">
        <v>123</v>
      </c>
      <c r="O84">
        <v>120</v>
      </c>
      <c r="P84">
        <v>117</v>
      </c>
      <c r="Q84">
        <v>108</v>
      </c>
      <c r="R84">
        <v>59</v>
      </c>
      <c r="S84">
        <v>45</v>
      </c>
      <c r="T84">
        <v>42</v>
      </c>
      <c r="U84">
        <v>42</v>
      </c>
      <c r="V84">
        <v>37</v>
      </c>
      <c r="W84">
        <v>36</v>
      </c>
      <c r="X84">
        <v>35</v>
      </c>
      <c r="Y84">
        <v>24</v>
      </c>
      <c r="Z84">
        <v>24</v>
      </c>
      <c r="AA84">
        <v>22</v>
      </c>
      <c r="AB84">
        <v>18</v>
      </c>
      <c r="AC84">
        <v>14</v>
      </c>
      <c r="AD84">
        <v>14</v>
      </c>
      <c r="AE84">
        <v>5</v>
      </c>
      <c r="AF84">
        <v>5</v>
      </c>
      <c r="AG84">
        <v>3</v>
      </c>
      <c r="AH84">
        <v>0</v>
      </c>
      <c r="AI84">
        <v>0</v>
      </c>
      <c r="AJ84">
        <v>0</v>
      </c>
      <c r="AK84">
        <v>2325</v>
      </c>
    </row>
    <row r="85" spans="1:37" ht="12.75">
      <c r="A85" s="43" t="s">
        <v>350</v>
      </c>
      <c r="B85" t="s">
        <v>165</v>
      </c>
      <c r="C85">
        <v>25669</v>
      </c>
      <c r="D85">
        <v>20191</v>
      </c>
      <c r="E85">
        <v>1436</v>
      </c>
      <c r="F85">
        <v>570</v>
      </c>
      <c r="G85">
        <v>489</v>
      </c>
      <c r="H85">
        <v>204</v>
      </c>
      <c r="I85">
        <v>163</v>
      </c>
      <c r="J85">
        <v>150</v>
      </c>
      <c r="K85">
        <v>133</v>
      </c>
      <c r="L85">
        <v>104</v>
      </c>
      <c r="M85">
        <v>89</v>
      </c>
      <c r="N85">
        <v>88</v>
      </c>
      <c r="O85">
        <v>88</v>
      </c>
      <c r="P85">
        <v>79</v>
      </c>
      <c r="Q85">
        <v>79</v>
      </c>
      <c r="R85">
        <v>66</v>
      </c>
      <c r="S85">
        <v>63</v>
      </c>
      <c r="T85">
        <v>63</v>
      </c>
      <c r="U85">
        <v>61</v>
      </c>
      <c r="V85">
        <v>43</v>
      </c>
      <c r="W85">
        <v>42</v>
      </c>
      <c r="X85">
        <v>41</v>
      </c>
      <c r="Y85">
        <v>41</v>
      </c>
      <c r="Z85">
        <v>39</v>
      </c>
      <c r="AA85">
        <v>38</v>
      </c>
      <c r="AB85">
        <v>16</v>
      </c>
      <c r="AC85">
        <v>15</v>
      </c>
      <c r="AD85">
        <v>12</v>
      </c>
      <c r="AE85">
        <v>10</v>
      </c>
      <c r="AF85">
        <v>10</v>
      </c>
      <c r="AG85">
        <v>8</v>
      </c>
      <c r="AH85">
        <v>7</v>
      </c>
      <c r="AI85">
        <v>1</v>
      </c>
      <c r="AJ85">
        <v>0</v>
      </c>
      <c r="AK85">
        <v>1230</v>
      </c>
    </row>
    <row r="86" spans="1:37" ht="12.75">
      <c r="A86" s="43" t="s">
        <v>351</v>
      </c>
      <c r="B86" t="s">
        <v>166</v>
      </c>
      <c r="C86">
        <v>33957</v>
      </c>
      <c r="D86">
        <v>20516</v>
      </c>
      <c r="E86">
        <v>2433</v>
      </c>
      <c r="F86">
        <v>1559</v>
      </c>
      <c r="G86">
        <v>1049</v>
      </c>
      <c r="H86">
        <v>831</v>
      </c>
      <c r="I86">
        <v>761</v>
      </c>
      <c r="J86">
        <v>514</v>
      </c>
      <c r="K86">
        <v>463</v>
      </c>
      <c r="L86">
        <v>251</v>
      </c>
      <c r="M86">
        <v>224</v>
      </c>
      <c r="N86">
        <v>198</v>
      </c>
      <c r="O86">
        <v>169</v>
      </c>
      <c r="P86">
        <v>144</v>
      </c>
      <c r="Q86">
        <v>138</v>
      </c>
      <c r="R86">
        <v>135</v>
      </c>
      <c r="S86">
        <v>125</v>
      </c>
      <c r="T86">
        <v>116</v>
      </c>
      <c r="U86">
        <v>67</v>
      </c>
      <c r="V86">
        <v>61</v>
      </c>
      <c r="W86">
        <v>50</v>
      </c>
      <c r="X86">
        <v>47</v>
      </c>
      <c r="Y86">
        <v>44</v>
      </c>
      <c r="Z86">
        <v>42</v>
      </c>
      <c r="AA86">
        <v>42</v>
      </c>
      <c r="AB86">
        <v>33</v>
      </c>
      <c r="AC86">
        <v>31</v>
      </c>
      <c r="AD86">
        <v>31</v>
      </c>
      <c r="AE86">
        <v>25</v>
      </c>
      <c r="AF86">
        <v>20</v>
      </c>
      <c r="AG86">
        <v>20</v>
      </c>
      <c r="AH86">
        <v>9</v>
      </c>
      <c r="AI86">
        <v>3</v>
      </c>
      <c r="AJ86">
        <v>2</v>
      </c>
      <c r="AK86">
        <v>3804</v>
      </c>
    </row>
    <row r="87" spans="1:37" ht="12.75">
      <c r="A87" s="43" t="s">
        <v>387</v>
      </c>
      <c r="B87" t="s">
        <v>971</v>
      </c>
      <c r="C87">
        <v>101422</v>
      </c>
      <c r="D87">
        <v>92812</v>
      </c>
      <c r="E87">
        <v>1478</v>
      </c>
      <c r="F87">
        <v>567</v>
      </c>
      <c r="G87">
        <v>516</v>
      </c>
      <c r="H87">
        <v>456</v>
      </c>
      <c r="I87">
        <v>334</v>
      </c>
      <c r="J87">
        <v>299</v>
      </c>
      <c r="K87">
        <v>279</v>
      </c>
      <c r="L87">
        <v>277</v>
      </c>
      <c r="M87">
        <v>267</v>
      </c>
      <c r="N87">
        <v>254</v>
      </c>
      <c r="O87">
        <v>246</v>
      </c>
      <c r="P87">
        <v>150</v>
      </c>
      <c r="Q87">
        <v>136</v>
      </c>
      <c r="R87">
        <v>127</v>
      </c>
      <c r="S87">
        <v>124</v>
      </c>
      <c r="T87">
        <v>99</v>
      </c>
      <c r="U87">
        <v>91</v>
      </c>
      <c r="V87">
        <v>82</v>
      </c>
      <c r="W87">
        <v>77</v>
      </c>
      <c r="X87">
        <v>73</v>
      </c>
      <c r="Y87">
        <v>69</v>
      </c>
      <c r="Z87">
        <v>69</v>
      </c>
      <c r="AA87">
        <v>66</v>
      </c>
      <c r="AB87">
        <v>51</v>
      </c>
      <c r="AC87">
        <v>50</v>
      </c>
      <c r="AD87">
        <v>40</v>
      </c>
      <c r="AE87">
        <v>30</v>
      </c>
      <c r="AF87">
        <v>21</v>
      </c>
      <c r="AG87">
        <v>15</v>
      </c>
      <c r="AH87">
        <v>9</v>
      </c>
      <c r="AI87">
        <v>6</v>
      </c>
      <c r="AJ87">
        <v>0</v>
      </c>
      <c r="AK87">
        <v>2252</v>
      </c>
    </row>
    <row r="88" spans="1:37" ht="12.75">
      <c r="A88" s="43" t="s">
        <v>352</v>
      </c>
      <c r="B88" t="s">
        <v>167</v>
      </c>
      <c r="C88">
        <v>25707</v>
      </c>
      <c r="D88">
        <v>23959</v>
      </c>
      <c r="E88">
        <v>380</v>
      </c>
      <c r="F88">
        <v>108</v>
      </c>
      <c r="G88">
        <v>84</v>
      </c>
      <c r="H88">
        <v>83</v>
      </c>
      <c r="I88">
        <v>71</v>
      </c>
      <c r="J88">
        <v>69</v>
      </c>
      <c r="K88">
        <v>61</v>
      </c>
      <c r="L88">
        <v>48</v>
      </c>
      <c r="M88">
        <v>44</v>
      </c>
      <c r="N88">
        <v>40</v>
      </c>
      <c r="O88">
        <v>37</v>
      </c>
      <c r="P88">
        <v>37</v>
      </c>
      <c r="Q88">
        <v>30</v>
      </c>
      <c r="R88">
        <v>22</v>
      </c>
      <c r="S88">
        <v>21</v>
      </c>
      <c r="T88">
        <v>18</v>
      </c>
      <c r="U88">
        <v>18</v>
      </c>
      <c r="V88">
        <v>18</v>
      </c>
      <c r="W88">
        <v>15</v>
      </c>
      <c r="X88">
        <v>14</v>
      </c>
      <c r="Y88">
        <v>13</v>
      </c>
      <c r="Z88">
        <v>13</v>
      </c>
      <c r="AA88">
        <v>12</v>
      </c>
      <c r="AB88">
        <v>11</v>
      </c>
      <c r="AC88">
        <v>11</v>
      </c>
      <c r="AD88">
        <v>9</v>
      </c>
      <c r="AE88">
        <v>7</v>
      </c>
      <c r="AF88">
        <v>3</v>
      </c>
      <c r="AG88">
        <v>1</v>
      </c>
      <c r="AH88">
        <v>1</v>
      </c>
      <c r="AI88">
        <v>0</v>
      </c>
      <c r="AJ88">
        <v>0</v>
      </c>
      <c r="AK88">
        <v>449</v>
      </c>
    </row>
    <row r="89" spans="1:37" ht="12.75">
      <c r="A89" s="43" t="s">
        <v>353</v>
      </c>
      <c r="B89" t="s">
        <v>168</v>
      </c>
      <c r="C89">
        <v>24615</v>
      </c>
      <c r="D89">
        <v>22392</v>
      </c>
      <c r="E89">
        <v>419</v>
      </c>
      <c r="F89">
        <v>316</v>
      </c>
      <c r="G89">
        <v>313</v>
      </c>
      <c r="H89">
        <v>159</v>
      </c>
      <c r="I89">
        <v>103</v>
      </c>
      <c r="J89">
        <v>72</v>
      </c>
      <c r="K89">
        <v>59</v>
      </c>
      <c r="L89">
        <v>47</v>
      </c>
      <c r="M89">
        <v>44</v>
      </c>
      <c r="N89">
        <v>42</v>
      </c>
      <c r="O89">
        <v>31</v>
      </c>
      <c r="P89">
        <v>24</v>
      </c>
      <c r="Q89">
        <v>23</v>
      </c>
      <c r="R89">
        <v>21</v>
      </c>
      <c r="S89">
        <v>18</v>
      </c>
      <c r="T89">
        <v>17</v>
      </c>
      <c r="U89">
        <v>16</v>
      </c>
      <c r="V89">
        <v>15</v>
      </c>
      <c r="W89">
        <v>14</v>
      </c>
      <c r="X89">
        <v>13</v>
      </c>
      <c r="Y89">
        <v>12</v>
      </c>
      <c r="Z89">
        <v>12</v>
      </c>
      <c r="AA89">
        <v>8</v>
      </c>
      <c r="AB89">
        <v>8</v>
      </c>
      <c r="AC89">
        <v>7</v>
      </c>
      <c r="AD89">
        <v>7</v>
      </c>
      <c r="AE89">
        <v>7</v>
      </c>
      <c r="AF89">
        <v>4</v>
      </c>
      <c r="AG89">
        <v>3</v>
      </c>
      <c r="AH89">
        <v>2</v>
      </c>
      <c r="AI89">
        <v>1</v>
      </c>
      <c r="AJ89">
        <v>0</v>
      </c>
      <c r="AK89">
        <v>386</v>
      </c>
    </row>
    <row r="90" spans="1:37" ht="12.75">
      <c r="A90" s="43" t="s">
        <v>388</v>
      </c>
      <c r="B90" t="s">
        <v>972</v>
      </c>
      <c r="C90">
        <v>107090</v>
      </c>
      <c r="D90">
        <v>75172</v>
      </c>
      <c r="E90">
        <v>7611</v>
      </c>
      <c r="F90">
        <v>4972</v>
      </c>
      <c r="G90">
        <v>3884</v>
      </c>
      <c r="H90">
        <v>2883</v>
      </c>
      <c r="I90">
        <v>2025</v>
      </c>
      <c r="J90">
        <v>1199</v>
      </c>
      <c r="K90">
        <v>699</v>
      </c>
      <c r="L90">
        <v>550</v>
      </c>
      <c r="M90">
        <v>419</v>
      </c>
      <c r="N90">
        <v>407</v>
      </c>
      <c r="O90">
        <v>342</v>
      </c>
      <c r="P90">
        <v>243</v>
      </c>
      <c r="Q90">
        <v>199</v>
      </c>
      <c r="R90">
        <v>191</v>
      </c>
      <c r="S90">
        <v>123</v>
      </c>
      <c r="T90">
        <v>120</v>
      </c>
      <c r="U90">
        <v>113</v>
      </c>
      <c r="V90">
        <v>110</v>
      </c>
      <c r="W90">
        <v>104</v>
      </c>
      <c r="X90">
        <v>103</v>
      </c>
      <c r="Y90">
        <v>80</v>
      </c>
      <c r="Z90">
        <v>76</v>
      </c>
      <c r="AA90">
        <v>72</v>
      </c>
      <c r="AB90">
        <v>71</v>
      </c>
      <c r="AC90">
        <v>61</v>
      </c>
      <c r="AD90">
        <v>57</v>
      </c>
      <c r="AE90">
        <v>27</v>
      </c>
      <c r="AF90">
        <v>25</v>
      </c>
      <c r="AG90">
        <v>20</v>
      </c>
      <c r="AH90">
        <v>8</v>
      </c>
      <c r="AI90">
        <v>6</v>
      </c>
      <c r="AJ90">
        <v>0</v>
      </c>
      <c r="AK90">
        <v>5118</v>
      </c>
    </row>
    <row r="91" spans="1:37" ht="12.75">
      <c r="A91" s="43" t="s">
        <v>354</v>
      </c>
      <c r="B91" t="s">
        <v>169</v>
      </c>
      <c r="C91">
        <v>23652</v>
      </c>
      <c r="D91">
        <v>18743</v>
      </c>
      <c r="E91">
        <v>831</v>
      </c>
      <c r="F91">
        <v>779</v>
      </c>
      <c r="G91">
        <v>597</v>
      </c>
      <c r="H91">
        <v>419</v>
      </c>
      <c r="I91">
        <v>356</v>
      </c>
      <c r="J91">
        <v>336</v>
      </c>
      <c r="K91">
        <v>193</v>
      </c>
      <c r="L91">
        <v>142</v>
      </c>
      <c r="M91">
        <v>74</v>
      </c>
      <c r="N91">
        <v>73</v>
      </c>
      <c r="O91">
        <v>36</v>
      </c>
      <c r="P91">
        <v>34</v>
      </c>
      <c r="Q91">
        <v>32</v>
      </c>
      <c r="R91">
        <v>31</v>
      </c>
      <c r="S91">
        <v>26</v>
      </c>
      <c r="T91">
        <v>26</v>
      </c>
      <c r="U91">
        <v>24</v>
      </c>
      <c r="V91">
        <v>23</v>
      </c>
      <c r="W91">
        <v>23</v>
      </c>
      <c r="X91">
        <v>17</v>
      </c>
      <c r="Y91">
        <v>17</v>
      </c>
      <c r="Z91">
        <v>17</v>
      </c>
      <c r="AA91">
        <v>12</v>
      </c>
      <c r="AB91">
        <v>9</v>
      </c>
      <c r="AC91">
        <v>8</v>
      </c>
      <c r="AD91">
        <v>7</v>
      </c>
      <c r="AE91">
        <v>6</v>
      </c>
      <c r="AF91">
        <v>3</v>
      </c>
      <c r="AG91">
        <v>2</v>
      </c>
      <c r="AH91">
        <v>2</v>
      </c>
      <c r="AI91">
        <v>1</v>
      </c>
      <c r="AJ91">
        <v>0</v>
      </c>
      <c r="AK91">
        <v>753</v>
      </c>
    </row>
    <row r="92" spans="1:37" ht="12.75">
      <c r="A92" s="43" t="s">
        <v>355</v>
      </c>
      <c r="B92" t="s">
        <v>170</v>
      </c>
      <c r="C92">
        <v>24174</v>
      </c>
      <c r="D92">
        <v>20356</v>
      </c>
      <c r="E92">
        <v>781</v>
      </c>
      <c r="F92">
        <v>375</v>
      </c>
      <c r="G92">
        <v>271</v>
      </c>
      <c r="H92">
        <v>191</v>
      </c>
      <c r="I92">
        <v>144</v>
      </c>
      <c r="J92">
        <v>138</v>
      </c>
      <c r="K92">
        <v>127</v>
      </c>
      <c r="L92">
        <v>102</v>
      </c>
      <c r="M92">
        <v>86</v>
      </c>
      <c r="N92">
        <v>71</v>
      </c>
      <c r="O92">
        <v>65</v>
      </c>
      <c r="P92">
        <v>64</v>
      </c>
      <c r="Q92">
        <v>63</v>
      </c>
      <c r="R92">
        <v>53</v>
      </c>
      <c r="S92">
        <v>50</v>
      </c>
      <c r="T92">
        <v>43</v>
      </c>
      <c r="U92">
        <v>40</v>
      </c>
      <c r="V92">
        <v>39</v>
      </c>
      <c r="W92">
        <v>35</v>
      </c>
      <c r="X92">
        <v>32</v>
      </c>
      <c r="Y92">
        <v>31</v>
      </c>
      <c r="Z92">
        <v>30</v>
      </c>
      <c r="AA92">
        <v>28</v>
      </c>
      <c r="AB92">
        <v>27</v>
      </c>
      <c r="AC92">
        <v>20</v>
      </c>
      <c r="AD92">
        <v>17</v>
      </c>
      <c r="AE92">
        <v>16</v>
      </c>
      <c r="AF92">
        <v>10</v>
      </c>
      <c r="AG92">
        <v>10</v>
      </c>
      <c r="AH92">
        <v>6</v>
      </c>
      <c r="AI92">
        <v>4</v>
      </c>
      <c r="AJ92">
        <v>0</v>
      </c>
      <c r="AK92">
        <v>849</v>
      </c>
    </row>
    <row r="93" spans="1:37" ht="12.75">
      <c r="A93" s="43" t="s">
        <v>389</v>
      </c>
      <c r="B93" t="s">
        <v>973</v>
      </c>
      <c r="C93">
        <v>104067</v>
      </c>
      <c r="D93">
        <v>89152</v>
      </c>
      <c r="E93">
        <v>1914</v>
      </c>
      <c r="F93">
        <v>1425</v>
      </c>
      <c r="G93">
        <v>1418</v>
      </c>
      <c r="H93">
        <v>996</v>
      </c>
      <c r="I93">
        <v>566</v>
      </c>
      <c r="J93">
        <v>424</v>
      </c>
      <c r="K93">
        <v>383</v>
      </c>
      <c r="L93">
        <v>348</v>
      </c>
      <c r="M93">
        <v>343</v>
      </c>
      <c r="N93">
        <v>292</v>
      </c>
      <c r="O93">
        <v>291</v>
      </c>
      <c r="P93">
        <v>233</v>
      </c>
      <c r="Q93">
        <v>227</v>
      </c>
      <c r="R93">
        <v>218</v>
      </c>
      <c r="S93">
        <v>202</v>
      </c>
      <c r="T93">
        <v>198</v>
      </c>
      <c r="U93">
        <v>191</v>
      </c>
      <c r="V93">
        <v>177</v>
      </c>
      <c r="W93">
        <v>159</v>
      </c>
      <c r="X93">
        <v>147</v>
      </c>
      <c r="Y93">
        <v>146</v>
      </c>
      <c r="Z93">
        <v>138</v>
      </c>
      <c r="AA93">
        <v>121</v>
      </c>
      <c r="AB93">
        <v>118</v>
      </c>
      <c r="AC93">
        <v>117</v>
      </c>
      <c r="AD93">
        <v>84</v>
      </c>
      <c r="AE93">
        <v>80</v>
      </c>
      <c r="AF93">
        <v>77</v>
      </c>
      <c r="AG93">
        <v>76</v>
      </c>
      <c r="AH93">
        <v>31</v>
      </c>
      <c r="AI93">
        <v>14</v>
      </c>
      <c r="AJ93">
        <v>0</v>
      </c>
      <c r="AK93">
        <v>3761</v>
      </c>
    </row>
    <row r="94" spans="1:37" ht="12.75">
      <c r="A94" s="43" t="s">
        <v>356</v>
      </c>
      <c r="B94" t="s">
        <v>171</v>
      </c>
      <c r="C94">
        <v>25885</v>
      </c>
      <c r="D94">
        <v>20163</v>
      </c>
      <c r="E94">
        <v>803</v>
      </c>
      <c r="F94">
        <v>530</v>
      </c>
      <c r="G94">
        <v>392</v>
      </c>
      <c r="H94">
        <v>333</v>
      </c>
      <c r="I94">
        <v>197</v>
      </c>
      <c r="J94">
        <v>135</v>
      </c>
      <c r="K94">
        <v>135</v>
      </c>
      <c r="L94">
        <v>133</v>
      </c>
      <c r="M94">
        <v>119</v>
      </c>
      <c r="N94">
        <v>118</v>
      </c>
      <c r="O94">
        <v>108</v>
      </c>
      <c r="P94">
        <v>104</v>
      </c>
      <c r="Q94">
        <v>99</v>
      </c>
      <c r="R94">
        <v>90</v>
      </c>
      <c r="S94">
        <v>88</v>
      </c>
      <c r="T94">
        <v>85</v>
      </c>
      <c r="U94">
        <v>77</v>
      </c>
      <c r="V94">
        <v>73</v>
      </c>
      <c r="W94">
        <v>67</v>
      </c>
      <c r="X94">
        <v>67</v>
      </c>
      <c r="Y94">
        <v>60</v>
      </c>
      <c r="Z94">
        <v>56</v>
      </c>
      <c r="AA94">
        <v>50</v>
      </c>
      <c r="AB94">
        <v>45</v>
      </c>
      <c r="AC94">
        <v>43</v>
      </c>
      <c r="AD94">
        <v>38</v>
      </c>
      <c r="AE94">
        <v>36</v>
      </c>
      <c r="AF94">
        <v>30</v>
      </c>
      <c r="AG94">
        <v>19</v>
      </c>
      <c r="AH94">
        <v>18</v>
      </c>
      <c r="AI94">
        <v>6</v>
      </c>
      <c r="AJ94">
        <v>0</v>
      </c>
      <c r="AK94">
        <v>1568</v>
      </c>
    </row>
    <row r="95" spans="1:37" ht="12.75">
      <c r="A95" s="43" t="s">
        <v>357</v>
      </c>
      <c r="B95" t="s">
        <v>172</v>
      </c>
      <c r="C95">
        <v>26794</v>
      </c>
      <c r="D95">
        <v>24745</v>
      </c>
      <c r="E95">
        <v>362</v>
      </c>
      <c r="F95">
        <v>275</v>
      </c>
      <c r="G95">
        <v>179</v>
      </c>
      <c r="H95">
        <v>165</v>
      </c>
      <c r="I95">
        <v>157</v>
      </c>
      <c r="J95">
        <v>78</v>
      </c>
      <c r="K95">
        <v>71</v>
      </c>
      <c r="L95">
        <v>50</v>
      </c>
      <c r="M95">
        <v>39</v>
      </c>
      <c r="N95">
        <v>28</v>
      </c>
      <c r="O95">
        <v>26</v>
      </c>
      <c r="P95">
        <v>24</v>
      </c>
      <c r="Q95">
        <v>22</v>
      </c>
      <c r="R95">
        <v>21</v>
      </c>
      <c r="S95">
        <v>19</v>
      </c>
      <c r="T95">
        <v>17</v>
      </c>
      <c r="U95">
        <v>17</v>
      </c>
      <c r="V95">
        <v>13</v>
      </c>
      <c r="W95">
        <v>11</v>
      </c>
      <c r="X95">
        <v>10</v>
      </c>
      <c r="Y95">
        <v>10</v>
      </c>
      <c r="Z95">
        <v>7</v>
      </c>
      <c r="AA95">
        <v>6</v>
      </c>
      <c r="AB95">
        <v>5</v>
      </c>
      <c r="AC95">
        <v>5</v>
      </c>
      <c r="AD95">
        <v>4</v>
      </c>
      <c r="AE95">
        <v>4</v>
      </c>
      <c r="AF95">
        <v>4</v>
      </c>
      <c r="AG95">
        <v>2</v>
      </c>
      <c r="AH95">
        <v>0</v>
      </c>
      <c r="AI95">
        <v>0</v>
      </c>
      <c r="AJ95">
        <v>0</v>
      </c>
      <c r="AK95">
        <v>418</v>
      </c>
    </row>
    <row r="96" spans="1:37" ht="12.75">
      <c r="A96" s="43" t="s">
        <v>358</v>
      </c>
      <c r="B96" t="s">
        <v>173</v>
      </c>
      <c r="C96">
        <v>21817</v>
      </c>
      <c r="D96">
        <v>19789</v>
      </c>
      <c r="E96">
        <v>476</v>
      </c>
      <c r="F96">
        <v>263</v>
      </c>
      <c r="G96">
        <v>150</v>
      </c>
      <c r="H96">
        <v>126</v>
      </c>
      <c r="I96">
        <v>121</v>
      </c>
      <c r="J96">
        <v>96</v>
      </c>
      <c r="K96">
        <v>61</v>
      </c>
      <c r="L96">
        <v>48</v>
      </c>
      <c r="M96">
        <v>46</v>
      </c>
      <c r="N96">
        <v>44</v>
      </c>
      <c r="O96">
        <v>42</v>
      </c>
      <c r="P96">
        <v>22</v>
      </c>
      <c r="Q96">
        <v>22</v>
      </c>
      <c r="R96">
        <v>21</v>
      </c>
      <c r="S96">
        <v>21</v>
      </c>
      <c r="T96">
        <v>19</v>
      </c>
      <c r="U96">
        <v>15</v>
      </c>
      <c r="V96">
        <v>14</v>
      </c>
      <c r="W96">
        <v>13</v>
      </c>
      <c r="X96">
        <v>13</v>
      </c>
      <c r="Y96">
        <v>12</v>
      </c>
      <c r="Z96">
        <v>9</v>
      </c>
      <c r="AA96">
        <v>9</v>
      </c>
      <c r="AB96">
        <v>9</v>
      </c>
      <c r="AC96">
        <v>8</v>
      </c>
      <c r="AD96">
        <v>7</v>
      </c>
      <c r="AE96">
        <v>5</v>
      </c>
      <c r="AF96">
        <v>4</v>
      </c>
      <c r="AG96">
        <v>4</v>
      </c>
      <c r="AH96">
        <v>2</v>
      </c>
      <c r="AI96">
        <v>2</v>
      </c>
      <c r="AJ96">
        <v>0</v>
      </c>
      <c r="AK96">
        <v>324</v>
      </c>
    </row>
    <row r="97" spans="1:37" ht="12.75">
      <c r="A97" s="43" t="s">
        <v>359</v>
      </c>
      <c r="B97" t="s">
        <v>174</v>
      </c>
      <c r="C97">
        <v>30317</v>
      </c>
      <c r="D97">
        <v>17738</v>
      </c>
      <c r="E97">
        <v>2848</v>
      </c>
      <c r="F97">
        <v>2072</v>
      </c>
      <c r="G97">
        <v>1708</v>
      </c>
      <c r="H97">
        <v>652</v>
      </c>
      <c r="I97">
        <v>507</v>
      </c>
      <c r="J97">
        <v>362</v>
      </c>
      <c r="K97">
        <v>292</v>
      </c>
      <c r="L97">
        <v>191</v>
      </c>
      <c r="M97">
        <v>184</v>
      </c>
      <c r="N97">
        <v>167</v>
      </c>
      <c r="O97">
        <v>133</v>
      </c>
      <c r="P97">
        <v>123</v>
      </c>
      <c r="Q97">
        <v>96</v>
      </c>
      <c r="R97">
        <v>87</v>
      </c>
      <c r="S97">
        <v>72</v>
      </c>
      <c r="T97">
        <v>65</v>
      </c>
      <c r="U97">
        <v>58</v>
      </c>
      <c r="V97">
        <v>57</v>
      </c>
      <c r="W97">
        <v>54</v>
      </c>
      <c r="X97">
        <v>53</v>
      </c>
      <c r="Y97">
        <v>45</v>
      </c>
      <c r="Z97">
        <v>38</v>
      </c>
      <c r="AA97">
        <v>29</v>
      </c>
      <c r="AB97">
        <v>27</v>
      </c>
      <c r="AC97">
        <v>18</v>
      </c>
      <c r="AD97">
        <v>15</v>
      </c>
      <c r="AE97">
        <v>14</v>
      </c>
      <c r="AF97">
        <v>13</v>
      </c>
      <c r="AG97">
        <v>10</v>
      </c>
      <c r="AH97">
        <v>7</v>
      </c>
      <c r="AI97">
        <v>7</v>
      </c>
      <c r="AJ97">
        <v>0</v>
      </c>
      <c r="AK97">
        <v>2575</v>
      </c>
    </row>
    <row r="98" spans="1:37" ht="12.75">
      <c r="A98" s="43" t="s">
        <v>360</v>
      </c>
      <c r="B98" t="s">
        <v>175</v>
      </c>
      <c r="C98">
        <v>30786</v>
      </c>
      <c r="D98">
        <v>23366</v>
      </c>
      <c r="E98">
        <v>2501</v>
      </c>
      <c r="F98">
        <v>940</v>
      </c>
      <c r="G98">
        <v>612</v>
      </c>
      <c r="H98">
        <v>548</v>
      </c>
      <c r="I98">
        <v>414</v>
      </c>
      <c r="J98">
        <v>223</v>
      </c>
      <c r="K98">
        <v>186</v>
      </c>
      <c r="L98">
        <v>121</v>
      </c>
      <c r="M98">
        <v>85</v>
      </c>
      <c r="N98">
        <v>73</v>
      </c>
      <c r="O98">
        <v>59</v>
      </c>
      <c r="P98">
        <v>50</v>
      </c>
      <c r="Q98">
        <v>45</v>
      </c>
      <c r="R98">
        <v>38</v>
      </c>
      <c r="S98">
        <v>34</v>
      </c>
      <c r="T98">
        <v>32</v>
      </c>
      <c r="U98">
        <v>28</v>
      </c>
      <c r="V98">
        <v>26</v>
      </c>
      <c r="W98">
        <v>23</v>
      </c>
      <c r="X98">
        <v>23</v>
      </c>
      <c r="Y98">
        <v>21</v>
      </c>
      <c r="Z98">
        <v>21</v>
      </c>
      <c r="AA98">
        <v>20</v>
      </c>
      <c r="AB98">
        <v>20</v>
      </c>
      <c r="AC98">
        <v>17</v>
      </c>
      <c r="AD98">
        <v>14</v>
      </c>
      <c r="AE98">
        <v>10</v>
      </c>
      <c r="AF98">
        <v>9</v>
      </c>
      <c r="AG98">
        <v>9</v>
      </c>
      <c r="AH98">
        <v>1</v>
      </c>
      <c r="AI98">
        <v>0</v>
      </c>
      <c r="AJ98">
        <v>0</v>
      </c>
      <c r="AK98">
        <v>1217</v>
      </c>
    </row>
    <row r="99" spans="1:37" ht="12.75">
      <c r="A99" s="43" t="s">
        <v>361</v>
      </c>
      <c r="B99" t="s">
        <v>176</v>
      </c>
      <c r="C99">
        <v>32415</v>
      </c>
      <c r="D99">
        <v>18652</v>
      </c>
      <c r="E99">
        <v>5464</v>
      </c>
      <c r="F99">
        <v>1154</v>
      </c>
      <c r="G99">
        <v>677</v>
      </c>
      <c r="H99">
        <v>671</v>
      </c>
      <c r="I99">
        <v>481</v>
      </c>
      <c r="J99">
        <v>286</v>
      </c>
      <c r="K99">
        <v>211</v>
      </c>
      <c r="L99">
        <v>179</v>
      </c>
      <c r="M99">
        <v>146</v>
      </c>
      <c r="N99">
        <v>118</v>
      </c>
      <c r="O99">
        <v>94</v>
      </c>
      <c r="P99">
        <v>89</v>
      </c>
      <c r="Q99">
        <v>67</v>
      </c>
      <c r="R99">
        <v>65</v>
      </c>
      <c r="S99">
        <v>54</v>
      </c>
      <c r="T99">
        <v>41</v>
      </c>
      <c r="U99">
        <v>38</v>
      </c>
      <c r="V99">
        <v>31</v>
      </c>
      <c r="W99">
        <v>24</v>
      </c>
      <c r="X99">
        <v>23</v>
      </c>
      <c r="Y99">
        <v>19</v>
      </c>
      <c r="Z99">
        <v>18</v>
      </c>
      <c r="AA99">
        <v>17</v>
      </c>
      <c r="AB99">
        <v>17</v>
      </c>
      <c r="AC99">
        <v>14</v>
      </c>
      <c r="AD99">
        <v>13</v>
      </c>
      <c r="AE99">
        <v>9</v>
      </c>
      <c r="AF99">
        <v>8</v>
      </c>
      <c r="AG99">
        <v>7</v>
      </c>
      <c r="AH99">
        <v>6</v>
      </c>
      <c r="AI99">
        <v>3</v>
      </c>
      <c r="AJ99">
        <v>0</v>
      </c>
      <c r="AK99">
        <v>3719</v>
      </c>
    </row>
    <row r="100" spans="1:37" ht="12.75">
      <c r="A100" s="43" t="s">
        <v>362</v>
      </c>
      <c r="B100" t="s">
        <v>177</v>
      </c>
      <c r="C100">
        <v>31391</v>
      </c>
      <c r="D100">
        <v>19323</v>
      </c>
      <c r="E100">
        <v>6001</v>
      </c>
      <c r="F100">
        <v>1226</v>
      </c>
      <c r="G100">
        <v>561</v>
      </c>
      <c r="H100">
        <v>496</v>
      </c>
      <c r="I100">
        <v>385</v>
      </c>
      <c r="J100">
        <v>226</v>
      </c>
      <c r="K100">
        <v>195</v>
      </c>
      <c r="L100">
        <v>179</v>
      </c>
      <c r="M100">
        <v>100</v>
      </c>
      <c r="N100">
        <v>91</v>
      </c>
      <c r="O100">
        <v>74</v>
      </c>
      <c r="P100">
        <v>68</v>
      </c>
      <c r="Q100">
        <v>66</v>
      </c>
      <c r="R100">
        <v>54</v>
      </c>
      <c r="S100">
        <v>52</v>
      </c>
      <c r="T100">
        <v>42</v>
      </c>
      <c r="U100">
        <v>41</v>
      </c>
      <c r="V100">
        <v>41</v>
      </c>
      <c r="W100">
        <v>36</v>
      </c>
      <c r="X100">
        <v>32</v>
      </c>
      <c r="Y100">
        <v>29</v>
      </c>
      <c r="Z100">
        <v>26</v>
      </c>
      <c r="AA100">
        <v>18</v>
      </c>
      <c r="AB100">
        <v>15</v>
      </c>
      <c r="AC100">
        <v>13</v>
      </c>
      <c r="AD100">
        <v>12</v>
      </c>
      <c r="AE100">
        <v>11</v>
      </c>
      <c r="AF100">
        <v>11</v>
      </c>
      <c r="AG100">
        <v>6</v>
      </c>
      <c r="AH100">
        <v>0</v>
      </c>
      <c r="AI100">
        <v>0</v>
      </c>
      <c r="AJ100">
        <v>0</v>
      </c>
      <c r="AK100">
        <v>1961</v>
      </c>
    </row>
    <row r="101" spans="1:37" ht="12.75">
      <c r="A101" s="43" t="s">
        <v>363</v>
      </c>
      <c r="B101" t="s">
        <v>178</v>
      </c>
      <c r="C101">
        <v>25757</v>
      </c>
      <c r="D101">
        <v>21852</v>
      </c>
      <c r="E101">
        <v>1257</v>
      </c>
      <c r="F101">
        <v>474</v>
      </c>
      <c r="G101">
        <v>232</v>
      </c>
      <c r="H101">
        <v>225</v>
      </c>
      <c r="I101">
        <v>142</v>
      </c>
      <c r="J101">
        <v>134</v>
      </c>
      <c r="K101">
        <v>105</v>
      </c>
      <c r="L101">
        <v>103</v>
      </c>
      <c r="M101">
        <v>69</v>
      </c>
      <c r="N101">
        <v>68</v>
      </c>
      <c r="O101">
        <v>66</v>
      </c>
      <c r="P101">
        <v>52</v>
      </c>
      <c r="Q101">
        <v>30</v>
      </c>
      <c r="R101">
        <v>27</v>
      </c>
      <c r="S101">
        <v>27</v>
      </c>
      <c r="T101">
        <v>26</v>
      </c>
      <c r="U101">
        <v>23</v>
      </c>
      <c r="V101">
        <v>23</v>
      </c>
      <c r="W101">
        <v>20</v>
      </c>
      <c r="X101">
        <v>19</v>
      </c>
      <c r="Y101">
        <v>16</v>
      </c>
      <c r="Z101">
        <v>15</v>
      </c>
      <c r="AA101">
        <v>15</v>
      </c>
      <c r="AB101">
        <v>14</v>
      </c>
      <c r="AC101">
        <v>11</v>
      </c>
      <c r="AD101">
        <v>9</v>
      </c>
      <c r="AE101">
        <v>9</v>
      </c>
      <c r="AF101">
        <v>5</v>
      </c>
      <c r="AG101">
        <v>4</v>
      </c>
      <c r="AH101">
        <v>1</v>
      </c>
      <c r="AI101">
        <v>0</v>
      </c>
      <c r="AJ101">
        <v>0</v>
      </c>
      <c r="AK101">
        <v>684</v>
      </c>
    </row>
    <row r="102" spans="1:37" ht="12.75">
      <c r="A102" s="43" t="s">
        <v>364</v>
      </c>
      <c r="B102" t="s">
        <v>179</v>
      </c>
      <c r="C102">
        <v>24319</v>
      </c>
      <c r="D102">
        <v>18988</v>
      </c>
      <c r="E102">
        <v>841</v>
      </c>
      <c r="F102">
        <v>800</v>
      </c>
      <c r="G102">
        <v>674</v>
      </c>
      <c r="H102">
        <v>461</v>
      </c>
      <c r="I102">
        <v>439</v>
      </c>
      <c r="J102">
        <v>148</v>
      </c>
      <c r="K102">
        <v>126</v>
      </c>
      <c r="L102">
        <v>119</v>
      </c>
      <c r="M102">
        <v>110</v>
      </c>
      <c r="N102">
        <v>78</v>
      </c>
      <c r="O102">
        <v>66</v>
      </c>
      <c r="P102">
        <v>63</v>
      </c>
      <c r="Q102">
        <v>58</v>
      </c>
      <c r="R102">
        <v>54</v>
      </c>
      <c r="S102">
        <v>45</v>
      </c>
      <c r="T102">
        <v>44</v>
      </c>
      <c r="U102">
        <v>40</v>
      </c>
      <c r="V102">
        <v>38</v>
      </c>
      <c r="W102">
        <v>35</v>
      </c>
      <c r="X102">
        <v>30</v>
      </c>
      <c r="Y102">
        <v>29</v>
      </c>
      <c r="Z102">
        <v>29</v>
      </c>
      <c r="AA102">
        <v>25</v>
      </c>
      <c r="AB102">
        <v>22</v>
      </c>
      <c r="AC102">
        <v>18</v>
      </c>
      <c r="AD102">
        <v>13</v>
      </c>
      <c r="AE102">
        <v>10</v>
      </c>
      <c r="AF102">
        <v>9</v>
      </c>
      <c r="AG102">
        <v>5</v>
      </c>
      <c r="AH102">
        <v>4</v>
      </c>
      <c r="AI102">
        <v>4</v>
      </c>
      <c r="AJ102">
        <v>0</v>
      </c>
      <c r="AK102">
        <v>894</v>
      </c>
    </row>
    <row r="103" spans="1:37" ht="12.75">
      <c r="A103" s="43" t="s">
        <v>381</v>
      </c>
      <c r="B103" t="s">
        <v>975</v>
      </c>
      <c r="C103">
        <v>95107</v>
      </c>
      <c r="D103">
        <v>88055</v>
      </c>
      <c r="E103">
        <v>1516</v>
      </c>
      <c r="F103">
        <v>1097</v>
      </c>
      <c r="G103">
        <v>394</v>
      </c>
      <c r="H103">
        <v>287</v>
      </c>
      <c r="I103">
        <v>279</v>
      </c>
      <c r="J103">
        <v>235</v>
      </c>
      <c r="K103">
        <v>197</v>
      </c>
      <c r="L103">
        <v>176</v>
      </c>
      <c r="M103">
        <v>155</v>
      </c>
      <c r="N103">
        <v>113</v>
      </c>
      <c r="O103">
        <v>109</v>
      </c>
      <c r="P103">
        <v>103</v>
      </c>
      <c r="Q103">
        <v>101</v>
      </c>
      <c r="R103">
        <v>98</v>
      </c>
      <c r="S103">
        <v>91</v>
      </c>
      <c r="T103">
        <v>84</v>
      </c>
      <c r="U103">
        <v>79</v>
      </c>
      <c r="V103">
        <v>77</v>
      </c>
      <c r="W103">
        <v>76</v>
      </c>
      <c r="X103">
        <v>76</v>
      </c>
      <c r="Y103">
        <v>62</v>
      </c>
      <c r="Z103">
        <v>61</v>
      </c>
      <c r="AA103">
        <v>45</v>
      </c>
      <c r="AB103">
        <v>41</v>
      </c>
      <c r="AC103">
        <v>25</v>
      </c>
      <c r="AD103">
        <v>16</v>
      </c>
      <c r="AE103">
        <v>15</v>
      </c>
      <c r="AF103">
        <v>12</v>
      </c>
      <c r="AG103">
        <v>12</v>
      </c>
      <c r="AH103">
        <v>5</v>
      </c>
      <c r="AI103">
        <v>3</v>
      </c>
      <c r="AJ103">
        <v>0</v>
      </c>
      <c r="AK103">
        <v>1412</v>
      </c>
    </row>
    <row r="104" spans="1:37" ht="12.75">
      <c r="A104" s="43" t="s">
        <v>365</v>
      </c>
      <c r="B104" t="s">
        <v>181</v>
      </c>
      <c r="C104">
        <v>24025</v>
      </c>
      <c r="D104">
        <v>22327</v>
      </c>
      <c r="E104">
        <v>451</v>
      </c>
      <c r="F104">
        <v>212</v>
      </c>
      <c r="G104">
        <v>79</v>
      </c>
      <c r="H104">
        <v>55</v>
      </c>
      <c r="I104">
        <v>52</v>
      </c>
      <c r="J104">
        <v>52</v>
      </c>
      <c r="K104">
        <v>45</v>
      </c>
      <c r="L104">
        <v>35</v>
      </c>
      <c r="M104">
        <v>33</v>
      </c>
      <c r="N104">
        <v>31</v>
      </c>
      <c r="O104">
        <v>30</v>
      </c>
      <c r="P104">
        <v>29</v>
      </c>
      <c r="Q104">
        <v>26</v>
      </c>
      <c r="R104">
        <v>25</v>
      </c>
      <c r="S104">
        <v>24</v>
      </c>
      <c r="T104">
        <v>22</v>
      </c>
      <c r="U104">
        <v>16</v>
      </c>
      <c r="V104">
        <v>16</v>
      </c>
      <c r="W104">
        <v>15</v>
      </c>
      <c r="X104">
        <v>14</v>
      </c>
      <c r="Y104">
        <v>14</v>
      </c>
      <c r="Z104">
        <v>13</v>
      </c>
      <c r="AA104">
        <v>11</v>
      </c>
      <c r="AB104">
        <v>8</v>
      </c>
      <c r="AC104">
        <v>6</v>
      </c>
      <c r="AD104">
        <v>4</v>
      </c>
      <c r="AE104">
        <v>4</v>
      </c>
      <c r="AF104">
        <v>3</v>
      </c>
      <c r="AG104">
        <v>3</v>
      </c>
      <c r="AH104">
        <v>1</v>
      </c>
      <c r="AI104">
        <v>0</v>
      </c>
      <c r="AJ104">
        <v>0</v>
      </c>
      <c r="AK104">
        <v>369</v>
      </c>
    </row>
    <row r="105" spans="1:37" ht="12.75">
      <c r="A105" s="43" t="s">
        <v>366</v>
      </c>
      <c r="B105" t="s">
        <v>183</v>
      </c>
      <c r="C105">
        <v>22455</v>
      </c>
      <c r="D105">
        <v>20839</v>
      </c>
      <c r="E105">
        <v>300</v>
      </c>
      <c r="F105">
        <v>286</v>
      </c>
      <c r="G105">
        <v>98</v>
      </c>
      <c r="H105">
        <v>64</v>
      </c>
      <c r="I105">
        <v>61</v>
      </c>
      <c r="J105">
        <v>56</v>
      </c>
      <c r="K105">
        <v>53</v>
      </c>
      <c r="L105">
        <v>47</v>
      </c>
      <c r="M105">
        <v>46</v>
      </c>
      <c r="N105">
        <v>33</v>
      </c>
      <c r="O105">
        <v>30</v>
      </c>
      <c r="P105">
        <v>27</v>
      </c>
      <c r="Q105">
        <v>26</v>
      </c>
      <c r="R105">
        <v>25</v>
      </c>
      <c r="S105">
        <v>24</v>
      </c>
      <c r="T105">
        <v>19</v>
      </c>
      <c r="U105">
        <v>17</v>
      </c>
      <c r="V105">
        <v>16</v>
      </c>
      <c r="W105">
        <v>15</v>
      </c>
      <c r="X105">
        <v>13</v>
      </c>
      <c r="Y105">
        <v>11</v>
      </c>
      <c r="Z105">
        <v>9</v>
      </c>
      <c r="AA105">
        <v>8</v>
      </c>
      <c r="AB105">
        <v>7</v>
      </c>
      <c r="AC105">
        <v>7</v>
      </c>
      <c r="AD105">
        <v>3</v>
      </c>
      <c r="AE105">
        <v>1</v>
      </c>
      <c r="AF105">
        <v>0</v>
      </c>
      <c r="AG105">
        <v>0</v>
      </c>
      <c r="AH105">
        <v>0</v>
      </c>
      <c r="AI105">
        <v>0</v>
      </c>
      <c r="AJ105">
        <v>0</v>
      </c>
      <c r="AK105">
        <v>314</v>
      </c>
    </row>
    <row r="106" spans="1:37" ht="12.75">
      <c r="A106" s="43" t="s">
        <v>367</v>
      </c>
      <c r="B106" t="s">
        <v>184</v>
      </c>
      <c r="C106">
        <v>25267</v>
      </c>
      <c r="D106">
        <v>23420</v>
      </c>
      <c r="E106">
        <v>400</v>
      </c>
      <c r="F106">
        <v>263</v>
      </c>
      <c r="G106">
        <v>110</v>
      </c>
      <c r="H106">
        <v>99</v>
      </c>
      <c r="I106">
        <v>76</v>
      </c>
      <c r="J106">
        <v>64</v>
      </c>
      <c r="K106">
        <v>38</v>
      </c>
      <c r="L106">
        <v>37</v>
      </c>
      <c r="M106">
        <v>33</v>
      </c>
      <c r="N106">
        <v>32</v>
      </c>
      <c r="O106">
        <v>29</v>
      </c>
      <c r="P106">
        <v>29</v>
      </c>
      <c r="Q106">
        <v>28</v>
      </c>
      <c r="R106">
        <v>28</v>
      </c>
      <c r="S106">
        <v>27</v>
      </c>
      <c r="T106">
        <v>23</v>
      </c>
      <c r="U106">
        <v>23</v>
      </c>
      <c r="V106">
        <v>21</v>
      </c>
      <c r="W106">
        <v>18</v>
      </c>
      <c r="X106">
        <v>15</v>
      </c>
      <c r="Y106">
        <v>15</v>
      </c>
      <c r="Z106">
        <v>14</v>
      </c>
      <c r="AA106">
        <v>14</v>
      </c>
      <c r="AB106">
        <v>11</v>
      </c>
      <c r="AC106">
        <v>7</v>
      </c>
      <c r="AD106">
        <v>7</v>
      </c>
      <c r="AE106">
        <v>4</v>
      </c>
      <c r="AF106">
        <v>3</v>
      </c>
      <c r="AG106">
        <v>2</v>
      </c>
      <c r="AH106">
        <v>1</v>
      </c>
      <c r="AI106">
        <v>1</v>
      </c>
      <c r="AJ106">
        <v>0</v>
      </c>
      <c r="AK106">
        <v>375</v>
      </c>
    </row>
    <row r="107" spans="1:37" ht="12.75">
      <c r="A107" s="43" t="s">
        <v>368</v>
      </c>
      <c r="B107" t="s">
        <v>185</v>
      </c>
      <c r="C107">
        <v>23360</v>
      </c>
      <c r="D107">
        <v>21469</v>
      </c>
      <c r="E107">
        <v>379</v>
      </c>
      <c r="F107">
        <v>322</v>
      </c>
      <c r="G107">
        <v>118</v>
      </c>
      <c r="H107">
        <v>112</v>
      </c>
      <c r="I107">
        <v>79</v>
      </c>
      <c r="J107">
        <v>61</v>
      </c>
      <c r="K107">
        <v>56</v>
      </c>
      <c r="L107">
        <v>42</v>
      </c>
      <c r="M107">
        <v>40</v>
      </c>
      <c r="N107">
        <v>35</v>
      </c>
      <c r="O107">
        <v>30</v>
      </c>
      <c r="P107">
        <v>28</v>
      </c>
      <c r="Q107">
        <v>27</v>
      </c>
      <c r="R107">
        <v>26</v>
      </c>
      <c r="S107">
        <v>26</v>
      </c>
      <c r="T107">
        <v>25</v>
      </c>
      <c r="U107">
        <v>19</v>
      </c>
      <c r="V107">
        <v>19</v>
      </c>
      <c r="W107">
        <v>17</v>
      </c>
      <c r="X107">
        <v>14</v>
      </c>
      <c r="Y107">
        <v>13</v>
      </c>
      <c r="Z107">
        <v>13</v>
      </c>
      <c r="AA107">
        <v>9</v>
      </c>
      <c r="AB107">
        <v>7</v>
      </c>
      <c r="AC107">
        <v>6</v>
      </c>
      <c r="AD107">
        <v>4</v>
      </c>
      <c r="AE107">
        <v>4</v>
      </c>
      <c r="AF107">
        <v>4</v>
      </c>
      <c r="AG107">
        <v>1</v>
      </c>
      <c r="AH107">
        <v>1</v>
      </c>
      <c r="AI107">
        <v>0</v>
      </c>
      <c r="AJ107">
        <v>0</v>
      </c>
      <c r="AK107">
        <v>354</v>
      </c>
    </row>
    <row r="108" spans="1:37" ht="12.75">
      <c r="A108" s="43" t="s">
        <v>369</v>
      </c>
      <c r="B108" t="s">
        <v>186</v>
      </c>
      <c r="C108">
        <v>25297</v>
      </c>
      <c r="D108">
        <v>22147</v>
      </c>
      <c r="E108">
        <v>486</v>
      </c>
      <c r="F108">
        <v>442</v>
      </c>
      <c r="G108">
        <v>387</v>
      </c>
      <c r="H108">
        <v>298</v>
      </c>
      <c r="I108">
        <v>170</v>
      </c>
      <c r="J108">
        <v>81</v>
      </c>
      <c r="K108">
        <v>74</v>
      </c>
      <c r="L108">
        <v>69</v>
      </c>
      <c r="M108">
        <v>65</v>
      </c>
      <c r="N108">
        <v>51</v>
      </c>
      <c r="O108">
        <v>49</v>
      </c>
      <c r="P108">
        <v>42</v>
      </c>
      <c r="Q108">
        <v>42</v>
      </c>
      <c r="R108">
        <v>33</v>
      </c>
      <c r="S108">
        <v>30</v>
      </c>
      <c r="T108">
        <v>27</v>
      </c>
      <c r="U108">
        <v>25</v>
      </c>
      <c r="V108">
        <v>24</v>
      </c>
      <c r="W108">
        <v>20</v>
      </c>
      <c r="X108">
        <v>17</v>
      </c>
      <c r="Y108">
        <v>15</v>
      </c>
      <c r="Z108">
        <v>15</v>
      </c>
      <c r="AA108">
        <v>15</v>
      </c>
      <c r="AB108">
        <v>11</v>
      </c>
      <c r="AC108">
        <v>11</v>
      </c>
      <c r="AD108">
        <v>10</v>
      </c>
      <c r="AE108">
        <v>10</v>
      </c>
      <c r="AF108">
        <v>8</v>
      </c>
      <c r="AG108">
        <v>6</v>
      </c>
      <c r="AH108">
        <v>1</v>
      </c>
      <c r="AI108">
        <v>0</v>
      </c>
      <c r="AJ108">
        <v>0</v>
      </c>
      <c r="AK108">
        <v>616</v>
      </c>
    </row>
    <row r="109" spans="1:37" ht="12.75">
      <c r="A109" s="43" t="s">
        <v>370</v>
      </c>
      <c r="B109" t="s">
        <v>187</v>
      </c>
      <c r="C109">
        <v>32921</v>
      </c>
      <c r="D109">
        <v>20081</v>
      </c>
      <c r="E109">
        <v>8049</v>
      </c>
      <c r="F109">
        <v>879</v>
      </c>
      <c r="G109">
        <v>572</v>
      </c>
      <c r="H109">
        <v>253</v>
      </c>
      <c r="I109">
        <v>220</v>
      </c>
      <c r="J109">
        <v>192</v>
      </c>
      <c r="K109">
        <v>106</v>
      </c>
      <c r="L109">
        <v>98</v>
      </c>
      <c r="M109">
        <v>59</v>
      </c>
      <c r="N109">
        <v>55</v>
      </c>
      <c r="O109">
        <v>47</v>
      </c>
      <c r="P109">
        <v>46</v>
      </c>
      <c r="Q109">
        <v>40</v>
      </c>
      <c r="R109">
        <v>39</v>
      </c>
      <c r="S109">
        <v>38</v>
      </c>
      <c r="T109">
        <v>37</v>
      </c>
      <c r="U109">
        <v>26</v>
      </c>
      <c r="V109">
        <v>20</v>
      </c>
      <c r="W109">
        <v>17</v>
      </c>
      <c r="X109">
        <v>16</v>
      </c>
      <c r="Y109">
        <v>15</v>
      </c>
      <c r="Z109">
        <v>14</v>
      </c>
      <c r="AA109">
        <v>11</v>
      </c>
      <c r="AB109">
        <v>10</v>
      </c>
      <c r="AC109">
        <v>10</v>
      </c>
      <c r="AD109">
        <v>9</v>
      </c>
      <c r="AE109">
        <v>7</v>
      </c>
      <c r="AF109">
        <v>3</v>
      </c>
      <c r="AG109">
        <v>3</v>
      </c>
      <c r="AH109">
        <v>2</v>
      </c>
      <c r="AI109">
        <v>2</v>
      </c>
      <c r="AJ109">
        <v>0</v>
      </c>
      <c r="AK109">
        <v>1945</v>
      </c>
    </row>
    <row r="110" spans="1:37" ht="12.75">
      <c r="A110" s="43" t="s">
        <v>371</v>
      </c>
      <c r="B110" t="s">
        <v>188</v>
      </c>
      <c r="C110">
        <v>25925</v>
      </c>
      <c r="D110">
        <v>22546</v>
      </c>
      <c r="E110">
        <v>368</v>
      </c>
      <c r="F110">
        <v>325</v>
      </c>
      <c r="G110">
        <v>285</v>
      </c>
      <c r="H110">
        <v>167</v>
      </c>
      <c r="I110">
        <v>137</v>
      </c>
      <c r="J110">
        <v>129</v>
      </c>
      <c r="K110">
        <v>125</v>
      </c>
      <c r="L110">
        <v>113</v>
      </c>
      <c r="M110">
        <v>104</v>
      </c>
      <c r="N110">
        <v>88</v>
      </c>
      <c r="O110">
        <v>80</v>
      </c>
      <c r="P110">
        <v>79</v>
      </c>
      <c r="Q110">
        <v>60</v>
      </c>
      <c r="R110">
        <v>48</v>
      </c>
      <c r="S110">
        <v>42</v>
      </c>
      <c r="T110">
        <v>37</v>
      </c>
      <c r="U110">
        <v>35</v>
      </c>
      <c r="V110">
        <v>33</v>
      </c>
      <c r="W110">
        <v>29</v>
      </c>
      <c r="X110">
        <v>25</v>
      </c>
      <c r="Y110">
        <v>23</v>
      </c>
      <c r="Z110">
        <v>20</v>
      </c>
      <c r="AA110">
        <v>19</v>
      </c>
      <c r="AB110">
        <v>17</v>
      </c>
      <c r="AC110">
        <v>15</v>
      </c>
      <c r="AD110">
        <v>14</v>
      </c>
      <c r="AE110">
        <v>8</v>
      </c>
      <c r="AF110">
        <v>7</v>
      </c>
      <c r="AG110">
        <v>5</v>
      </c>
      <c r="AH110">
        <v>4</v>
      </c>
      <c r="AI110">
        <v>2</v>
      </c>
      <c r="AJ110">
        <v>0</v>
      </c>
      <c r="AK110">
        <v>936</v>
      </c>
    </row>
    <row r="111" spans="1:37" ht="12.75">
      <c r="A111" s="43" t="s">
        <v>244</v>
      </c>
      <c r="B111" t="s">
        <v>243</v>
      </c>
      <c r="C111">
        <v>2736460</v>
      </c>
      <c r="D111">
        <v>2282318</v>
      </c>
      <c r="E111">
        <v>90316</v>
      </c>
      <c r="F111">
        <v>83186</v>
      </c>
      <c r="G111">
        <v>77581</v>
      </c>
      <c r="H111">
        <v>29167</v>
      </c>
      <c r="I111">
        <v>27125</v>
      </c>
      <c r="J111">
        <v>26184</v>
      </c>
      <c r="K111">
        <v>20458</v>
      </c>
      <c r="L111">
        <v>9879</v>
      </c>
      <c r="M111">
        <v>9698</v>
      </c>
      <c r="N111">
        <v>9171</v>
      </c>
      <c r="O111">
        <v>8586</v>
      </c>
      <c r="P111">
        <v>7199</v>
      </c>
      <c r="Q111">
        <v>6981</v>
      </c>
      <c r="R111">
        <v>4817</v>
      </c>
      <c r="S111">
        <v>4499</v>
      </c>
      <c r="T111">
        <v>4334</v>
      </c>
      <c r="U111">
        <v>4325</v>
      </c>
      <c r="V111">
        <v>3404</v>
      </c>
      <c r="W111">
        <v>2982</v>
      </c>
      <c r="X111">
        <v>2947</v>
      </c>
      <c r="Y111">
        <v>2891</v>
      </c>
      <c r="Z111">
        <v>2876</v>
      </c>
      <c r="AA111">
        <v>2802</v>
      </c>
      <c r="AB111">
        <v>2776</v>
      </c>
      <c r="AC111">
        <v>2379</v>
      </c>
      <c r="AD111">
        <v>1843</v>
      </c>
      <c r="AE111">
        <v>1554</v>
      </c>
      <c r="AF111">
        <v>1383</v>
      </c>
      <c r="AG111">
        <v>1231</v>
      </c>
      <c r="AH111">
        <v>1014</v>
      </c>
      <c r="AI111">
        <v>299</v>
      </c>
      <c r="AJ111">
        <v>248</v>
      </c>
      <c r="AK111">
        <v>7</v>
      </c>
    </row>
    <row r="112" spans="1:37" ht="12.75">
      <c r="A112" s="43" t="s">
        <v>449</v>
      </c>
      <c r="B112" t="s">
        <v>245</v>
      </c>
      <c r="C112">
        <v>5601847</v>
      </c>
      <c r="D112">
        <v>4971874</v>
      </c>
      <c r="E112">
        <v>99717</v>
      </c>
      <c r="F112">
        <v>88636</v>
      </c>
      <c r="G112">
        <v>52499</v>
      </c>
      <c r="H112">
        <v>42173</v>
      </c>
      <c r="I112">
        <v>28615</v>
      </c>
      <c r="J112">
        <v>22125</v>
      </c>
      <c r="K112">
        <v>18334</v>
      </c>
      <c r="L112">
        <v>13533</v>
      </c>
      <c r="M112">
        <v>12088</v>
      </c>
      <c r="N112">
        <v>11099</v>
      </c>
      <c r="O112">
        <v>9870</v>
      </c>
      <c r="P112">
        <v>8848</v>
      </c>
      <c r="Q112">
        <v>8628</v>
      </c>
      <c r="R112">
        <v>7759</v>
      </c>
      <c r="S112">
        <v>7625</v>
      </c>
      <c r="T112">
        <v>6449</v>
      </c>
      <c r="U112">
        <v>6316</v>
      </c>
      <c r="V112">
        <v>5922</v>
      </c>
      <c r="W112">
        <v>5740</v>
      </c>
      <c r="X112">
        <v>5329</v>
      </c>
      <c r="Y112">
        <v>4670</v>
      </c>
      <c r="Z112">
        <v>4538</v>
      </c>
      <c r="AA112">
        <v>4322</v>
      </c>
      <c r="AB112">
        <v>4297</v>
      </c>
      <c r="AC112">
        <v>3615</v>
      </c>
      <c r="AD112">
        <v>3548</v>
      </c>
      <c r="AE112">
        <v>3379</v>
      </c>
      <c r="AF112">
        <v>2900</v>
      </c>
      <c r="AG112">
        <v>2309</v>
      </c>
      <c r="AH112">
        <v>705</v>
      </c>
      <c r="AI112">
        <v>423</v>
      </c>
      <c r="AJ112">
        <v>7</v>
      </c>
      <c r="AK112">
        <v>133955</v>
      </c>
    </row>
    <row r="113" spans="1:37" ht="12.75">
      <c r="A113" s="43" t="s">
        <v>390</v>
      </c>
      <c r="B113" t="s">
        <v>974</v>
      </c>
      <c r="C113">
        <v>106738</v>
      </c>
      <c r="D113">
        <v>87633</v>
      </c>
      <c r="E113">
        <v>5376</v>
      </c>
      <c r="F113">
        <v>2294</v>
      </c>
      <c r="G113">
        <v>1635</v>
      </c>
      <c r="H113">
        <v>1436</v>
      </c>
      <c r="I113">
        <v>1291</v>
      </c>
      <c r="J113">
        <v>745</v>
      </c>
      <c r="K113">
        <v>407</v>
      </c>
      <c r="L113">
        <v>381</v>
      </c>
      <c r="M113">
        <v>306</v>
      </c>
      <c r="N113">
        <v>254</v>
      </c>
      <c r="O113">
        <v>205</v>
      </c>
      <c r="P113">
        <v>171</v>
      </c>
      <c r="Q113">
        <v>134</v>
      </c>
      <c r="R113">
        <v>133</v>
      </c>
      <c r="S113">
        <v>132</v>
      </c>
      <c r="T113">
        <v>102</v>
      </c>
      <c r="U113">
        <v>101</v>
      </c>
      <c r="V113">
        <v>89</v>
      </c>
      <c r="W113">
        <v>86</v>
      </c>
      <c r="X113">
        <v>83</v>
      </c>
      <c r="Y113">
        <v>78</v>
      </c>
      <c r="Z113">
        <v>74</v>
      </c>
      <c r="AA113">
        <v>65</v>
      </c>
      <c r="AB113">
        <v>64</v>
      </c>
      <c r="AC113">
        <v>53</v>
      </c>
      <c r="AD113">
        <v>51</v>
      </c>
      <c r="AE113">
        <v>46</v>
      </c>
      <c r="AF113">
        <v>43</v>
      </c>
      <c r="AG113">
        <v>36</v>
      </c>
      <c r="AH113">
        <v>11</v>
      </c>
      <c r="AI113">
        <v>5</v>
      </c>
      <c r="AJ113">
        <v>0</v>
      </c>
      <c r="AK113">
        <v>3218</v>
      </c>
    </row>
  </sheetData>
  <sheetProtection sheet="1" objects="1" scenarios="1"/>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7"/>
  <dimension ref="A1:AK108"/>
  <sheetViews>
    <sheetView zoomScalePageLayoutView="0" workbookViewId="0" topLeftCell="A1">
      <selection activeCell="E13" sqref="E13"/>
    </sheetView>
  </sheetViews>
  <sheetFormatPr defaultColWidth="9.140625" defaultRowHeight="12.75"/>
  <cols>
    <col min="1" max="1" width="10.28125" style="0" bestFit="1" customWidth="1"/>
    <col min="2" max="2" width="30.28125" style="0" bestFit="1" customWidth="1"/>
  </cols>
  <sheetData>
    <row r="1" spans="1:37" ht="12.75">
      <c r="A1" t="s">
        <v>189</v>
      </c>
      <c r="B1" t="s">
        <v>190</v>
      </c>
      <c r="C1" t="s">
        <v>436</v>
      </c>
      <c r="D1" t="s">
        <v>415</v>
      </c>
      <c r="E1" t="s">
        <v>416</v>
      </c>
      <c r="F1" t="s">
        <v>417</v>
      </c>
      <c r="G1" t="s">
        <v>418</v>
      </c>
      <c r="H1" t="s">
        <v>419</v>
      </c>
      <c r="I1" t="s">
        <v>420</v>
      </c>
      <c r="J1" t="s">
        <v>421</v>
      </c>
      <c r="K1" t="s">
        <v>437</v>
      </c>
      <c r="L1" t="s">
        <v>422</v>
      </c>
      <c r="M1" t="s">
        <v>423</v>
      </c>
      <c r="N1" t="s">
        <v>424</v>
      </c>
      <c r="O1" t="s">
        <v>425</v>
      </c>
      <c r="P1" t="s">
        <v>426</v>
      </c>
      <c r="Q1" t="s">
        <v>427</v>
      </c>
      <c r="R1" t="s">
        <v>428</v>
      </c>
      <c r="S1" t="s">
        <v>429</v>
      </c>
      <c r="T1" t="s">
        <v>438</v>
      </c>
      <c r="U1" t="s">
        <v>439</v>
      </c>
      <c r="V1" t="s">
        <v>430</v>
      </c>
      <c r="W1" t="s">
        <v>431</v>
      </c>
      <c r="X1" t="s">
        <v>440</v>
      </c>
      <c r="Y1" t="s">
        <v>441</v>
      </c>
      <c r="Z1" t="s">
        <v>432</v>
      </c>
      <c r="AA1" t="s">
        <v>217</v>
      </c>
      <c r="AB1" t="s">
        <v>442</v>
      </c>
      <c r="AC1" t="s">
        <v>443</v>
      </c>
      <c r="AD1" t="s">
        <v>444</v>
      </c>
      <c r="AE1" t="s">
        <v>433</v>
      </c>
      <c r="AF1" t="s">
        <v>445</v>
      </c>
      <c r="AG1" t="s">
        <v>446</v>
      </c>
      <c r="AH1" t="s">
        <v>434</v>
      </c>
      <c r="AI1" t="s">
        <v>447</v>
      </c>
      <c r="AJ1" t="s">
        <v>448</v>
      </c>
      <c r="AK1" t="s">
        <v>435</v>
      </c>
    </row>
    <row r="2" spans="1:37" ht="12.75">
      <c r="A2" t="s">
        <v>246</v>
      </c>
      <c r="B2" t="s">
        <v>247</v>
      </c>
      <c r="C2">
        <v>53012456</v>
      </c>
      <c r="D2">
        <v>45675317</v>
      </c>
      <c r="E2">
        <v>395182</v>
      </c>
      <c r="F2">
        <v>127601</v>
      </c>
      <c r="G2">
        <v>262356</v>
      </c>
      <c r="H2">
        <v>131195</v>
      </c>
      <c r="I2">
        <v>85845</v>
      </c>
      <c r="J2">
        <v>77554</v>
      </c>
      <c r="K2">
        <v>95730</v>
      </c>
      <c r="L2">
        <v>561098</v>
      </c>
      <c r="M2">
        <v>78192</v>
      </c>
      <c r="N2">
        <v>89484</v>
      </c>
      <c r="O2">
        <v>110140</v>
      </c>
      <c r="P2">
        <v>93312</v>
      </c>
      <c r="Q2">
        <v>188690</v>
      </c>
      <c r="R2">
        <v>135966</v>
      </c>
      <c r="S2">
        <v>99484</v>
      </c>
      <c r="T2">
        <v>186355</v>
      </c>
      <c r="U2">
        <v>116042</v>
      </c>
      <c r="V2">
        <v>79985</v>
      </c>
      <c r="W2">
        <v>146202</v>
      </c>
      <c r="X2">
        <v>98724</v>
      </c>
      <c r="Y2">
        <v>206331</v>
      </c>
      <c r="Z2">
        <v>682274</v>
      </c>
      <c r="AA2">
        <v>476684</v>
      </c>
      <c r="AB2">
        <v>125917</v>
      </c>
      <c r="AC2">
        <v>117457</v>
      </c>
      <c r="AD2">
        <v>9002</v>
      </c>
      <c r="AE2">
        <v>173470</v>
      </c>
      <c r="AF2">
        <v>13969</v>
      </c>
      <c r="AG2">
        <v>143173</v>
      </c>
      <c r="AH2">
        <v>159170</v>
      </c>
      <c r="AI2">
        <v>50</v>
      </c>
      <c r="AJ2">
        <v>113592</v>
      </c>
      <c r="AK2">
        <v>1956913</v>
      </c>
    </row>
    <row r="3" spans="1:37" ht="12.75">
      <c r="A3" t="s">
        <v>189</v>
      </c>
      <c r="B3" t="s">
        <v>190</v>
      </c>
      <c r="C3" t="s">
        <v>436</v>
      </c>
      <c r="D3" t="s">
        <v>415</v>
      </c>
      <c r="E3" t="s">
        <v>416</v>
      </c>
      <c r="F3" t="s">
        <v>417</v>
      </c>
      <c r="G3" t="s">
        <v>418</v>
      </c>
      <c r="H3" t="s">
        <v>419</v>
      </c>
      <c r="I3" t="s">
        <v>420</v>
      </c>
      <c r="J3" t="s">
        <v>421</v>
      </c>
      <c r="K3" t="s">
        <v>437</v>
      </c>
      <c r="L3" t="s">
        <v>422</v>
      </c>
      <c r="M3" t="s">
        <v>423</v>
      </c>
      <c r="N3" t="s">
        <v>424</v>
      </c>
      <c r="O3" t="s">
        <v>425</v>
      </c>
      <c r="P3" t="s">
        <v>426</v>
      </c>
      <c r="Q3" t="s">
        <v>427</v>
      </c>
      <c r="R3" t="s">
        <v>428</v>
      </c>
      <c r="S3" t="s">
        <v>429</v>
      </c>
      <c r="T3" t="s">
        <v>438</v>
      </c>
      <c r="U3" t="s">
        <v>439</v>
      </c>
      <c r="V3" t="s">
        <v>430</v>
      </c>
      <c r="W3" t="s">
        <v>431</v>
      </c>
      <c r="X3" t="s">
        <v>440</v>
      </c>
      <c r="Y3" t="s">
        <v>441</v>
      </c>
      <c r="Z3" t="s">
        <v>432</v>
      </c>
      <c r="AA3" t="s">
        <v>217</v>
      </c>
      <c r="AB3" t="s">
        <v>442</v>
      </c>
      <c r="AC3" t="s">
        <v>443</v>
      </c>
      <c r="AD3" t="s">
        <v>444</v>
      </c>
      <c r="AE3" t="s">
        <v>433</v>
      </c>
      <c r="AF3" t="s">
        <v>445</v>
      </c>
      <c r="AG3" t="s">
        <v>446</v>
      </c>
      <c r="AH3" t="s">
        <v>434</v>
      </c>
      <c r="AI3" t="s">
        <v>447</v>
      </c>
      <c r="AJ3" t="s">
        <v>448</v>
      </c>
      <c r="AK3" t="s">
        <v>435</v>
      </c>
    </row>
    <row r="4" spans="1:37" ht="12.75">
      <c r="A4" t="s">
        <v>245</v>
      </c>
      <c r="B4" t="s">
        <v>449</v>
      </c>
      <c r="C4">
        <v>5601847</v>
      </c>
      <c r="D4">
        <v>4971874</v>
      </c>
      <c r="E4">
        <v>42173</v>
      </c>
      <c r="F4">
        <v>5329</v>
      </c>
      <c r="G4">
        <v>18334</v>
      </c>
      <c r="H4">
        <v>5740</v>
      </c>
      <c r="I4">
        <v>3379</v>
      </c>
      <c r="J4">
        <v>2900</v>
      </c>
      <c r="K4">
        <v>4670</v>
      </c>
      <c r="L4">
        <v>52499</v>
      </c>
      <c r="M4">
        <v>4297</v>
      </c>
      <c r="N4">
        <v>2309</v>
      </c>
      <c r="O4">
        <v>6316</v>
      </c>
      <c r="P4">
        <v>3615</v>
      </c>
      <c r="Q4">
        <v>8628</v>
      </c>
      <c r="R4">
        <v>11099</v>
      </c>
      <c r="S4">
        <v>9870</v>
      </c>
      <c r="T4">
        <v>8848</v>
      </c>
      <c r="U4">
        <v>12088</v>
      </c>
      <c r="V4">
        <v>5922</v>
      </c>
      <c r="W4">
        <v>13533</v>
      </c>
      <c r="X4">
        <v>7759</v>
      </c>
      <c r="Y4">
        <v>22125</v>
      </c>
      <c r="Z4">
        <v>99717</v>
      </c>
      <c r="AA4">
        <v>88636</v>
      </c>
      <c r="AB4">
        <v>4538</v>
      </c>
      <c r="AC4">
        <v>7625</v>
      </c>
      <c r="AD4">
        <v>423</v>
      </c>
      <c r="AE4">
        <v>6449</v>
      </c>
      <c r="AF4">
        <v>705</v>
      </c>
      <c r="AG4">
        <v>3548</v>
      </c>
      <c r="AH4">
        <v>28615</v>
      </c>
      <c r="AI4">
        <v>7</v>
      </c>
      <c r="AJ4">
        <v>4322</v>
      </c>
      <c r="AK4">
        <v>133955</v>
      </c>
    </row>
    <row r="5" spans="1:37" ht="12.75">
      <c r="A5" t="s">
        <v>189</v>
      </c>
      <c r="B5" t="s">
        <v>190</v>
      </c>
      <c r="C5" t="s">
        <v>436</v>
      </c>
      <c r="D5" t="s">
        <v>415</v>
      </c>
      <c r="E5" t="s">
        <v>416</v>
      </c>
      <c r="F5" t="s">
        <v>417</v>
      </c>
      <c r="G5" t="s">
        <v>418</v>
      </c>
      <c r="H5" t="s">
        <v>419</v>
      </c>
      <c r="I5" t="s">
        <v>420</v>
      </c>
      <c r="J5" t="s">
        <v>421</v>
      </c>
      <c r="K5" t="s">
        <v>437</v>
      </c>
      <c r="L5" t="s">
        <v>422</v>
      </c>
      <c r="M5" t="s">
        <v>423</v>
      </c>
      <c r="N5" t="s">
        <v>424</v>
      </c>
      <c r="O5" t="s">
        <v>425</v>
      </c>
      <c r="P5" t="s">
        <v>426</v>
      </c>
      <c r="Q5" t="s">
        <v>427</v>
      </c>
      <c r="R5" t="s">
        <v>428</v>
      </c>
      <c r="S5" t="s">
        <v>429</v>
      </c>
      <c r="T5" t="s">
        <v>438</v>
      </c>
      <c r="U5" t="s">
        <v>439</v>
      </c>
      <c r="V5" t="s">
        <v>430</v>
      </c>
      <c r="W5" t="s">
        <v>431</v>
      </c>
      <c r="X5" t="s">
        <v>440</v>
      </c>
      <c r="Y5" t="s">
        <v>441</v>
      </c>
      <c r="Z5" t="s">
        <v>432</v>
      </c>
      <c r="AA5" t="s">
        <v>217</v>
      </c>
      <c r="AB5" t="s">
        <v>442</v>
      </c>
      <c r="AC5" t="s">
        <v>443</v>
      </c>
      <c r="AD5" t="s">
        <v>444</v>
      </c>
      <c r="AE5" t="s">
        <v>433</v>
      </c>
      <c r="AF5" t="s">
        <v>445</v>
      </c>
      <c r="AG5" t="s">
        <v>446</v>
      </c>
      <c r="AH5" t="s">
        <v>434</v>
      </c>
      <c r="AI5" t="s">
        <v>447</v>
      </c>
      <c r="AJ5" t="s">
        <v>448</v>
      </c>
      <c r="AK5" t="s">
        <v>435</v>
      </c>
    </row>
    <row r="6" spans="1:37" ht="12.75">
      <c r="A6" t="s">
        <v>243</v>
      </c>
      <c r="B6" t="s">
        <v>244</v>
      </c>
      <c r="C6">
        <v>2736460</v>
      </c>
      <c r="D6">
        <v>2282318</v>
      </c>
      <c r="E6">
        <v>29167</v>
      </c>
      <c r="F6">
        <v>2947</v>
      </c>
      <c r="G6">
        <v>6981</v>
      </c>
      <c r="H6">
        <v>2891</v>
      </c>
      <c r="I6">
        <v>1231</v>
      </c>
      <c r="J6">
        <v>1383</v>
      </c>
      <c r="K6">
        <v>2776</v>
      </c>
      <c r="L6">
        <v>27125</v>
      </c>
      <c r="M6">
        <v>2876</v>
      </c>
      <c r="N6">
        <v>1014</v>
      </c>
      <c r="O6">
        <v>4499</v>
      </c>
      <c r="P6">
        <v>2379</v>
      </c>
      <c r="Q6">
        <v>7199</v>
      </c>
      <c r="R6">
        <v>8586</v>
      </c>
      <c r="S6">
        <v>9698</v>
      </c>
      <c r="T6">
        <v>3404</v>
      </c>
      <c r="U6">
        <v>9171</v>
      </c>
      <c r="V6">
        <v>4817</v>
      </c>
      <c r="W6">
        <v>9879</v>
      </c>
      <c r="X6">
        <v>4325</v>
      </c>
      <c r="Y6">
        <v>20458</v>
      </c>
      <c r="Z6">
        <v>83186</v>
      </c>
      <c r="AA6">
        <v>77581</v>
      </c>
      <c r="AB6">
        <v>2982</v>
      </c>
      <c r="AC6">
        <v>4334</v>
      </c>
      <c r="AD6">
        <v>248</v>
      </c>
      <c r="AE6">
        <v>2802</v>
      </c>
      <c r="AF6">
        <v>299</v>
      </c>
      <c r="AG6">
        <v>1843</v>
      </c>
      <c r="AH6">
        <v>26184</v>
      </c>
      <c r="AI6">
        <v>7</v>
      </c>
      <c r="AJ6">
        <v>1554</v>
      </c>
      <c r="AK6">
        <v>90316</v>
      </c>
    </row>
    <row r="7" spans="1:37" ht="12.75">
      <c r="A7" t="s">
        <v>189</v>
      </c>
      <c r="B7" t="s">
        <v>190</v>
      </c>
      <c r="C7" t="s">
        <v>436</v>
      </c>
      <c r="D7" t="s">
        <v>415</v>
      </c>
      <c r="E7" t="s">
        <v>416</v>
      </c>
      <c r="F7" t="s">
        <v>417</v>
      </c>
      <c r="G7" t="s">
        <v>418</v>
      </c>
      <c r="H7" t="s">
        <v>419</v>
      </c>
      <c r="I7" t="s">
        <v>420</v>
      </c>
      <c r="J7" t="s">
        <v>421</v>
      </c>
      <c r="K7" t="s">
        <v>437</v>
      </c>
      <c r="L7" t="s">
        <v>422</v>
      </c>
      <c r="M7" t="s">
        <v>423</v>
      </c>
      <c r="N7" t="s">
        <v>424</v>
      </c>
      <c r="O7" t="s">
        <v>425</v>
      </c>
      <c r="P7" t="s">
        <v>426</v>
      </c>
      <c r="Q7" t="s">
        <v>427</v>
      </c>
      <c r="R7" t="s">
        <v>428</v>
      </c>
      <c r="S7" t="s">
        <v>429</v>
      </c>
      <c r="T7" t="s">
        <v>438</v>
      </c>
      <c r="U7" t="s">
        <v>439</v>
      </c>
      <c r="V7" t="s">
        <v>430</v>
      </c>
      <c r="W7" t="s">
        <v>431</v>
      </c>
      <c r="X7" t="s">
        <v>440</v>
      </c>
      <c r="Y7" t="s">
        <v>441</v>
      </c>
      <c r="Z7" t="s">
        <v>432</v>
      </c>
      <c r="AA7" t="s">
        <v>217</v>
      </c>
      <c r="AB7" t="s">
        <v>442</v>
      </c>
      <c r="AC7" t="s">
        <v>443</v>
      </c>
      <c r="AD7" t="s">
        <v>444</v>
      </c>
      <c r="AE7" t="s">
        <v>433</v>
      </c>
      <c r="AF7" t="s">
        <v>445</v>
      </c>
      <c r="AG7" t="s">
        <v>446</v>
      </c>
      <c r="AH7" t="s">
        <v>434</v>
      </c>
      <c r="AI7" t="s">
        <v>447</v>
      </c>
      <c r="AJ7" t="s">
        <v>448</v>
      </c>
      <c r="AK7" t="s">
        <v>435</v>
      </c>
    </row>
    <row r="8" spans="1:37" ht="12.75">
      <c r="A8" t="s">
        <v>241</v>
      </c>
      <c r="B8" t="s">
        <v>242</v>
      </c>
      <c r="C8">
        <v>1073045</v>
      </c>
      <c r="D8">
        <v>834732</v>
      </c>
      <c r="E8">
        <v>16085</v>
      </c>
      <c r="F8">
        <v>1486</v>
      </c>
      <c r="G8">
        <v>3020</v>
      </c>
      <c r="H8">
        <v>1062</v>
      </c>
      <c r="I8">
        <v>580</v>
      </c>
      <c r="J8">
        <v>753</v>
      </c>
      <c r="K8">
        <v>797</v>
      </c>
      <c r="L8">
        <v>9477</v>
      </c>
      <c r="M8">
        <v>1433</v>
      </c>
      <c r="N8">
        <v>401</v>
      </c>
      <c r="O8">
        <v>2696</v>
      </c>
      <c r="P8">
        <v>1019</v>
      </c>
      <c r="Q8">
        <v>3399</v>
      </c>
      <c r="R8">
        <v>3988</v>
      </c>
      <c r="S8">
        <v>7765</v>
      </c>
      <c r="T8">
        <v>1465</v>
      </c>
      <c r="U8">
        <v>3238</v>
      </c>
      <c r="V8">
        <v>3005</v>
      </c>
      <c r="W8">
        <v>6203</v>
      </c>
      <c r="X8">
        <v>2059</v>
      </c>
      <c r="Y8">
        <v>13864</v>
      </c>
      <c r="Z8">
        <v>27206</v>
      </c>
      <c r="AA8">
        <v>55922</v>
      </c>
      <c r="AB8">
        <v>974</v>
      </c>
      <c r="AC8">
        <v>2286</v>
      </c>
      <c r="AD8">
        <v>139</v>
      </c>
      <c r="AE8">
        <v>1419</v>
      </c>
      <c r="AF8">
        <v>149</v>
      </c>
      <c r="AG8">
        <v>1040</v>
      </c>
      <c r="AH8">
        <v>15100</v>
      </c>
      <c r="AI8">
        <v>5</v>
      </c>
      <c r="AJ8">
        <v>734</v>
      </c>
      <c r="AK8">
        <v>49544</v>
      </c>
    </row>
    <row r="9" spans="1:37" ht="12.75">
      <c r="A9" t="s">
        <v>189</v>
      </c>
      <c r="B9" t="s">
        <v>190</v>
      </c>
      <c r="C9" t="s">
        <v>436</v>
      </c>
      <c r="D9" t="s">
        <v>415</v>
      </c>
      <c r="E9" t="s">
        <v>416</v>
      </c>
      <c r="F9" t="s">
        <v>417</v>
      </c>
      <c r="G9" t="s">
        <v>418</v>
      </c>
      <c r="H9" t="s">
        <v>419</v>
      </c>
      <c r="I9" t="s">
        <v>420</v>
      </c>
      <c r="J9" t="s">
        <v>421</v>
      </c>
      <c r="K9" t="s">
        <v>437</v>
      </c>
      <c r="L9" t="s">
        <v>422</v>
      </c>
      <c r="M9" t="s">
        <v>423</v>
      </c>
      <c r="N9" t="s">
        <v>424</v>
      </c>
      <c r="O9" t="s">
        <v>425</v>
      </c>
      <c r="P9" t="s">
        <v>426</v>
      </c>
      <c r="Q9" t="s">
        <v>427</v>
      </c>
      <c r="R9" t="s">
        <v>428</v>
      </c>
      <c r="S9" t="s">
        <v>429</v>
      </c>
      <c r="T9" t="s">
        <v>438</v>
      </c>
      <c r="U9" t="s">
        <v>439</v>
      </c>
      <c r="V9" t="s">
        <v>430</v>
      </c>
      <c r="W9" t="s">
        <v>431</v>
      </c>
      <c r="X9" t="s">
        <v>440</v>
      </c>
      <c r="Y9" t="s">
        <v>441</v>
      </c>
      <c r="Z9" t="s">
        <v>432</v>
      </c>
      <c r="AA9" t="s">
        <v>217</v>
      </c>
      <c r="AB9" t="s">
        <v>442</v>
      </c>
      <c r="AC9" t="s">
        <v>443</v>
      </c>
      <c r="AD9" t="s">
        <v>444</v>
      </c>
      <c r="AE9" t="s">
        <v>433</v>
      </c>
      <c r="AF9" t="s">
        <v>445</v>
      </c>
      <c r="AG9" t="s">
        <v>446</v>
      </c>
      <c r="AH9" t="s">
        <v>434</v>
      </c>
      <c r="AI9" t="s">
        <v>447</v>
      </c>
      <c r="AJ9" t="s">
        <v>448</v>
      </c>
      <c r="AK9" t="s">
        <v>435</v>
      </c>
    </row>
    <row r="10" spans="1:37" ht="12.75">
      <c r="A10" t="s">
        <v>139</v>
      </c>
      <c r="B10" t="s">
        <v>987</v>
      </c>
      <c r="C10">
        <v>28378</v>
      </c>
      <c r="D10">
        <v>22626</v>
      </c>
      <c r="E10">
        <v>796</v>
      </c>
      <c r="F10">
        <v>38</v>
      </c>
      <c r="G10">
        <v>68</v>
      </c>
      <c r="H10">
        <v>32</v>
      </c>
      <c r="I10">
        <v>4</v>
      </c>
      <c r="J10">
        <v>15</v>
      </c>
      <c r="K10">
        <v>17</v>
      </c>
      <c r="L10">
        <v>617</v>
      </c>
      <c r="M10">
        <v>11</v>
      </c>
      <c r="N10">
        <v>14</v>
      </c>
      <c r="O10">
        <v>51</v>
      </c>
      <c r="P10">
        <v>15</v>
      </c>
      <c r="Q10">
        <v>19</v>
      </c>
      <c r="R10">
        <v>148</v>
      </c>
      <c r="S10">
        <v>72</v>
      </c>
      <c r="T10">
        <v>35</v>
      </c>
      <c r="U10">
        <v>56</v>
      </c>
      <c r="V10">
        <v>20</v>
      </c>
      <c r="W10">
        <v>52</v>
      </c>
      <c r="X10">
        <v>35</v>
      </c>
      <c r="Y10">
        <v>272</v>
      </c>
      <c r="Z10">
        <v>641</v>
      </c>
      <c r="AA10">
        <v>1355</v>
      </c>
      <c r="AB10">
        <v>31</v>
      </c>
      <c r="AC10">
        <v>57</v>
      </c>
      <c r="AD10">
        <v>6</v>
      </c>
      <c r="AE10">
        <v>32</v>
      </c>
      <c r="AF10">
        <v>1</v>
      </c>
      <c r="AG10">
        <v>30</v>
      </c>
      <c r="AH10">
        <v>201</v>
      </c>
      <c r="AI10">
        <v>0</v>
      </c>
      <c r="AJ10">
        <v>18</v>
      </c>
      <c r="AK10">
        <v>993</v>
      </c>
    </row>
    <row r="11" spans="1:37" ht="12.75">
      <c r="A11" t="s">
        <v>189</v>
      </c>
      <c r="B11" t="s">
        <v>190</v>
      </c>
      <c r="C11" t="s">
        <v>436</v>
      </c>
      <c r="D11" t="s">
        <v>415</v>
      </c>
      <c r="E11" t="s">
        <v>416</v>
      </c>
      <c r="F11" t="s">
        <v>417</v>
      </c>
      <c r="G11" t="s">
        <v>418</v>
      </c>
      <c r="H11" t="s">
        <v>419</v>
      </c>
      <c r="I11" t="s">
        <v>420</v>
      </c>
      <c r="J11" t="s">
        <v>421</v>
      </c>
      <c r="K11" t="s">
        <v>437</v>
      </c>
      <c r="L11" t="s">
        <v>422</v>
      </c>
      <c r="M11" t="s">
        <v>423</v>
      </c>
      <c r="N11" t="s">
        <v>424</v>
      </c>
      <c r="O11" t="s">
        <v>425</v>
      </c>
      <c r="P11" t="s">
        <v>426</v>
      </c>
      <c r="Q11" t="s">
        <v>427</v>
      </c>
      <c r="R11" t="s">
        <v>428</v>
      </c>
      <c r="S11" t="s">
        <v>429</v>
      </c>
      <c r="T11" t="s">
        <v>438</v>
      </c>
      <c r="U11" t="s">
        <v>439</v>
      </c>
      <c r="V11" t="s">
        <v>430</v>
      </c>
      <c r="W11" t="s">
        <v>431</v>
      </c>
      <c r="X11" t="s">
        <v>440</v>
      </c>
      <c r="Y11" t="s">
        <v>441</v>
      </c>
      <c r="Z11" t="s">
        <v>432</v>
      </c>
      <c r="AA11" t="s">
        <v>217</v>
      </c>
      <c r="AB11" t="s">
        <v>442</v>
      </c>
      <c r="AC11" t="s">
        <v>443</v>
      </c>
      <c r="AD11" t="s">
        <v>444</v>
      </c>
      <c r="AE11" t="s">
        <v>433</v>
      </c>
      <c r="AF11" t="s">
        <v>445</v>
      </c>
      <c r="AG11" t="s">
        <v>446</v>
      </c>
      <c r="AH11" t="s">
        <v>434</v>
      </c>
      <c r="AI11" t="s">
        <v>447</v>
      </c>
      <c r="AJ11" t="s">
        <v>448</v>
      </c>
      <c r="AK11" t="s">
        <v>435</v>
      </c>
    </row>
    <row r="12" spans="1:37" ht="12.75">
      <c r="A12" t="s">
        <v>141</v>
      </c>
      <c r="B12" t="s">
        <v>988</v>
      </c>
      <c r="C12">
        <v>32286</v>
      </c>
      <c r="D12">
        <v>18389</v>
      </c>
      <c r="E12">
        <v>251</v>
      </c>
      <c r="F12">
        <v>45</v>
      </c>
      <c r="G12">
        <v>49</v>
      </c>
      <c r="H12">
        <v>20</v>
      </c>
      <c r="I12">
        <v>27</v>
      </c>
      <c r="J12">
        <v>14</v>
      </c>
      <c r="K12">
        <v>26</v>
      </c>
      <c r="L12">
        <v>238</v>
      </c>
      <c r="M12">
        <v>16</v>
      </c>
      <c r="N12">
        <v>12</v>
      </c>
      <c r="O12">
        <v>228</v>
      </c>
      <c r="P12">
        <v>48</v>
      </c>
      <c r="Q12">
        <v>249</v>
      </c>
      <c r="R12">
        <v>187</v>
      </c>
      <c r="S12">
        <v>895</v>
      </c>
      <c r="T12">
        <v>40</v>
      </c>
      <c r="U12">
        <v>190</v>
      </c>
      <c r="V12">
        <v>114</v>
      </c>
      <c r="W12">
        <v>221</v>
      </c>
      <c r="X12">
        <v>57</v>
      </c>
      <c r="Y12">
        <v>2486</v>
      </c>
      <c r="Z12">
        <v>1270</v>
      </c>
      <c r="AA12">
        <v>2705</v>
      </c>
      <c r="AB12">
        <v>40</v>
      </c>
      <c r="AC12">
        <v>37</v>
      </c>
      <c r="AD12">
        <v>4</v>
      </c>
      <c r="AE12">
        <v>33</v>
      </c>
      <c r="AF12">
        <v>5</v>
      </c>
      <c r="AG12">
        <v>22</v>
      </c>
      <c r="AH12">
        <v>1348</v>
      </c>
      <c r="AI12">
        <v>0</v>
      </c>
      <c r="AJ12">
        <v>5</v>
      </c>
      <c r="AK12">
        <v>3015</v>
      </c>
    </row>
    <row r="13" spans="1:37" ht="12.75">
      <c r="A13" t="s">
        <v>189</v>
      </c>
      <c r="B13" t="s">
        <v>190</v>
      </c>
      <c r="C13" t="s">
        <v>436</v>
      </c>
      <c r="D13" t="s">
        <v>415</v>
      </c>
      <c r="E13" t="s">
        <v>416</v>
      </c>
      <c r="F13" t="s">
        <v>417</v>
      </c>
      <c r="G13" t="s">
        <v>418</v>
      </c>
      <c r="H13" t="s">
        <v>419</v>
      </c>
      <c r="I13" t="s">
        <v>420</v>
      </c>
      <c r="J13" t="s">
        <v>421</v>
      </c>
      <c r="K13" t="s">
        <v>437</v>
      </c>
      <c r="L13" t="s">
        <v>422</v>
      </c>
      <c r="M13" t="s">
        <v>423</v>
      </c>
      <c r="N13" t="s">
        <v>424</v>
      </c>
      <c r="O13" t="s">
        <v>425</v>
      </c>
      <c r="P13" t="s">
        <v>426</v>
      </c>
      <c r="Q13" t="s">
        <v>427</v>
      </c>
      <c r="R13" t="s">
        <v>428</v>
      </c>
      <c r="S13" t="s">
        <v>429</v>
      </c>
      <c r="T13" t="s">
        <v>438</v>
      </c>
      <c r="U13" t="s">
        <v>439</v>
      </c>
      <c r="V13" t="s">
        <v>430</v>
      </c>
      <c r="W13" t="s">
        <v>431</v>
      </c>
      <c r="X13" t="s">
        <v>440</v>
      </c>
      <c r="Y13" t="s">
        <v>441</v>
      </c>
      <c r="Z13" t="s">
        <v>432</v>
      </c>
      <c r="AA13" t="s">
        <v>217</v>
      </c>
      <c r="AB13" t="s">
        <v>442</v>
      </c>
      <c r="AC13" t="s">
        <v>443</v>
      </c>
      <c r="AD13" t="s">
        <v>444</v>
      </c>
      <c r="AE13" t="s">
        <v>433</v>
      </c>
      <c r="AF13" t="s">
        <v>445</v>
      </c>
      <c r="AG13" t="s">
        <v>446</v>
      </c>
      <c r="AH13" t="s">
        <v>434</v>
      </c>
      <c r="AI13" t="s">
        <v>447</v>
      </c>
      <c r="AJ13" t="s">
        <v>448</v>
      </c>
      <c r="AK13" t="s">
        <v>435</v>
      </c>
    </row>
    <row r="14" spans="1:37" ht="12.75">
      <c r="A14" t="s">
        <v>143</v>
      </c>
      <c r="B14" t="s">
        <v>334</v>
      </c>
      <c r="C14">
        <v>24967</v>
      </c>
      <c r="D14">
        <v>22442</v>
      </c>
      <c r="E14">
        <v>277</v>
      </c>
      <c r="F14">
        <v>13</v>
      </c>
      <c r="G14">
        <v>61</v>
      </c>
      <c r="H14">
        <v>19</v>
      </c>
      <c r="I14">
        <v>7</v>
      </c>
      <c r="J14">
        <v>8</v>
      </c>
      <c r="K14">
        <v>13</v>
      </c>
      <c r="L14">
        <v>101</v>
      </c>
      <c r="M14">
        <v>13</v>
      </c>
      <c r="N14">
        <v>7</v>
      </c>
      <c r="O14">
        <v>26</v>
      </c>
      <c r="P14">
        <v>50</v>
      </c>
      <c r="Q14">
        <v>78</v>
      </c>
      <c r="R14">
        <v>41</v>
      </c>
      <c r="S14">
        <v>49</v>
      </c>
      <c r="T14">
        <v>56</v>
      </c>
      <c r="U14">
        <v>143</v>
      </c>
      <c r="V14">
        <v>90</v>
      </c>
      <c r="W14">
        <v>46</v>
      </c>
      <c r="X14">
        <v>36</v>
      </c>
      <c r="Y14">
        <v>16</v>
      </c>
      <c r="Z14">
        <v>141</v>
      </c>
      <c r="AA14">
        <v>87</v>
      </c>
      <c r="AB14">
        <v>5</v>
      </c>
      <c r="AC14">
        <v>245</v>
      </c>
      <c r="AD14">
        <v>0</v>
      </c>
      <c r="AE14">
        <v>29</v>
      </c>
      <c r="AF14">
        <v>1</v>
      </c>
      <c r="AG14">
        <v>15</v>
      </c>
      <c r="AH14">
        <v>233</v>
      </c>
      <c r="AI14">
        <v>0</v>
      </c>
      <c r="AJ14">
        <v>13</v>
      </c>
      <c r="AK14">
        <v>606</v>
      </c>
    </row>
    <row r="15" spans="1:37" ht="12.75">
      <c r="A15" t="s">
        <v>189</v>
      </c>
      <c r="B15" t="s">
        <v>190</v>
      </c>
      <c r="C15" t="s">
        <v>436</v>
      </c>
      <c r="D15" t="s">
        <v>415</v>
      </c>
      <c r="E15" t="s">
        <v>416</v>
      </c>
      <c r="F15" t="s">
        <v>417</v>
      </c>
      <c r="G15" t="s">
        <v>418</v>
      </c>
      <c r="H15" t="s">
        <v>419</v>
      </c>
      <c r="I15" t="s">
        <v>420</v>
      </c>
      <c r="J15" t="s">
        <v>421</v>
      </c>
      <c r="K15" t="s">
        <v>437</v>
      </c>
      <c r="L15" t="s">
        <v>422</v>
      </c>
      <c r="M15" t="s">
        <v>423</v>
      </c>
      <c r="N15" t="s">
        <v>424</v>
      </c>
      <c r="O15" t="s">
        <v>425</v>
      </c>
      <c r="P15" t="s">
        <v>426</v>
      </c>
      <c r="Q15" t="s">
        <v>427</v>
      </c>
      <c r="R15" t="s">
        <v>428</v>
      </c>
      <c r="S15" t="s">
        <v>429</v>
      </c>
      <c r="T15" t="s">
        <v>438</v>
      </c>
      <c r="U15" t="s">
        <v>439</v>
      </c>
      <c r="V15" t="s">
        <v>430</v>
      </c>
      <c r="W15" t="s">
        <v>431</v>
      </c>
      <c r="X15" t="s">
        <v>440</v>
      </c>
      <c r="Y15" t="s">
        <v>441</v>
      </c>
      <c r="Z15" t="s">
        <v>432</v>
      </c>
      <c r="AA15" t="s">
        <v>217</v>
      </c>
      <c r="AB15" t="s">
        <v>442</v>
      </c>
      <c r="AC15" t="s">
        <v>443</v>
      </c>
      <c r="AD15" t="s">
        <v>444</v>
      </c>
      <c r="AE15" t="s">
        <v>433</v>
      </c>
      <c r="AF15" t="s">
        <v>445</v>
      </c>
      <c r="AG15" t="s">
        <v>446</v>
      </c>
      <c r="AH15" t="s">
        <v>434</v>
      </c>
      <c r="AI15" t="s">
        <v>447</v>
      </c>
      <c r="AJ15" t="s">
        <v>448</v>
      </c>
      <c r="AK15" t="s">
        <v>435</v>
      </c>
    </row>
    <row r="16" spans="1:37" ht="12.75">
      <c r="A16" t="s">
        <v>145</v>
      </c>
      <c r="B16" t="s">
        <v>335</v>
      </c>
      <c r="C16">
        <v>26536</v>
      </c>
      <c r="D16">
        <v>23417</v>
      </c>
      <c r="E16">
        <v>550</v>
      </c>
      <c r="F16">
        <v>22</v>
      </c>
      <c r="G16">
        <v>62</v>
      </c>
      <c r="H16">
        <v>21</v>
      </c>
      <c r="I16">
        <v>14</v>
      </c>
      <c r="J16">
        <v>13</v>
      </c>
      <c r="K16">
        <v>19</v>
      </c>
      <c r="L16">
        <v>129</v>
      </c>
      <c r="M16">
        <v>6</v>
      </c>
      <c r="N16">
        <v>13</v>
      </c>
      <c r="O16">
        <v>38</v>
      </c>
      <c r="P16">
        <v>14</v>
      </c>
      <c r="Q16">
        <v>25</v>
      </c>
      <c r="R16">
        <v>135</v>
      </c>
      <c r="S16">
        <v>60</v>
      </c>
      <c r="T16">
        <v>29</v>
      </c>
      <c r="U16">
        <v>65</v>
      </c>
      <c r="V16">
        <v>16</v>
      </c>
      <c r="W16">
        <v>45</v>
      </c>
      <c r="X16">
        <v>27</v>
      </c>
      <c r="Y16">
        <v>57</v>
      </c>
      <c r="Z16">
        <v>314</v>
      </c>
      <c r="AA16">
        <v>563</v>
      </c>
      <c r="AB16">
        <v>32</v>
      </c>
      <c r="AC16">
        <v>16</v>
      </c>
      <c r="AD16">
        <v>0</v>
      </c>
      <c r="AE16">
        <v>20</v>
      </c>
      <c r="AF16">
        <v>4</v>
      </c>
      <c r="AG16">
        <v>15</v>
      </c>
      <c r="AH16">
        <v>153</v>
      </c>
      <c r="AI16">
        <v>0</v>
      </c>
      <c r="AJ16">
        <v>15</v>
      </c>
      <c r="AK16">
        <v>627</v>
      </c>
    </row>
    <row r="17" spans="1:37" ht="12.75">
      <c r="A17" t="s">
        <v>189</v>
      </c>
      <c r="B17" t="s">
        <v>190</v>
      </c>
      <c r="C17" t="s">
        <v>436</v>
      </c>
      <c r="D17" t="s">
        <v>415</v>
      </c>
      <c r="E17" t="s">
        <v>416</v>
      </c>
      <c r="F17" t="s">
        <v>417</v>
      </c>
      <c r="G17" t="s">
        <v>418</v>
      </c>
      <c r="H17" t="s">
        <v>419</v>
      </c>
      <c r="I17" t="s">
        <v>420</v>
      </c>
      <c r="J17" t="s">
        <v>421</v>
      </c>
      <c r="K17" t="s">
        <v>437</v>
      </c>
      <c r="L17" t="s">
        <v>422</v>
      </c>
      <c r="M17" t="s">
        <v>423</v>
      </c>
      <c r="N17" t="s">
        <v>424</v>
      </c>
      <c r="O17" t="s">
        <v>425</v>
      </c>
      <c r="P17" t="s">
        <v>426</v>
      </c>
      <c r="Q17" t="s">
        <v>427</v>
      </c>
      <c r="R17" t="s">
        <v>428</v>
      </c>
      <c r="S17" t="s">
        <v>429</v>
      </c>
      <c r="T17" t="s">
        <v>438</v>
      </c>
      <c r="U17" t="s">
        <v>439</v>
      </c>
      <c r="V17" t="s">
        <v>430</v>
      </c>
      <c r="W17" t="s">
        <v>431</v>
      </c>
      <c r="X17" t="s">
        <v>440</v>
      </c>
      <c r="Y17" t="s">
        <v>441</v>
      </c>
      <c r="Z17" t="s">
        <v>432</v>
      </c>
      <c r="AA17" t="s">
        <v>217</v>
      </c>
      <c r="AB17" t="s">
        <v>442</v>
      </c>
      <c r="AC17" t="s">
        <v>443</v>
      </c>
      <c r="AD17" t="s">
        <v>444</v>
      </c>
      <c r="AE17" t="s">
        <v>433</v>
      </c>
      <c r="AF17" t="s">
        <v>445</v>
      </c>
      <c r="AG17" t="s">
        <v>446</v>
      </c>
      <c r="AH17" t="s">
        <v>434</v>
      </c>
      <c r="AI17" t="s">
        <v>447</v>
      </c>
      <c r="AJ17" t="s">
        <v>448</v>
      </c>
      <c r="AK17" t="s">
        <v>435</v>
      </c>
    </row>
    <row r="18" spans="1:37" ht="12.75">
      <c r="A18" t="s">
        <v>147</v>
      </c>
      <c r="B18" t="s">
        <v>336</v>
      </c>
      <c r="C18">
        <v>33937</v>
      </c>
      <c r="D18">
        <v>20357</v>
      </c>
      <c r="E18">
        <v>323</v>
      </c>
      <c r="F18">
        <v>46</v>
      </c>
      <c r="G18">
        <v>79</v>
      </c>
      <c r="H18">
        <v>10</v>
      </c>
      <c r="I18">
        <v>9</v>
      </c>
      <c r="J18">
        <v>13</v>
      </c>
      <c r="K18">
        <v>21</v>
      </c>
      <c r="L18">
        <v>132</v>
      </c>
      <c r="M18">
        <v>143</v>
      </c>
      <c r="N18">
        <v>2</v>
      </c>
      <c r="O18">
        <v>176</v>
      </c>
      <c r="P18">
        <v>15</v>
      </c>
      <c r="Q18">
        <v>23</v>
      </c>
      <c r="R18">
        <v>106</v>
      </c>
      <c r="S18">
        <v>918</v>
      </c>
      <c r="T18">
        <v>14</v>
      </c>
      <c r="U18">
        <v>34</v>
      </c>
      <c r="V18">
        <v>29</v>
      </c>
      <c r="W18">
        <v>31</v>
      </c>
      <c r="X18">
        <v>37</v>
      </c>
      <c r="Y18">
        <v>1276</v>
      </c>
      <c r="Z18">
        <v>432</v>
      </c>
      <c r="AA18">
        <v>7057</v>
      </c>
      <c r="AB18">
        <v>25</v>
      </c>
      <c r="AC18">
        <v>102</v>
      </c>
      <c r="AD18">
        <v>2</v>
      </c>
      <c r="AE18">
        <v>13</v>
      </c>
      <c r="AF18">
        <v>1</v>
      </c>
      <c r="AG18">
        <v>24</v>
      </c>
      <c r="AH18">
        <v>295</v>
      </c>
      <c r="AI18">
        <v>1</v>
      </c>
      <c r="AJ18">
        <v>0</v>
      </c>
      <c r="AK18">
        <v>2191</v>
      </c>
    </row>
    <row r="19" spans="1:37" ht="12.75">
      <c r="A19" t="s">
        <v>189</v>
      </c>
      <c r="B19" t="s">
        <v>190</v>
      </c>
      <c r="C19" t="s">
        <v>436</v>
      </c>
      <c r="D19" t="s">
        <v>415</v>
      </c>
      <c r="E19" t="s">
        <v>416</v>
      </c>
      <c r="F19" t="s">
        <v>417</v>
      </c>
      <c r="G19" t="s">
        <v>418</v>
      </c>
      <c r="H19" t="s">
        <v>419</v>
      </c>
      <c r="I19" t="s">
        <v>420</v>
      </c>
      <c r="J19" t="s">
        <v>421</v>
      </c>
      <c r="K19" t="s">
        <v>437</v>
      </c>
      <c r="L19" t="s">
        <v>422</v>
      </c>
      <c r="M19" t="s">
        <v>423</v>
      </c>
      <c r="N19" t="s">
        <v>424</v>
      </c>
      <c r="O19" t="s">
        <v>425</v>
      </c>
      <c r="P19" t="s">
        <v>426</v>
      </c>
      <c r="Q19" t="s">
        <v>427</v>
      </c>
      <c r="R19" t="s">
        <v>428</v>
      </c>
      <c r="S19" t="s">
        <v>429</v>
      </c>
      <c r="T19" t="s">
        <v>438</v>
      </c>
      <c r="U19" t="s">
        <v>439</v>
      </c>
      <c r="V19" t="s">
        <v>430</v>
      </c>
      <c r="W19" t="s">
        <v>431</v>
      </c>
      <c r="X19" t="s">
        <v>440</v>
      </c>
      <c r="Y19" t="s">
        <v>441</v>
      </c>
      <c r="Z19" t="s">
        <v>432</v>
      </c>
      <c r="AA19" t="s">
        <v>217</v>
      </c>
      <c r="AB19" t="s">
        <v>442</v>
      </c>
      <c r="AC19" t="s">
        <v>443</v>
      </c>
      <c r="AD19" t="s">
        <v>444</v>
      </c>
      <c r="AE19" t="s">
        <v>433</v>
      </c>
      <c r="AF19" t="s">
        <v>445</v>
      </c>
      <c r="AG19" t="s">
        <v>446</v>
      </c>
      <c r="AH19" t="s">
        <v>434</v>
      </c>
      <c r="AI19" t="s">
        <v>447</v>
      </c>
      <c r="AJ19" t="s">
        <v>448</v>
      </c>
      <c r="AK19" t="s">
        <v>435</v>
      </c>
    </row>
    <row r="20" spans="1:37" ht="12.75">
      <c r="A20" t="s">
        <v>148</v>
      </c>
      <c r="B20" t="s">
        <v>337</v>
      </c>
      <c r="C20">
        <v>25938</v>
      </c>
      <c r="D20">
        <v>23002</v>
      </c>
      <c r="E20">
        <v>416</v>
      </c>
      <c r="F20">
        <v>34</v>
      </c>
      <c r="G20">
        <v>108</v>
      </c>
      <c r="H20">
        <v>31</v>
      </c>
      <c r="I20">
        <v>23</v>
      </c>
      <c r="J20">
        <v>17</v>
      </c>
      <c r="K20">
        <v>15</v>
      </c>
      <c r="L20">
        <v>64</v>
      </c>
      <c r="M20">
        <v>15</v>
      </c>
      <c r="N20">
        <v>13</v>
      </c>
      <c r="O20">
        <v>57</v>
      </c>
      <c r="P20">
        <v>34</v>
      </c>
      <c r="Q20">
        <v>33</v>
      </c>
      <c r="R20">
        <v>42</v>
      </c>
      <c r="S20">
        <v>25</v>
      </c>
      <c r="T20">
        <v>38</v>
      </c>
      <c r="U20">
        <v>86</v>
      </c>
      <c r="V20">
        <v>64</v>
      </c>
      <c r="W20">
        <v>67</v>
      </c>
      <c r="X20">
        <v>35</v>
      </c>
      <c r="Y20">
        <v>127</v>
      </c>
      <c r="Z20">
        <v>231</v>
      </c>
      <c r="AA20">
        <v>173</v>
      </c>
      <c r="AB20">
        <v>41</v>
      </c>
      <c r="AC20">
        <v>59</v>
      </c>
      <c r="AD20">
        <v>8</v>
      </c>
      <c r="AE20">
        <v>61</v>
      </c>
      <c r="AF20">
        <v>6</v>
      </c>
      <c r="AG20">
        <v>40</v>
      </c>
      <c r="AH20">
        <v>130</v>
      </c>
      <c r="AI20">
        <v>0</v>
      </c>
      <c r="AJ20">
        <v>44</v>
      </c>
      <c r="AK20">
        <v>799</v>
      </c>
    </row>
    <row r="21" spans="1:37" ht="12.75">
      <c r="A21" t="s">
        <v>189</v>
      </c>
      <c r="B21" t="s">
        <v>190</v>
      </c>
      <c r="C21" t="s">
        <v>436</v>
      </c>
      <c r="D21" t="s">
        <v>415</v>
      </c>
      <c r="E21" t="s">
        <v>416</v>
      </c>
      <c r="F21" t="s">
        <v>417</v>
      </c>
      <c r="G21" t="s">
        <v>418</v>
      </c>
      <c r="H21" t="s">
        <v>419</v>
      </c>
      <c r="I21" t="s">
        <v>420</v>
      </c>
      <c r="J21" t="s">
        <v>421</v>
      </c>
      <c r="K21" t="s">
        <v>437</v>
      </c>
      <c r="L21" t="s">
        <v>422</v>
      </c>
      <c r="M21" t="s">
        <v>423</v>
      </c>
      <c r="N21" t="s">
        <v>424</v>
      </c>
      <c r="O21" t="s">
        <v>425</v>
      </c>
      <c r="P21" t="s">
        <v>426</v>
      </c>
      <c r="Q21" t="s">
        <v>427</v>
      </c>
      <c r="R21" t="s">
        <v>428</v>
      </c>
      <c r="S21" t="s">
        <v>429</v>
      </c>
      <c r="T21" t="s">
        <v>438</v>
      </c>
      <c r="U21" t="s">
        <v>439</v>
      </c>
      <c r="V21" t="s">
        <v>430</v>
      </c>
      <c r="W21" t="s">
        <v>431</v>
      </c>
      <c r="X21" t="s">
        <v>440</v>
      </c>
      <c r="Y21" t="s">
        <v>441</v>
      </c>
      <c r="Z21" t="s">
        <v>432</v>
      </c>
      <c r="AA21" t="s">
        <v>217</v>
      </c>
      <c r="AB21" t="s">
        <v>442</v>
      </c>
      <c r="AC21" t="s">
        <v>443</v>
      </c>
      <c r="AD21" t="s">
        <v>444</v>
      </c>
      <c r="AE21" t="s">
        <v>433</v>
      </c>
      <c r="AF21" t="s">
        <v>445</v>
      </c>
      <c r="AG21" t="s">
        <v>446</v>
      </c>
      <c r="AH21" t="s">
        <v>434</v>
      </c>
      <c r="AI21" t="s">
        <v>447</v>
      </c>
      <c r="AJ21" t="s">
        <v>448</v>
      </c>
      <c r="AK21" t="s">
        <v>435</v>
      </c>
    </row>
    <row r="22" spans="1:37" ht="12.75">
      <c r="A22" t="s">
        <v>149</v>
      </c>
      <c r="B22" t="s">
        <v>338</v>
      </c>
      <c r="C22">
        <v>25708</v>
      </c>
      <c r="D22">
        <v>22570</v>
      </c>
      <c r="E22">
        <v>556</v>
      </c>
      <c r="F22">
        <v>18</v>
      </c>
      <c r="G22">
        <v>80</v>
      </c>
      <c r="H22">
        <v>19</v>
      </c>
      <c r="I22">
        <v>9</v>
      </c>
      <c r="J22">
        <v>18</v>
      </c>
      <c r="K22">
        <v>3</v>
      </c>
      <c r="L22">
        <v>96</v>
      </c>
      <c r="M22">
        <v>8</v>
      </c>
      <c r="N22">
        <v>6</v>
      </c>
      <c r="O22">
        <v>30</v>
      </c>
      <c r="P22">
        <v>26</v>
      </c>
      <c r="Q22">
        <v>36</v>
      </c>
      <c r="R22">
        <v>76</v>
      </c>
      <c r="S22">
        <v>87</v>
      </c>
      <c r="T22">
        <v>43</v>
      </c>
      <c r="U22">
        <v>74</v>
      </c>
      <c r="V22">
        <v>39</v>
      </c>
      <c r="W22">
        <v>81</v>
      </c>
      <c r="X22">
        <v>37</v>
      </c>
      <c r="Y22">
        <v>29</v>
      </c>
      <c r="Z22">
        <v>343</v>
      </c>
      <c r="AA22">
        <v>356</v>
      </c>
      <c r="AB22">
        <v>17</v>
      </c>
      <c r="AC22">
        <v>24</v>
      </c>
      <c r="AD22">
        <v>0</v>
      </c>
      <c r="AE22">
        <v>34</v>
      </c>
      <c r="AF22">
        <v>3</v>
      </c>
      <c r="AG22">
        <v>23</v>
      </c>
      <c r="AH22">
        <v>179</v>
      </c>
      <c r="AI22">
        <v>0</v>
      </c>
      <c r="AJ22">
        <v>21</v>
      </c>
      <c r="AK22">
        <v>767</v>
      </c>
    </row>
    <row r="23" spans="1:37" ht="12.75">
      <c r="A23" t="s">
        <v>189</v>
      </c>
      <c r="B23" t="s">
        <v>190</v>
      </c>
      <c r="C23" t="s">
        <v>436</v>
      </c>
      <c r="D23" t="s">
        <v>415</v>
      </c>
      <c r="E23" t="s">
        <v>416</v>
      </c>
      <c r="F23" t="s">
        <v>417</v>
      </c>
      <c r="G23" t="s">
        <v>418</v>
      </c>
      <c r="H23" t="s">
        <v>419</v>
      </c>
      <c r="I23" t="s">
        <v>420</v>
      </c>
      <c r="J23" t="s">
        <v>421</v>
      </c>
      <c r="K23" t="s">
        <v>437</v>
      </c>
      <c r="L23" t="s">
        <v>422</v>
      </c>
      <c r="M23" t="s">
        <v>423</v>
      </c>
      <c r="N23" t="s">
        <v>424</v>
      </c>
      <c r="O23" t="s">
        <v>425</v>
      </c>
      <c r="P23" t="s">
        <v>426</v>
      </c>
      <c r="Q23" t="s">
        <v>427</v>
      </c>
      <c r="R23" t="s">
        <v>428</v>
      </c>
      <c r="S23" t="s">
        <v>429</v>
      </c>
      <c r="T23" t="s">
        <v>438</v>
      </c>
      <c r="U23" t="s">
        <v>439</v>
      </c>
      <c r="V23" t="s">
        <v>430</v>
      </c>
      <c r="W23" t="s">
        <v>431</v>
      </c>
      <c r="X23" t="s">
        <v>440</v>
      </c>
      <c r="Y23" t="s">
        <v>441</v>
      </c>
      <c r="Z23" t="s">
        <v>432</v>
      </c>
      <c r="AA23" t="s">
        <v>217</v>
      </c>
      <c r="AB23" t="s">
        <v>442</v>
      </c>
      <c r="AC23" t="s">
        <v>443</v>
      </c>
      <c r="AD23" t="s">
        <v>444</v>
      </c>
      <c r="AE23" t="s">
        <v>433</v>
      </c>
      <c r="AF23" t="s">
        <v>445</v>
      </c>
      <c r="AG23" t="s">
        <v>446</v>
      </c>
      <c r="AH23" t="s">
        <v>434</v>
      </c>
      <c r="AI23" t="s">
        <v>447</v>
      </c>
      <c r="AJ23" t="s">
        <v>448</v>
      </c>
      <c r="AK23" t="s">
        <v>435</v>
      </c>
    </row>
    <row r="24" spans="1:37" ht="12.75">
      <c r="A24" t="s">
        <v>150</v>
      </c>
      <c r="B24" t="s">
        <v>339</v>
      </c>
      <c r="C24">
        <v>24426</v>
      </c>
      <c r="D24">
        <v>17277</v>
      </c>
      <c r="E24">
        <v>296</v>
      </c>
      <c r="F24">
        <v>102</v>
      </c>
      <c r="G24">
        <v>132</v>
      </c>
      <c r="H24">
        <v>58</v>
      </c>
      <c r="I24">
        <v>27</v>
      </c>
      <c r="J24">
        <v>72</v>
      </c>
      <c r="K24">
        <v>25</v>
      </c>
      <c r="L24">
        <v>276</v>
      </c>
      <c r="M24">
        <v>65</v>
      </c>
      <c r="N24">
        <v>30</v>
      </c>
      <c r="O24">
        <v>117</v>
      </c>
      <c r="P24">
        <v>51</v>
      </c>
      <c r="Q24">
        <v>153</v>
      </c>
      <c r="R24">
        <v>137</v>
      </c>
      <c r="S24">
        <v>151</v>
      </c>
      <c r="T24">
        <v>73</v>
      </c>
      <c r="U24">
        <v>100</v>
      </c>
      <c r="V24">
        <v>321</v>
      </c>
      <c r="W24">
        <v>455</v>
      </c>
      <c r="X24">
        <v>142</v>
      </c>
      <c r="Y24">
        <v>76</v>
      </c>
      <c r="Z24">
        <v>1286</v>
      </c>
      <c r="AA24">
        <v>389</v>
      </c>
      <c r="AB24">
        <v>71</v>
      </c>
      <c r="AC24">
        <v>50</v>
      </c>
      <c r="AD24">
        <v>7</v>
      </c>
      <c r="AE24">
        <v>104</v>
      </c>
      <c r="AF24">
        <v>13</v>
      </c>
      <c r="AG24">
        <v>92</v>
      </c>
      <c r="AH24">
        <v>259</v>
      </c>
      <c r="AI24">
        <v>0</v>
      </c>
      <c r="AJ24">
        <v>55</v>
      </c>
      <c r="AK24">
        <v>1964</v>
      </c>
    </row>
    <row r="25" spans="1:37" ht="12.75">
      <c r="A25" t="s">
        <v>189</v>
      </c>
      <c r="B25" t="s">
        <v>190</v>
      </c>
      <c r="C25" t="s">
        <v>436</v>
      </c>
      <c r="D25" t="s">
        <v>415</v>
      </c>
      <c r="E25" t="s">
        <v>416</v>
      </c>
      <c r="F25" t="s">
        <v>417</v>
      </c>
      <c r="G25" t="s">
        <v>418</v>
      </c>
      <c r="H25" t="s">
        <v>419</v>
      </c>
      <c r="I25" t="s">
        <v>420</v>
      </c>
      <c r="J25" t="s">
        <v>421</v>
      </c>
      <c r="K25" t="s">
        <v>437</v>
      </c>
      <c r="L25" t="s">
        <v>422</v>
      </c>
      <c r="M25" t="s">
        <v>423</v>
      </c>
      <c r="N25" t="s">
        <v>424</v>
      </c>
      <c r="O25" t="s">
        <v>425</v>
      </c>
      <c r="P25" t="s">
        <v>426</v>
      </c>
      <c r="Q25" t="s">
        <v>427</v>
      </c>
      <c r="R25" t="s">
        <v>428</v>
      </c>
      <c r="S25" t="s">
        <v>429</v>
      </c>
      <c r="T25" t="s">
        <v>438</v>
      </c>
      <c r="U25" t="s">
        <v>439</v>
      </c>
      <c r="V25" t="s">
        <v>430</v>
      </c>
      <c r="W25" t="s">
        <v>431</v>
      </c>
      <c r="X25" t="s">
        <v>440</v>
      </c>
      <c r="Y25" t="s">
        <v>441</v>
      </c>
      <c r="Z25" t="s">
        <v>432</v>
      </c>
      <c r="AA25" t="s">
        <v>217</v>
      </c>
      <c r="AB25" t="s">
        <v>442</v>
      </c>
      <c r="AC25" t="s">
        <v>443</v>
      </c>
      <c r="AD25" t="s">
        <v>444</v>
      </c>
      <c r="AE25" t="s">
        <v>433</v>
      </c>
      <c r="AF25" t="s">
        <v>445</v>
      </c>
      <c r="AG25" t="s">
        <v>446</v>
      </c>
      <c r="AH25" t="s">
        <v>434</v>
      </c>
      <c r="AI25" t="s">
        <v>447</v>
      </c>
      <c r="AJ25" t="s">
        <v>448</v>
      </c>
      <c r="AK25" t="s">
        <v>435</v>
      </c>
    </row>
    <row r="26" spans="1:37" ht="12.75">
      <c r="A26" t="s">
        <v>152</v>
      </c>
      <c r="B26" t="s">
        <v>340</v>
      </c>
      <c r="C26">
        <v>22828</v>
      </c>
      <c r="D26">
        <v>19513</v>
      </c>
      <c r="E26">
        <v>734</v>
      </c>
      <c r="F26">
        <v>15</v>
      </c>
      <c r="G26">
        <v>52</v>
      </c>
      <c r="H26">
        <v>8</v>
      </c>
      <c r="I26">
        <v>9</v>
      </c>
      <c r="J26">
        <v>17</v>
      </c>
      <c r="K26">
        <v>20</v>
      </c>
      <c r="L26">
        <v>444</v>
      </c>
      <c r="M26">
        <v>30</v>
      </c>
      <c r="N26">
        <v>13</v>
      </c>
      <c r="O26">
        <v>28</v>
      </c>
      <c r="P26">
        <v>17</v>
      </c>
      <c r="Q26">
        <v>63</v>
      </c>
      <c r="R26">
        <v>36</v>
      </c>
      <c r="S26">
        <v>28</v>
      </c>
      <c r="T26">
        <v>24</v>
      </c>
      <c r="U26">
        <v>83</v>
      </c>
      <c r="V26">
        <v>32</v>
      </c>
      <c r="W26">
        <v>42</v>
      </c>
      <c r="X26">
        <v>17</v>
      </c>
      <c r="Y26">
        <v>66</v>
      </c>
      <c r="Z26">
        <v>243</v>
      </c>
      <c r="AA26">
        <v>233</v>
      </c>
      <c r="AB26">
        <v>7</v>
      </c>
      <c r="AC26">
        <v>18</v>
      </c>
      <c r="AD26">
        <v>0</v>
      </c>
      <c r="AE26">
        <v>34</v>
      </c>
      <c r="AF26">
        <v>1</v>
      </c>
      <c r="AG26">
        <v>24</v>
      </c>
      <c r="AH26">
        <v>324</v>
      </c>
      <c r="AI26">
        <v>0</v>
      </c>
      <c r="AJ26">
        <v>16</v>
      </c>
      <c r="AK26">
        <v>637</v>
      </c>
    </row>
    <row r="27" spans="1:37" ht="12.75">
      <c r="A27" t="s">
        <v>189</v>
      </c>
      <c r="B27" t="s">
        <v>190</v>
      </c>
      <c r="C27" t="s">
        <v>436</v>
      </c>
      <c r="D27" t="s">
        <v>415</v>
      </c>
      <c r="E27" t="s">
        <v>416</v>
      </c>
      <c r="F27" t="s">
        <v>417</v>
      </c>
      <c r="G27" t="s">
        <v>418</v>
      </c>
      <c r="H27" t="s">
        <v>419</v>
      </c>
      <c r="I27" t="s">
        <v>420</v>
      </c>
      <c r="J27" t="s">
        <v>421</v>
      </c>
      <c r="K27" t="s">
        <v>437</v>
      </c>
      <c r="L27" t="s">
        <v>422</v>
      </c>
      <c r="M27" t="s">
        <v>423</v>
      </c>
      <c r="N27" t="s">
        <v>424</v>
      </c>
      <c r="O27" t="s">
        <v>425</v>
      </c>
      <c r="P27" t="s">
        <v>426</v>
      </c>
      <c r="Q27" t="s">
        <v>427</v>
      </c>
      <c r="R27" t="s">
        <v>428</v>
      </c>
      <c r="S27" t="s">
        <v>429</v>
      </c>
      <c r="T27" t="s">
        <v>438</v>
      </c>
      <c r="U27" t="s">
        <v>439</v>
      </c>
      <c r="V27" t="s">
        <v>430</v>
      </c>
      <c r="W27" t="s">
        <v>431</v>
      </c>
      <c r="X27" t="s">
        <v>440</v>
      </c>
      <c r="Y27" t="s">
        <v>441</v>
      </c>
      <c r="Z27" t="s">
        <v>432</v>
      </c>
      <c r="AA27" t="s">
        <v>217</v>
      </c>
      <c r="AB27" t="s">
        <v>442</v>
      </c>
      <c r="AC27" t="s">
        <v>443</v>
      </c>
      <c r="AD27" t="s">
        <v>444</v>
      </c>
      <c r="AE27" t="s">
        <v>433</v>
      </c>
      <c r="AF27" t="s">
        <v>445</v>
      </c>
      <c r="AG27" t="s">
        <v>446</v>
      </c>
      <c r="AH27" t="s">
        <v>434</v>
      </c>
      <c r="AI27" t="s">
        <v>447</v>
      </c>
      <c r="AJ27" t="s">
        <v>448</v>
      </c>
      <c r="AK27" t="s">
        <v>435</v>
      </c>
    </row>
    <row r="28" spans="1:37" ht="12.75">
      <c r="A28" t="s">
        <v>154</v>
      </c>
      <c r="B28" t="s">
        <v>341</v>
      </c>
      <c r="C28">
        <v>26429</v>
      </c>
      <c r="D28">
        <v>20887</v>
      </c>
      <c r="E28">
        <v>686</v>
      </c>
      <c r="F28">
        <v>36</v>
      </c>
      <c r="G28">
        <v>73</v>
      </c>
      <c r="H28">
        <v>30</v>
      </c>
      <c r="I28">
        <v>8</v>
      </c>
      <c r="J28">
        <v>13</v>
      </c>
      <c r="K28">
        <v>6</v>
      </c>
      <c r="L28">
        <v>106</v>
      </c>
      <c r="M28">
        <v>10</v>
      </c>
      <c r="N28">
        <v>10</v>
      </c>
      <c r="O28">
        <v>52</v>
      </c>
      <c r="P28">
        <v>6</v>
      </c>
      <c r="Q28">
        <v>18</v>
      </c>
      <c r="R28">
        <v>416</v>
      </c>
      <c r="S28">
        <v>32</v>
      </c>
      <c r="T28">
        <v>25</v>
      </c>
      <c r="U28">
        <v>30</v>
      </c>
      <c r="V28">
        <v>33</v>
      </c>
      <c r="W28">
        <v>41</v>
      </c>
      <c r="X28">
        <v>39</v>
      </c>
      <c r="Y28">
        <v>183</v>
      </c>
      <c r="Z28">
        <v>1094</v>
      </c>
      <c r="AA28">
        <v>1591</v>
      </c>
      <c r="AB28">
        <v>18</v>
      </c>
      <c r="AC28">
        <v>11</v>
      </c>
      <c r="AD28">
        <v>0</v>
      </c>
      <c r="AE28">
        <v>27</v>
      </c>
      <c r="AF28">
        <v>0</v>
      </c>
      <c r="AG28">
        <v>12</v>
      </c>
      <c r="AH28">
        <v>76</v>
      </c>
      <c r="AI28">
        <v>0</v>
      </c>
      <c r="AJ28">
        <v>13</v>
      </c>
      <c r="AK28">
        <v>847</v>
      </c>
    </row>
    <row r="29" spans="1:37" ht="12.75">
      <c r="A29" t="s">
        <v>189</v>
      </c>
      <c r="B29" t="s">
        <v>190</v>
      </c>
      <c r="C29" t="s">
        <v>436</v>
      </c>
      <c r="D29" t="s">
        <v>415</v>
      </c>
      <c r="E29" t="s">
        <v>416</v>
      </c>
      <c r="F29" t="s">
        <v>417</v>
      </c>
      <c r="G29" t="s">
        <v>418</v>
      </c>
      <c r="H29" t="s">
        <v>419</v>
      </c>
      <c r="I29" t="s">
        <v>420</v>
      </c>
      <c r="J29" t="s">
        <v>421</v>
      </c>
      <c r="K29" t="s">
        <v>437</v>
      </c>
      <c r="L29" t="s">
        <v>422</v>
      </c>
      <c r="M29" t="s">
        <v>423</v>
      </c>
      <c r="N29" t="s">
        <v>424</v>
      </c>
      <c r="O29" t="s">
        <v>425</v>
      </c>
      <c r="P29" t="s">
        <v>426</v>
      </c>
      <c r="Q29" t="s">
        <v>427</v>
      </c>
      <c r="R29" t="s">
        <v>428</v>
      </c>
      <c r="S29" t="s">
        <v>429</v>
      </c>
      <c r="T29" t="s">
        <v>438</v>
      </c>
      <c r="U29" t="s">
        <v>439</v>
      </c>
      <c r="V29" t="s">
        <v>430</v>
      </c>
      <c r="W29" t="s">
        <v>431</v>
      </c>
      <c r="X29" t="s">
        <v>440</v>
      </c>
      <c r="Y29" t="s">
        <v>441</v>
      </c>
      <c r="Z29" t="s">
        <v>432</v>
      </c>
      <c r="AA29" t="s">
        <v>217</v>
      </c>
      <c r="AB29" t="s">
        <v>442</v>
      </c>
      <c r="AC29" t="s">
        <v>443</v>
      </c>
      <c r="AD29" t="s">
        <v>444</v>
      </c>
      <c r="AE29" t="s">
        <v>433</v>
      </c>
      <c r="AF29" t="s">
        <v>445</v>
      </c>
      <c r="AG29" t="s">
        <v>446</v>
      </c>
      <c r="AH29" t="s">
        <v>434</v>
      </c>
      <c r="AI29" t="s">
        <v>447</v>
      </c>
      <c r="AJ29" t="s">
        <v>448</v>
      </c>
      <c r="AK29" t="s">
        <v>435</v>
      </c>
    </row>
    <row r="30" spans="1:37" ht="12.75">
      <c r="A30" t="s">
        <v>156</v>
      </c>
      <c r="B30" t="s">
        <v>342</v>
      </c>
      <c r="C30">
        <v>27749</v>
      </c>
      <c r="D30">
        <v>16922</v>
      </c>
      <c r="E30">
        <v>251</v>
      </c>
      <c r="F30">
        <v>43</v>
      </c>
      <c r="G30">
        <v>71</v>
      </c>
      <c r="H30">
        <v>26</v>
      </c>
      <c r="I30">
        <v>17</v>
      </c>
      <c r="J30">
        <v>8</v>
      </c>
      <c r="K30">
        <v>31</v>
      </c>
      <c r="L30">
        <v>973</v>
      </c>
      <c r="M30">
        <v>44</v>
      </c>
      <c r="N30">
        <v>5</v>
      </c>
      <c r="O30">
        <v>29</v>
      </c>
      <c r="P30">
        <v>24</v>
      </c>
      <c r="Q30">
        <v>94</v>
      </c>
      <c r="R30">
        <v>302</v>
      </c>
      <c r="S30">
        <v>133</v>
      </c>
      <c r="T30">
        <v>27</v>
      </c>
      <c r="U30">
        <v>90</v>
      </c>
      <c r="V30">
        <v>81</v>
      </c>
      <c r="W30">
        <v>74</v>
      </c>
      <c r="X30">
        <v>27</v>
      </c>
      <c r="Y30">
        <v>398</v>
      </c>
      <c r="Z30">
        <v>4201</v>
      </c>
      <c r="AA30">
        <v>884</v>
      </c>
      <c r="AB30">
        <v>21</v>
      </c>
      <c r="AC30">
        <v>28</v>
      </c>
      <c r="AD30">
        <v>3</v>
      </c>
      <c r="AE30">
        <v>25</v>
      </c>
      <c r="AF30">
        <v>2</v>
      </c>
      <c r="AG30">
        <v>26</v>
      </c>
      <c r="AH30">
        <v>1230</v>
      </c>
      <c r="AI30">
        <v>0</v>
      </c>
      <c r="AJ30">
        <v>5</v>
      </c>
      <c r="AK30">
        <v>1654</v>
      </c>
    </row>
    <row r="31" spans="1:37" ht="12.75">
      <c r="A31" t="s">
        <v>189</v>
      </c>
      <c r="B31" t="s">
        <v>190</v>
      </c>
      <c r="C31" t="s">
        <v>436</v>
      </c>
      <c r="D31" t="s">
        <v>415</v>
      </c>
      <c r="E31" t="s">
        <v>416</v>
      </c>
      <c r="F31" t="s">
        <v>417</v>
      </c>
      <c r="G31" t="s">
        <v>418</v>
      </c>
      <c r="H31" t="s">
        <v>419</v>
      </c>
      <c r="I31" t="s">
        <v>420</v>
      </c>
      <c r="J31" t="s">
        <v>421</v>
      </c>
      <c r="K31" t="s">
        <v>437</v>
      </c>
      <c r="L31" t="s">
        <v>422</v>
      </c>
      <c r="M31" t="s">
        <v>423</v>
      </c>
      <c r="N31" t="s">
        <v>424</v>
      </c>
      <c r="O31" t="s">
        <v>425</v>
      </c>
      <c r="P31" t="s">
        <v>426</v>
      </c>
      <c r="Q31" t="s">
        <v>427</v>
      </c>
      <c r="R31" t="s">
        <v>428</v>
      </c>
      <c r="S31" t="s">
        <v>429</v>
      </c>
      <c r="T31" t="s">
        <v>438</v>
      </c>
      <c r="U31" t="s">
        <v>439</v>
      </c>
      <c r="V31" t="s">
        <v>430</v>
      </c>
      <c r="W31" t="s">
        <v>431</v>
      </c>
      <c r="X31" t="s">
        <v>440</v>
      </c>
      <c r="Y31" t="s">
        <v>441</v>
      </c>
      <c r="Z31" t="s">
        <v>432</v>
      </c>
      <c r="AA31" t="s">
        <v>217</v>
      </c>
      <c r="AB31" t="s">
        <v>442</v>
      </c>
      <c r="AC31" t="s">
        <v>443</v>
      </c>
      <c r="AD31" t="s">
        <v>444</v>
      </c>
      <c r="AE31" t="s">
        <v>433</v>
      </c>
      <c r="AF31" t="s">
        <v>445</v>
      </c>
      <c r="AG31" t="s">
        <v>446</v>
      </c>
      <c r="AH31" t="s">
        <v>434</v>
      </c>
      <c r="AI31" t="s">
        <v>447</v>
      </c>
      <c r="AJ31" t="s">
        <v>448</v>
      </c>
      <c r="AK31" t="s">
        <v>435</v>
      </c>
    </row>
    <row r="32" spans="1:37" ht="12.75">
      <c r="A32" t="s">
        <v>157</v>
      </c>
      <c r="B32" t="s">
        <v>343</v>
      </c>
      <c r="C32">
        <v>23001</v>
      </c>
      <c r="D32">
        <v>17439</v>
      </c>
      <c r="E32">
        <v>404</v>
      </c>
      <c r="F32">
        <v>57</v>
      </c>
      <c r="G32">
        <v>136</v>
      </c>
      <c r="H32">
        <v>64</v>
      </c>
      <c r="I32">
        <v>11</v>
      </c>
      <c r="J32">
        <v>41</v>
      </c>
      <c r="K32">
        <v>19</v>
      </c>
      <c r="L32">
        <v>232</v>
      </c>
      <c r="M32">
        <v>52</v>
      </c>
      <c r="N32">
        <v>10</v>
      </c>
      <c r="O32">
        <v>104</v>
      </c>
      <c r="P32">
        <v>35</v>
      </c>
      <c r="Q32">
        <v>110</v>
      </c>
      <c r="R32">
        <v>104</v>
      </c>
      <c r="S32">
        <v>42</v>
      </c>
      <c r="T32">
        <v>67</v>
      </c>
      <c r="U32">
        <v>113</v>
      </c>
      <c r="V32">
        <v>157</v>
      </c>
      <c r="W32">
        <v>338</v>
      </c>
      <c r="X32">
        <v>80</v>
      </c>
      <c r="Y32">
        <v>40</v>
      </c>
      <c r="Z32">
        <v>1112</v>
      </c>
      <c r="AA32">
        <v>374</v>
      </c>
      <c r="AB32">
        <v>26</v>
      </c>
      <c r="AC32">
        <v>72</v>
      </c>
      <c r="AD32">
        <v>11</v>
      </c>
      <c r="AE32">
        <v>83</v>
      </c>
      <c r="AF32">
        <v>14</v>
      </c>
      <c r="AG32">
        <v>47</v>
      </c>
      <c r="AH32">
        <v>193</v>
      </c>
      <c r="AI32">
        <v>0</v>
      </c>
      <c r="AJ32">
        <v>58</v>
      </c>
      <c r="AK32">
        <v>1356</v>
      </c>
    </row>
    <row r="33" spans="1:37" ht="12.75">
      <c r="A33" t="s">
        <v>189</v>
      </c>
      <c r="B33" t="s">
        <v>190</v>
      </c>
      <c r="C33" t="s">
        <v>436</v>
      </c>
      <c r="D33" t="s">
        <v>415</v>
      </c>
      <c r="E33" t="s">
        <v>416</v>
      </c>
      <c r="F33" t="s">
        <v>417</v>
      </c>
      <c r="G33" t="s">
        <v>418</v>
      </c>
      <c r="H33" t="s">
        <v>419</v>
      </c>
      <c r="I33" t="s">
        <v>420</v>
      </c>
      <c r="J33" t="s">
        <v>421</v>
      </c>
      <c r="K33" t="s">
        <v>437</v>
      </c>
      <c r="L33" t="s">
        <v>422</v>
      </c>
      <c r="M33" t="s">
        <v>423</v>
      </c>
      <c r="N33" t="s">
        <v>424</v>
      </c>
      <c r="O33" t="s">
        <v>425</v>
      </c>
      <c r="P33" t="s">
        <v>426</v>
      </c>
      <c r="Q33" t="s">
        <v>427</v>
      </c>
      <c r="R33" t="s">
        <v>428</v>
      </c>
      <c r="S33" t="s">
        <v>429</v>
      </c>
      <c r="T33" t="s">
        <v>438</v>
      </c>
      <c r="U33" t="s">
        <v>439</v>
      </c>
      <c r="V33" t="s">
        <v>430</v>
      </c>
      <c r="W33" t="s">
        <v>431</v>
      </c>
      <c r="X33" t="s">
        <v>440</v>
      </c>
      <c r="Y33" t="s">
        <v>441</v>
      </c>
      <c r="Z33" t="s">
        <v>432</v>
      </c>
      <c r="AA33" t="s">
        <v>217</v>
      </c>
      <c r="AB33" t="s">
        <v>442</v>
      </c>
      <c r="AC33" t="s">
        <v>443</v>
      </c>
      <c r="AD33" t="s">
        <v>444</v>
      </c>
      <c r="AE33" t="s">
        <v>433</v>
      </c>
      <c r="AF33" t="s">
        <v>445</v>
      </c>
      <c r="AG33" t="s">
        <v>446</v>
      </c>
      <c r="AH33" t="s">
        <v>434</v>
      </c>
      <c r="AI33" t="s">
        <v>447</v>
      </c>
      <c r="AJ33" t="s">
        <v>448</v>
      </c>
      <c r="AK33" t="s">
        <v>435</v>
      </c>
    </row>
    <row r="34" spans="1:37" ht="12.75">
      <c r="A34" t="s">
        <v>158</v>
      </c>
      <c r="B34" t="s">
        <v>344</v>
      </c>
      <c r="C34">
        <v>28026</v>
      </c>
      <c r="D34">
        <v>21448</v>
      </c>
      <c r="E34">
        <v>341</v>
      </c>
      <c r="F34">
        <v>17</v>
      </c>
      <c r="G34">
        <v>33</v>
      </c>
      <c r="H34">
        <v>24</v>
      </c>
      <c r="I34">
        <v>19</v>
      </c>
      <c r="J34">
        <v>8</v>
      </c>
      <c r="K34">
        <v>9</v>
      </c>
      <c r="L34">
        <v>115</v>
      </c>
      <c r="M34">
        <v>68</v>
      </c>
      <c r="N34">
        <v>3</v>
      </c>
      <c r="O34">
        <v>60</v>
      </c>
      <c r="P34">
        <v>11</v>
      </c>
      <c r="Q34">
        <v>205</v>
      </c>
      <c r="R34">
        <v>35</v>
      </c>
      <c r="S34">
        <v>197</v>
      </c>
      <c r="T34">
        <v>20</v>
      </c>
      <c r="U34">
        <v>108</v>
      </c>
      <c r="V34">
        <v>33</v>
      </c>
      <c r="W34">
        <v>40</v>
      </c>
      <c r="X34">
        <v>24</v>
      </c>
      <c r="Y34">
        <v>259</v>
      </c>
      <c r="Z34">
        <v>164</v>
      </c>
      <c r="AA34">
        <v>3398</v>
      </c>
      <c r="AB34">
        <v>5</v>
      </c>
      <c r="AC34">
        <v>17</v>
      </c>
      <c r="AD34">
        <v>0</v>
      </c>
      <c r="AE34">
        <v>24</v>
      </c>
      <c r="AF34">
        <v>0</v>
      </c>
      <c r="AG34">
        <v>7</v>
      </c>
      <c r="AH34">
        <v>272</v>
      </c>
      <c r="AI34">
        <v>0</v>
      </c>
      <c r="AJ34">
        <v>4</v>
      </c>
      <c r="AK34">
        <v>1058</v>
      </c>
    </row>
    <row r="35" spans="1:37" ht="12.75">
      <c r="A35" t="s">
        <v>189</v>
      </c>
      <c r="B35" t="s">
        <v>190</v>
      </c>
      <c r="C35" t="s">
        <v>436</v>
      </c>
      <c r="D35" t="s">
        <v>415</v>
      </c>
      <c r="E35" t="s">
        <v>416</v>
      </c>
      <c r="F35" t="s">
        <v>417</v>
      </c>
      <c r="G35" t="s">
        <v>418</v>
      </c>
      <c r="H35" t="s">
        <v>419</v>
      </c>
      <c r="I35" t="s">
        <v>420</v>
      </c>
      <c r="J35" t="s">
        <v>421</v>
      </c>
      <c r="K35" t="s">
        <v>437</v>
      </c>
      <c r="L35" t="s">
        <v>422</v>
      </c>
      <c r="M35" t="s">
        <v>423</v>
      </c>
      <c r="N35" t="s">
        <v>424</v>
      </c>
      <c r="O35" t="s">
        <v>425</v>
      </c>
      <c r="P35" t="s">
        <v>426</v>
      </c>
      <c r="Q35" t="s">
        <v>427</v>
      </c>
      <c r="R35" t="s">
        <v>428</v>
      </c>
      <c r="S35" t="s">
        <v>429</v>
      </c>
      <c r="T35" t="s">
        <v>438</v>
      </c>
      <c r="U35" t="s">
        <v>439</v>
      </c>
      <c r="V35" t="s">
        <v>430</v>
      </c>
      <c r="W35" t="s">
        <v>431</v>
      </c>
      <c r="X35" t="s">
        <v>440</v>
      </c>
      <c r="Y35" t="s">
        <v>441</v>
      </c>
      <c r="Z35" t="s">
        <v>432</v>
      </c>
      <c r="AA35" t="s">
        <v>217</v>
      </c>
      <c r="AB35" t="s">
        <v>442</v>
      </c>
      <c r="AC35" t="s">
        <v>443</v>
      </c>
      <c r="AD35" t="s">
        <v>444</v>
      </c>
      <c r="AE35" t="s">
        <v>433</v>
      </c>
      <c r="AF35" t="s">
        <v>445</v>
      </c>
      <c r="AG35" t="s">
        <v>446</v>
      </c>
      <c r="AH35" t="s">
        <v>434</v>
      </c>
      <c r="AI35" t="s">
        <v>447</v>
      </c>
      <c r="AJ35" t="s">
        <v>448</v>
      </c>
      <c r="AK35" t="s">
        <v>435</v>
      </c>
    </row>
    <row r="36" spans="1:37" ht="12.75">
      <c r="A36" t="s">
        <v>160</v>
      </c>
      <c r="B36" t="s">
        <v>345</v>
      </c>
      <c r="C36">
        <v>24380</v>
      </c>
      <c r="D36">
        <v>22450</v>
      </c>
      <c r="E36">
        <v>358</v>
      </c>
      <c r="F36">
        <v>14</v>
      </c>
      <c r="G36">
        <v>57</v>
      </c>
      <c r="H36">
        <v>10</v>
      </c>
      <c r="I36">
        <v>11</v>
      </c>
      <c r="J36">
        <v>10</v>
      </c>
      <c r="K36">
        <v>2</v>
      </c>
      <c r="L36">
        <v>72</v>
      </c>
      <c r="M36">
        <v>1</v>
      </c>
      <c r="N36">
        <v>8</v>
      </c>
      <c r="O36">
        <v>21</v>
      </c>
      <c r="P36">
        <v>36</v>
      </c>
      <c r="Q36">
        <v>47</v>
      </c>
      <c r="R36">
        <v>27</v>
      </c>
      <c r="S36">
        <v>34</v>
      </c>
      <c r="T36">
        <v>38</v>
      </c>
      <c r="U36">
        <v>76</v>
      </c>
      <c r="V36">
        <v>52</v>
      </c>
      <c r="W36">
        <v>33</v>
      </c>
      <c r="X36">
        <v>12</v>
      </c>
      <c r="Y36">
        <v>24</v>
      </c>
      <c r="Z36">
        <v>91</v>
      </c>
      <c r="AA36">
        <v>61</v>
      </c>
      <c r="AB36">
        <v>23</v>
      </c>
      <c r="AC36">
        <v>57</v>
      </c>
      <c r="AD36">
        <v>3</v>
      </c>
      <c r="AE36">
        <v>37</v>
      </c>
      <c r="AF36">
        <v>3</v>
      </c>
      <c r="AG36">
        <v>18</v>
      </c>
      <c r="AH36">
        <v>181</v>
      </c>
      <c r="AI36">
        <v>0</v>
      </c>
      <c r="AJ36">
        <v>20</v>
      </c>
      <c r="AK36">
        <v>493</v>
      </c>
    </row>
    <row r="37" spans="1:37" ht="12.75">
      <c r="A37" t="s">
        <v>189</v>
      </c>
      <c r="B37" t="s">
        <v>190</v>
      </c>
      <c r="C37" t="s">
        <v>436</v>
      </c>
      <c r="D37" t="s">
        <v>415</v>
      </c>
      <c r="E37" t="s">
        <v>416</v>
      </c>
      <c r="F37" t="s">
        <v>417</v>
      </c>
      <c r="G37" t="s">
        <v>418</v>
      </c>
      <c r="H37" t="s">
        <v>419</v>
      </c>
      <c r="I37" t="s">
        <v>420</v>
      </c>
      <c r="J37" t="s">
        <v>421</v>
      </c>
      <c r="K37" t="s">
        <v>437</v>
      </c>
      <c r="L37" t="s">
        <v>422</v>
      </c>
      <c r="M37" t="s">
        <v>423</v>
      </c>
      <c r="N37" t="s">
        <v>424</v>
      </c>
      <c r="O37" t="s">
        <v>425</v>
      </c>
      <c r="P37" t="s">
        <v>426</v>
      </c>
      <c r="Q37" t="s">
        <v>427</v>
      </c>
      <c r="R37" t="s">
        <v>428</v>
      </c>
      <c r="S37" t="s">
        <v>429</v>
      </c>
      <c r="T37" t="s">
        <v>438</v>
      </c>
      <c r="U37" t="s">
        <v>439</v>
      </c>
      <c r="V37" t="s">
        <v>430</v>
      </c>
      <c r="W37" t="s">
        <v>431</v>
      </c>
      <c r="X37" t="s">
        <v>440</v>
      </c>
      <c r="Y37" t="s">
        <v>441</v>
      </c>
      <c r="Z37" t="s">
        <v>432</v>
      </c>
      <c r="AA37" t="s">
        <v>217</v>
      </c>
      <c r="AB37" t="s">
        <v>442</v>
      </c>
      <c r="AC37" t="s">
        <v>443</v>
      </c>
      <c r="AD37" t="s">
        <v>444</v>
      </c>
      <c r="AE37" t="s">
        <v>433</v>
      </c>
      <c r="AF37" t="s">
        <v>445</v>
      </c>
      <c r="AG37" t="s">
        <v>446</v>
      </c>
      <c r="AH37" t="s">
        <v>434</v>
      </c>
      <c r="AI37" t="s">
        <v>447</v>
      </c>
      <c r="AJ37" t="s">
        <v>448</v>
      </c>
      <c r="AK37" t="s">
        <v>435</v>
      </c>
    </row>
    <row r="38" spans="1:37" ht="12.75">
      <c r="A38" t="s">
        <v>161</v>
      </c>
      <c r="B38" t="s">
        <v>346</v>
      </c>
      <c r="C38">
        <v>25334</v>
      </c>
      <c r="D38">
        <v>22439</v>
      </c>
      <c r="E38">
        <v>434</v>
      </c>
      <c r="F38">
        <v>20</v>
      </c>
      <c r="G38">
        <v>60</v>
      </c>
      <c r="H38">
        <v>12</v>
      </c>
      <c r="I38">
        <v>13</v>
      </c>
      <c r="J38">
        <v>6</v>
      </c>
      <c r="K38">
        <v>16</v>
      </c>
      <c r="L38">
        <v>250</v>
      </c>
      <c r="M38">
        <v>12</v>
      </c>
      <c r="N38">
        <v>1</v>
      </c>
      <c r="O38">
        <v>23</v>
      </c>
      <c r="P38">
        <v>22</v>
      </c>
      <c r="Q38">
        <v>93</v>
      </c>
      <c r="R38">
        <v>35</v>
      </c>
      <c r="S38">
        <v>71</v>
      </c>
      <c r="T38">
        <v>35</v>
      </c>
      <c r="U38">
        <v>112</v>
      </c>
      <c r="V38">
        <v>49</v>
      </c>
      <c r="W38">
        <v>40</v>
      </c>
      <c r="X38">
        <v>26</v>
      </c>
      <c r="Y38">
        <v>78</v>
      </c>
      <c r="Z38">
        <v>185</v>
      </c>
      <c r="AA38">
        <v>155</v>
      </c>
      <c r="AB38">
        <v>8</v>
      </c>
      <c r="AC38">
        <v>24</v>
      </c>
      <c r="AD38">
        <v>0</v>
      </c>
      <c r="AE38">
        <v>23</v>
      </c>
      <c r="AF38">
        <v>0</v>
      </c>
      <c r="AG38">
        <v>24</v>
      </c>
      <c r="AH38">
        <v>389</v>
      </c>
      <c r="AI38">
        <v>0</v>
      </c>
      <c r="AJ38">
        <v>7</v>
      </c>
      <c r="AK38">
        <v>672</v>
      </c>
    </row>
    <row r="39" spans="1:37" ht="12.75">
      <c r="A39" t="s">
        <v>189</v>
      </c>
      <c r="B39" t="s">
        <v>190</v>
      </c>
      <c r="C39" t="s">
        <v>436</v>
      </c>
      <c r="D39" t="s">
        <v>415</v>
      </c>
      <c r="E39" t="s">
        <v>416</v>
      </c>
      <c r="F39" t="s">
        <v>417</v>
      </c>
      <c r="G39" t="s">
        <v>418</v>
      </c>
      <c r="H39" t="s">
        <v>419</v>
      </c>
      <c r="I39" t="s">
        <v>420</v>
      </c>
      <c r="J39" t="s">
        <v>421</v>
      </c>
      <c r="K39" t="s">
        <v>437</v>
      </c>
      <c r="L39" t="s">
        <v>422</v>
      </c>
      <c r="M39" t="s">
        <v>423</v>
      </c>
      <c r="N39" t="s">
        <v>424</v>
      </c>
      <c r="O39" t="s">
        <v>425</v>
      </c>
      <c r="P39" t="s">
        <v>426</v>
      </c>
      <c r="Q39" t="s">
        <v>427</v>
      </c>
      <c r="R39" t="s">
        <v>428</v>
      </c>
      <c r="S39" t="s">
        <v>429</v>
      </c>
      <c r="T39" t="s">
        <v>438</v>
      </c>
      <c r="U39" t="s">
        <v>439</v>
      </c>
      <c r="V39" t="s">
        <v>430</v>
      </c>
      <c r="W39" t="s">
        <v>431</v>
      </c>
      <c r="X39" t="s">
        <v>440</v>
      </c>
      <c r="Y39" t="s">
        <v>441</v>
      </c>
      <c r="Z39" t="s">
        <v>432</v>
      </c>
      <c r="AA39" t="s">
        <v>217</v>
      </c>
      <c r="AB39" t="s">
        <v>442</v>
      </c>
      <c r="AC39" t="s">
        <v>443</v>
      </c>
      <c r="AD39" t="s">
        <v>444</v>
      </c>
      <c r="AE39" t="s">
        <v>433</v>
      </c>
      <c r="AF39" t="s">
        <v>445</v>
      </c>
      <c r="AG39" t="s">
        <v>446</v>
      </c>
      <c r="AH39" t="s">
        <v>434</v>
      </c>
      <c r="AI39" t="s">
        <v>447</v>
      </c>
      <c r="AJ39" t="s">
        <v>448</v>
      </c>
      <c r="AK39" t="s">
        <v>435</v>
      </c>
    </row>
    <row r="40" spans="1:37" ht="12.75">
      <c r="A40" t="s">
        <v>162</v>
      </c>
      <c r="B40" t="s">
        <v>347</v>
      </c>
      <c r="C40">
        <v>30133</v>
      </c>
      <c r="D40">
        <v>18980</v>
      </c>
      <c r="E40">
        <v>404</v>
      </c>
      <c r="F40">
        <v>149</v>
      </c>
      <c r="G40">
        <v>213</v>
      </c>
      <c r="H40">
        <v>124</v>
      </c>
      <c r="I40">
        <v>76</v>
      </c>
      <c r="J40">
        <v>140</v>
      </c>
      <c r="K40">
        <v>98</v>
      </c>
      <c r="L40">
        <v>541</v>
      </c>
      <c r="M40">
        <v>103</v>
      </c>
      <c r="N40">
        <v>49</v>
      </c>
      <c r="O40">
        <v>129</v>
      </c>
      <c r="P40">
        <v>68</v>
      </c>
      <c r="Q40">
        <v>309</v>
      </c>
      <c r="R40">
        <v>88</v>
      </c>
      <c r="S40">
        <v>328</v>
      </c>
      <c r="T40">
        <v>75</v>
      </c>
      <c r="U40">
        <v>145</v>
      </c>
      <c r="V40">
        <v>528</v>
      </c>
      <c r="W40">
        <v>1392</v>
      </c>
      <c r="X40">
        <v>219</v>
      </c>
      <c r="Y40">
        <v>66</v>
      </c>
      <c r="Z40">
        <v>1078</v>
      </c>
      <c r="AA40">
        <v>324</v>
      </c>
      <c r="AB40">
        <v>57</v>
      </c>
      <c r="AC40">
        <v>82</v>
      </c>
      <c r="AD40">
        <v>22</v>
      </c>
      <c r="AE40">
        <v>111</v>
      </c>
      <c r="AF40">
        <v>25</v>
      </c>
      <c r="AG40">
        <v>107</v>
      </c>
      <c r="AH40">
        <v>598</v>
      </c>
      <c r="AI40">
        <v>0</v>
      </c>
      <c r="AJ40">
        <v>79</v>
      </c>
      <c r="AK40">
        <v>3426</v>
      </c>
    </row>
    <row r="41" spans="1:37" ht="12.75">
      <c r="A41" t="s">
        <v>189</v>
      </c>
      <c r="B41" t="s">
        <v>190</v>
      </c>
      <c r="C41" t="s">
        <v>436</v>
      </c>
      <c r="D41" t="s">
        <v>415</v>
      </c>
      <c r="E41" t="s">
        <v>416</v>
      </c>
      <c r="F41" t="s">
        <v>417</v>
      </c>
      <c r="G41" t="s">
        <v>418</v>
      </c>
      <c r="H41" t="s">
        <v>419</v>
      </c>
      <c r="I41" t="s">
        <v>420</v>
      </c>
      <c r="J41" t="s">
        <v>421</v>
      </c>
      <c r="K41" t="s">
        <v>437</v>
      </c>
      <c r="L41" t="s">
        <v>422</v>
      </c>
      <c r="M41" t="s">
        <v>423</v>
      </c>
      <c r="N41" t="s">
        <v>424</v>
      </c>
      <c r="O41" t="s">
        <v>425</v>
      </c>
      <c r="P41" t="s">
        <v>426</v>
      </c>
      <c r="Q41" t="s">
        <v>427</v>
      </c>
      <c r="R41" t="s">
        <v>428</v>
      </c>
      <c r="S41" t="s">
        <v>429</v>
      </c>
      <c r="T41" t="s">
        <v>438</v>
      </c>
      <c r="U41" t="s">
        <v>439</v>
      </c>
      <c r="V41" t="s">
        <v>430</v>
      </c>
      <c r="W41" t="s">
        <v>431</v>
      </c>
      <c r="X41" t="s">
        <v>440</v>
      </c>
      <c r="Y41" t="s">
        <v>441</v>
      </c>
      <c r="Z41" t="s">
        <v>432</v>
      </c>
      <c r="AA41" t="s">
        <v>217</v>
      </c>
      <c r="AB41" t="s">
        <v>442</v>
      </c>
      <c r="AC41" t="s">
        <v>443</v>
      </c>
      <c r="AD41" t="s">
        <v>444</v>
      </c>
      <c r="AE41" t="s">
        <v>433</v>
      </c>
      <c r="AF41" t="s">
        <v>445</v>
      </c>
      <c r="AG41" t="s">
        <v>446</v>
      </c>
      <c r="AH41" t="s">
        <v>434</v>
      </c>
      <c r="AI41" t="s">
        <v>447</v>
      </c>
      <c r="AJ41" t="s">
        <v>448</v>
      </c>
      <c r="AK41" t="s">
        <v>435</v>
      </c>
    </row>
    <row r="42" spans="1:37" ht="12.75">
      <c r="A42" t="s">
        <v>163</v>
      </c>
      <c r="B42" t="s">
        <v>348</v>
      </c>
      <c r="C42">
        <v>25410</v>
      </c>
      <c r="D42">
        <v>23857</v>
      </c>
      <c r="E42">
        <v>372</v>
      </c>
      <c r="F42">
        <v>6</v>
      </c>
      <c r="G42">
        <v>71</v>
      </c>
      <c r="H42">
        <v>22</v>
      </c>
      <c r="I42">
        <v>6</v>
      </c>
      <c r="J42">
        <v>5</v>
      </c>
      <c r="K42">
        <v>3</v>
      </c>
      <c r="L42">
        <v>38</v>
      </c>
      <c r="M42">
        <v>18</v>
      </c>
      <c r="N42">
        <v>4</v>
      </c>
      <c r="O42">
        <v>6</v>
      </c>
      <c r="P42">
        <v>26</v>
      </c>
      <c r="Q42">
        <v>42</v>
      </c>
      <c r="R42">
        <v>14</v>
      </c>
      <c r="S42">
        <v>4</v>
      </c>
      <c r="T42">
        <v>31</v>
      </c>
      <c r="U42">
        <v>86</v>
      </c>
      <c r="V42">
        <v>28</v>
      </c>
      <c r="W42">
        <v>28</v>
      </c>
      <c r="X42">
        <v>24</v>
      </c>
      <c r="Y42">
        <v>7</v>
      </c>
      <c r="Z42">
        <v>57</v>
      </c>
      <c r="AA42">
        <v>45</v>
      </c>
      <c r="AB42">
        <v>7</v>
      </c>
      <c r="AC42">
        <v>37</v>
      </c>
      <c r="AD42">
        <v>0</v>
      </c>
      <c r="AE42">
        <v>26</v>
      </c>
      <c r="AF42">
        <v>1</v>
      </c>
      <c r="AG42">
        <v>11</v>
      </c>
      <c r="AH42">
        <v>141</v>
      </c>
      <c r="AI42">
        <v>0</v>
      </c>
      <c r="AJ42">
        <v>13</v>
      </c>
      <c r="AK42">
        <v>374</v>
      </c>
    </row>
    <row r="43" spans="1:37" ht="12.75">
      <c r="A43" t="s">
        <v>189</v>
      </c>
      <c r="B43" t="s">
        <v>190</v>
      </c>
      <c r="C43" t="s">
        <v>436</v>
      </c>
      <c r="D43" t="s">
        <v>415</v>
      </c>
      <c r="E43" t="s">
        <v>416</v>
      </c>
      <c r="F43" t="s">
        <v>417</v>
      </c>
      <c r="G43" t="s">
        <v>418</v>
      </c>
      <c r="H43" t="s">
        <v>419</v>
      </c>
      <c r="I43" t="s">
        <v>420</v>
      </c>
      <c r="J43" t="s">
        <v>421</v>
      </c>
      <c r="K43" t="s">
        <v>437</v>
      </c>
      <c r="L43" t="s">
        <v>422</v>
      </c>
      <c r="M43" t="s">
        <v>423</v>
      </c>
      <c r="N43" t="s">
        <v>424</v>
      </c>
      <c r="O43" t="s">
        <v>425</v>
      </c>
      <c r="P43" t="s">
        <v>426</v>
      </c>
      <c r="Q43" t="s">
        <v>427</v>
      </c>
      <c r="R43" t="s">
        <v>428</v>
      </c>
      <c r="S43" t="s">
        <v>429</v>
      </c>
      <c r="T43" t="s">
        <v>438</v>
      </c>
      <c r="U43" t="s">
        <v>439</v>
      </c>
      <c r="V43" t="s">
        <v>430</v>
      </c>
      <c r="W43" t="s">
        <v>431</v>
      </c>
      <c r="X43" t="s">
        <v>440</v>
      </c>
      <c r="Y43" t="s">
        <v>441</v>
      </c>
      <c r="Z43" t="s">
        <v>432</v>
      </c>
      <c r="AA43" t="s">
        <v>217</v>
      </c>
      <c r="AB43" t="s">
        <v>442</v>
      </c>
      <c r="AC43" t="s">
        <v>443</v>
      </c>
      <c r="AD43" t="s">
        <v>444</v>
      </c>
      <c r="AE43" t="s">
        <v>433</v>
      </c>
      <c r="AF43" t="s">
        <v>445</v>
      </c>
      <c r="AG43" t="s">
        <v>446</v>
      </c>
      <c r="AH43" t="s">
        <v>434</v>
      </c>
      <c r="AI43" t="s">
        <v>447</v>
      </c>
      <c r="AJ43" t="s">
        <v>448</v>
      </c>
      <c r="AK43" t="s">
        <v>435</v>
      </c>
    </row>
    <row r="44" spans="1:37" ht="12.75">
      <c r="A44" t="s">
        <v>164</v>
      </c>
      <c r="B44" t="s">
        <v>349</v>
      </c>
      <c r="C44">
        <v>31074</v>
      </c>
      <c r="D44">
        <v>17115</v>
      </c>
      <c r="E44">
        <v>193</v>
      </c>
      <c r="F44">
        <v>35</v>
      </c>
      <c r="G44">
        <v>42</v>
      </c>
      <c r="H44">
        <v>14</v>
      </c>
      <c r="I44">
        <v>24</v>
      </c>
      <c r="J44">
        <v>5</v>
      </c>
      <c r="K44">
        <v>42</v>
      </c>
      <c r="L44">
        <v>537</v>
      </c>
      <c r="M44">
        <v>22</v>
      </c>
      <c r="N44">
        <v>5</v>
      </c>
      <c r="O44">
        <v>123</v>
      </c>
      <c r="P44">
        <v>45</v>
      </c>
      <c r="Q44">
        <v>140</v>
      </c>
      <c r="R44">
        <v>127</v>
      </c>
      <c r="S44">
        <v>537</v>
      </c>
      <c r="T44">
        <v>37</v>
      </c>
      <c r="U44">
        <v>120</v>
      </c>
      <c r="V44">
        <v>117</v>
      </c>
      <c r="W44">
        <v>108</v>
      </c>
      <c r="X44">
        <v>36</v>
      </c>
      <c r="Y44">
        <v>1994</v>
      </c>
      <c r="Z44">
        <v>2263</v>
      </c>
      <c r="AA44">
        <v>3206</v>
      </c>
      <c r="AB44">
        <v>24</v>
      </c>
      <c r="AC44">
        <v>59</v>
      </c>
      <c r="AD44">
        <v>0</v>
      </c>
      <c r="AE44">
        <v>18</v>
      </c>
      <c r="AF44">
        <v>3</v>
      </c>
      <c r="AG44">
        <v>14</v>
      </c>
      <c r="AH44">
        <v>1744</v>
      </c>
      <c r="AI44">
        <v>0</v>
      </c>
      <c r="AJ44">
        <v>0</v>
      </c>
      <c r="AK44">
        <v>2325</v>
      </c>
    </row>
    <row r="45" spans="1:37" ht="12.75">
      <c r="A45" t="s">
        <v>189</v>
      </c>
      <c r="B45" t="s">
        <v>190</v>
      </c>
      <c r="C45" t="s">
        <v>436</v>
      </c>
      <c r="D45" t="s">
        <v>415</v>
      </c>
      <c r="E45" t="s">
        <v>416</v>
      </c>
      <c r="F45" t="s">
        <v>417</v>
      </c>
      <c r="G45" t="s">
        <v>418</v>
      </c>
      <c r="H45" t="s">
        <v>419</v>
      </c>
      <c r="I45" t="s">
        <v>420</v>
      </c>
      <c r="J45" t="s">
        <v>421</v>
      </c>
      <c r="K45" t="s">
        <v>437</v>
      </c>
      <c r="L45" t="s">
        <v>422</v>
      </c>
      <c r="M45" t="s">
        <v>423</v>
      </c>
      <c r="N45" t="s">
        <v>424</v>
      </c>
      <c r="O45" t="s">
        <v>425</v>
      </c>
      <c r="P45" t="s">
        <v>426</v>
      </c>
      <c r="Q45" t="s">
        <v>427</v>
      </c>
      <c r="R45" t="s">
        <v>428</v>
      </c>
      <c r="S45" t="s">
        <v>429</v>
      </c>
      <c r="T45" t="s">
        <v>438</v>
      </c>
      <c r="U45" t="s">
        <v>439</v>
      </c>
      <c r="V45" t="s">
        <v>430</v>
      </c>
      <c r="W45" t="s">
        <v>431</v>
      </c>
      <c r="X45" t="s">
        <v>440</v>
      </c>
      <c r="Y45" t="s">
        <v>441</v>
      </c>
      <c r="Z45" t="s">
        <v>432</v>
      </c>
      <c r="AA45" t="s">
        <v>217</v>
      </c>
      <c r="AB45" t="s">
        <v>442</v>
      </c>
      <c r="AC45" t="s">
        <v>443</v>
      </c>
      <c r="AD45" t="s">
        <v>444</v>
      </c>
      <c r="AE45" t="s">
        <v>433</v>
      </c>
      <c r="AF45" t="s">
        <v>445</v>
      </c>
      <c r="AG45" t="s">
        <v>446</v>
      </c>
      <c r="AH45" t="s">
        <v>434</v>
      </c>
      <c r="AI45" t="s">
        <v>447</v>
      </c>
      <c r="AJ45" t="s">
        <v>448</v>
      </c>
      <c r="AK45" t="s">
        <v>435</v>
      </c>
    </row>
    <row r="46" spans="1:37" ht="12.75">
      <c r="A46" t="s">
        <v>165</v>
      </c>
      <c r="B46" t="s">
        <v>350</v>
      </c>
      <c r="C46">
        <v>25669</v>
      </c>
      <c r="D46">
        <v>20191</v>
      </c>
      <c r="E46">
        <v>489</v>
      </c>
      <c r="F46">
        <v>79</v>
      </c>
      <c r="G46">
        <v>150</v>
      </c>
      <c r="H46">
        <v>63</v>
      </c>
      <c r="I46">
        <v>10</v>
      </c>
      <c r="J46">
        <v>39</v>
      </c>
      <c r="K46">
        <v>16</v>
      </c>
      <c r="L46">
        <v>133</v>
      </c>
      <c r="M46">
        <v>41</v>
      </c>
      <c r="N46">
        <v>12</v>
      </c>
      <c r="O46">
        <v>89</v>
      </c>
      <c r="P46">
        <v>15</v>
      </c>
      <c r="Q46">
        <v>42</v>
      </c>
      <c r="R46">
        <v>163</v>
      </c>
      <c r="S46">
        <v>88</v>
      </c>
      <c r="T46">
        <v>88</v>
      </c>
      <c r="U46">
        <v>41</v>
      </c>
      <c r="V46">
        <v>61</v>
      </c>
      <c r="W46">
        <v>66</v>
      </c>
      <c r="X46">
        <v>43</v>
      </c>
      <c r="Y46">
        <v>104</v>
      </c>
      <c r="Z46">
        <v>570</v>
      </c>
      <c r="AA46">
        <v>1436</v>
      </c>
      <c r="AB46">
        <v>10</v>
      </c>
      <c r="AC46">
        <v>8</v>
      </c>
      <c r="AD46">
        <v>1</v>
      </c>
      <c r="AE46">
        <v>79</v>
      </c>
      <c r="AF46">
        <v>7</v>
      </c>
      <c r="AG46">
        <v>38</v>
      </c>
      <c r="AH46">
        <v>204</v>
      </c>
      <c r="AI46">
        <v>0</v>
      </c>
      <c r="AJ46">
        <v>63</v>
      </c>
      <c r="AK46">
        <v>1230</v>
      </c>
    </row>
    <row r="47" spans="1:37" ht="12.75">
      <c r="A47" t="s">
        <v>189</v>
      </c>
      <c r="B47" t="s">
        <v>190</v>
      </c>
      <c r="C47" t="s">
        <v>436</v>
      </c>
      <c r="D47" t="s">
        <v>415</v>
      </c>
      <c r="E47" t="s">
        <v>416</v>
      </c>
      <c r="F47" t="s">
        <v>417</v>
      </c>
      <c r="G47" t="s">
        <v>418</v>
      </c>
      <c r="H47" t="s">
        <v>419</v>
      </c>
      <c r="I47" t="s">
        <v>420</v>
      </c>
      <c r="J47" t="s">
        <v>421</v>
      </c>
      <c r="K47" t="s">
        <v>437</v>
      </c>
      <c r="L47" t="s">
        <v>422</v>
      </c>
      <c r="M47" t="s">
        <v>423</v>
      </c>
      <c r="N47" t="s">
        <v>424</v>
      </c>
      <c r="O47" t="s">
        <v>425</v>
      </c>
      <c r="P47" t="s">
        <v>426</v>
      </c>
      <c r="Q47" t="s">
        <v>427</v>
      </c>
      <c r="R47" t="s">
        <v>428</v>
      </c>
      <c r="S47" t="s">
        <v>429</v>
      </c>
      <c r="T47" t="s">
        <v>438</v>
      </c>
      <c r="U47" t="s">
        <v>439</v>
      </c>
      <c r="V47" t="s">
        <v>430</v>
      </c>
      <c r="W47" t="s">
        <v>431</v>
      </c>
      <c r="X47" t="s">
        <v>440</v>
      </c>
      <c r="Y47" t="s">
        <v>441</v>
      </c>
      <c r="Z47" t="s">
        <v>432</v>
      </c>
      <c r="AA47" t="s">
        <v>217</v>
      </c>
      <c r="AB47" t="s">
        <v>442</v>
      </c>
      <c r="AC47" t="s">
        <v>443</v>
      </c>
      <c r="AD47" t="s">
        <v>444</v>
      </c>
      <c r="AE47" t="s">
        <v>433</v>
      </c>
      <c r="AF47" t="s">
        <v>445</v>
      </c>
      <c r="AG47" t="s">
        <v>446</v>
      </c>
      <c r="AH47" t="s">
        <v>434</v>
      </c>
      <c r="AI47" t="s">
        <v>447</v>
      </c>
      <c r="AJ47" t="s">
        <v>448</v>
      </c>
      <c r="AK47" t="s">
        <v>435</v>
      </c>
    </row>
    <row r="48" spans="1:37" ht="12.75">
      <c r="A48" t="s">
        <v>166</v>
      </c>
      <c r="B48" t="s">
        <v>351</v>
      </c>
      <c r="C48">
        <v>33957</v>
      </c>
      <c r="D48">
        <v>20516</v>
      </c>
      <c r="E48">
        <v>514</v>
      </c>
      <c r="F48">
        <v>116</v>
      </c>
      <c r="G48">
        <v>135</v>
      </c>
      <c r="H48">
        <v>33</v>
      </c>
      <c r="I48">
        <v>44</v>
      </c>
      <c r="J48">
        <v>25</v>
      </c>
      <c r="K48">
        <v>47</v>
      </c>
      <c r="L48">
        <v>224</v>
      </c>
      <c r="M48">
        <v>50</v>
      </c>
      <c r="N48">
        <v>9</v>
      </c>
      <c r="O48">
        <v>251</v>
      </c>
      <c r="P48">
        <v>67</v>
      </c>
      <c r="Q48">
        <v>198</v>
      </c>
      <c r="R48">
        <v>138</v>
      </c>
      <c r="S48">
        <v>1559</v>
      </c>
      <c r="T48">
        <v>31</v>
      </c>
      <c r="U48">
        <v>125</v>
      </c>
      <c r="V48">
        <v>144</v>
      </c>
      <c r="W48">
        <v>831</v>
      </c>
      <c r="X48">
        <v>169</v>
      </c>
      <c r="Y48">
        <v>1049</v>
      </c>
      <c r="Z48">
        <v>463</v>
      </c>
      <c r="AA48">
        <v>2433</v>
      </c>
      <c r="AB48">
        <v>61</v>
      </c>
      <c r="AC48">
        <v>31</v>
      </c>
      <c r="AD48">
        <v>20</v>
      </c>
      <c r="AE48">
        <v>42</v>
      </c>
      <c r="AF48">
        <v>3</v>
      </c>
      <c r="AG48">
        <v>42</v>
      </c>
      <c r="AH48">
        <v>761</v>
      </c>
      <c r="AI48">
        <v>2</v>
      </c>
      <c r="AJ48">
        <v>20</v>
      </c>
      <c r="AK48">
        <v>3804</v>
      </c>
    </row>
    <row r="49" spans="1:37" ht="12.75">
      <c r="A49" t="s">
        <v>189</v>
      </c>
      <c r="B49" t="s">
        <v>190</v>
      </c>
      <c r="C49" t="s">
        <v>436</v>
      </c>
      <c r="D49" t="s">
        <v>415</v>
      </c>
      <c r="E49" t="s">
        <v>416</v>
      </c>
      <c r="F49" t="s">
        <v>417</v>
      </c>
      <c r="G49" t="s">
        <v>418</v>
      </c>
      <c r="H49" t="s">
        <v>419</v>
      </c>
      <c r="I49" t="s">
        <v>420</v>
      </c>
      <c r="J49" t="s">
        <v>421</v>
      </c>
      <c r="K49" t="s">
        <v>437</v>
      </c>
      <c r="L49" t="s">
        <v>422</v>
      </c>
      <c r="M49" t="s">
        <v>423</v>
      </c>
      <c r="N49" t="s">
        <v>424</v>
      </c>
      <c r="O49" t="s">
        <v>425</v>
      </c>
      <c r="P49" t="s">
        <v>426</v>
      </c>
      <c r="Q49" t="s">
        <v>427</v>
      </c>
      <c r="R49" t="s">
        <v>428</v>
      </c>
      <c r="S49" t="s">
        <v>429</v>
      </c>
      <c r="T49" t="s">
        <v>438</v>
      </c>
      <c r="U49" t="s">
        <v>439</v>
      </c>
      <c r="V49" t="s">
        <v>430</v>
      </c>
      <c r="W49" t="s">
        <v>431</v>
      </c>
      <c r="X49" t="s">
        <v>440</v>
      </c>
      <c r="Y49" t="s">
        <v>441</v>
      </c>
      <c r="Z49" t="s">
        <v>432</v>
      </c>
      <c r="AA49" t="s">
        <v>217</v>
      </c>
      <c r="AB49" t="s">
        <v>442</v>
      </c>
      <c r="AC49" t="s">
        <v>443</v>
      </c>
      <c r="AD49" t="s">
        <v>444</v>
      </c>
      <c r="AE49" t="s">
        <v>433</v>
      </c>
      <c r="AF49" t="s">
        <v>445</v>
      </c>
      <c r="AG49" t="s">
        <v>446</v>
      </c>
      <c r="AH49" t="s">
        <v>434</v>
      </c>
      <c r="AI49" t="s">
        <v>447</v>
      </c>
      <c r="AJ49" t="s">
        <v>448</v>
      </c>
      <c r="AK49" t="s">
        <v>435</v>
      </c>
    </row>
    <row r="50" spans="1:37" ht="12.75">
      <c r="A50" t="s">
        <v>167</v>
      </c>
      <c r="B50" t="s">
        <v>352</v>
      </c>
      <c r="C50">
        <v>25707</v>
      </c>
      <c r="D50">
        <v>23959</v>
      </c>
      <c r="E50">
        <v>380</v>
      </c>
      <c r="F50">
        <v>13</v>
      </c>
      <c r="G50">
        <v>69</v>
      </c>
      <c r="H50">
        <v>18</v>
      </c>
      <c r="I50">
        <v>9</v>
      </c>
      <c r="J50">
        <v>11</v>
      </c>
      <c r="K50">
        <v>3</v>
      </c>
      <c r="L50">
        <v>44</v>
      </c>
      <c r="M50">
        <v>12</v>
      </c>
      <c r="N50">
        <v>1</v>
      </c>
      <c r="O50">
        <v>30</v>
      </c>
      <c r="P50">
        <v>14</v>
      </c>
      <c r="Q50">
        <v>61</v>
      </c>
      <c r="R50">
        <v>13</v>
      </c>
      <c r="S50">
        <v>11</v>
      </c>
      <c r="T50">
        <v>21</v>
      </c>
      <c r="U50">
        <v>84</v>
      </c>
      <c r="V50">
        <v>37</v>
      </c>
      <c r="W50">
        <v>71</v>
      </c>
      <c r="X50">
        <v>40</v>
      </c>
      <c r="Y50">
        <v>7</v>
      </c>
      <c r="Z50">
        <v>83</v>
      </c>
      <c r="AA50">
        <v>48</v>
      </c>
      <c r="AB50">
        <v>18</v>
      </c>
      <c r="AC50">
        <v>37</v>
      </c>
      <c r="AD50">
        <v>1</v>
      </c>
      <c r="AE50">
        <v>22</v>
      </c>
      <c r="AF50">
        <v>0</v>
      </c>
      <c r="AG50">
        <v>15</v>
      </c>
      <c r="AH50">
        <v>108</v>
      </c>
      <c r="AI50">
        <v>0</v>
      </c>
      <c r="AJ50">
        <v>18</v>
      </c>
      <c r="AK50">
        <v>449</v>
      </c>
    </row>
    <row r="51" spans="1:37" ht="12.75">
      <c r="A51" t="s">
        <v>189</v>
      </c>
      <c r="B51" t="s">
        <v>190</v>
      </c>
      <c r="C51" t="s">
        <v>436</v>
      </c>
      <c r="D51" t="s">
        <v>415</v>
      </c>
      <c r="E51" t="s">
        <v>416</v>
      </c>
      <c r="F51" t="s">
        <v>417</v>
      </c>
      <c r="G51" t="s">
        <v>418</v>
      </c>
      <c r="H51" t="s">
        <v>419</v>
      </c>
      <c r="I51" t="s">
        <v>420</v>
      </c>
      <c r="J51" t="s">
        <v>421</v>
      </c>
      <c r="K51" t="s">
        <v>437</v>
      </c>
      <c r="L51" t="s">
        <v>422</v>
      </c>
      <c r="M51" t="s">
        <v>423</v>
      </c>
      <c r="N51" t="s">
        <v>424</v>
      </c>
      <c r="O51" t="s">
        <v>425</v>
      </c>
      <c r="P51" t="s">
        <v>426</v>
      </c>
      <c r="Q51" t="s">
        <v>427</v>
      </c>
      <c r="R51" t="s">
        <v>428</v>
      </c>
      <c r="S51" t="s">
        <v>429</v>
      </c>
      <c r="T51" t="s">
        <v>438</v>
      </c>
      <c r="U51" t="s">
        <v>439</v>
      </c>
      <c r="V51" t="s">
        <v>430</v>
      </c>
      <c r="W51" t="s">
        <v>431</v>
      </c>
      <c r="X51" t="s">
        <v>440</v>
      </c>
      <c r="Y51" t="s">
        <v>441</v>
      </c>
      <c r="Z51" t="s">
        <v>432</v>
      </c>
      <c r="AA51" t="s">
        <v>217</v>
      </c>
      <c r="AB51" t="s">
        <v>442</v>
      </c>
      <c r="AC51" t="s">
        <v>443</v>
      </c>
      <c r="AD51" t="s">
        <v>444</v>
      </c>
      <c r="AE51" t="s">
        <v>433</v>
      </c>
      <c r="AF51" t="s">
        <v>445</v>
      </c>
      <c r="AG51" t="s">
        <v>446</v>
      </c>
      <c r="AH51" t="s">
        <v>434</v>
      </c>
      <c r="AI51" t="s">
        <v>447</v>
      </c>
      <c r="AJ51" t="s">
        <v>448</v>
      </c>
      <c r="AK51" t="s">
        <v>435</v>
      </c>
    </row>
    <row r="52" spans="1:37" ht="12.75">
      <c r="A52" t="s">
        <v>168</v>
      </c>
      <c r="B52" t="s">
        <v>353</v>
      </c>
      <c r="C52">
        <v>24615</v>
      </c>
      <c r="D52">
        <v>22392</v>
      </c>
      <c r="E52">
        <v>419</v>
      </c>
      <c r="F52">
        <v>8</v>
      </c>
      <c r="G52">
        <v>42</v>
      </c>
      <c r="H52">
        <v>17</v>
      </c>
      <c r="I52">
        <v>8</v>
      </c>
      <c r="J52">
        <v>7</v>
      </c>
      <c r="K52">
        <v>15</v>
      </c>
      <c r="L52">
        <v>159</v>
      </c>
      <c r="M52">
        <v>4</v>
      </c>
      <c r="N52">
        <v>7</v>
      </c>
      <c r="O52">
        <v>13</v>
      </c>
      <c r="P52">
        <v>12</v>
      </c>
      <c r="Q52">
        <v>31</v>
      </c>
      <c r="R52">
        <v>47</v>
      </c>
      <c r="S52">
        <v>3</v>
      </c>
      <c r="T52">
        <v>23</v>
      </c>
      <c r="U52">
        <v>59</v>
      </c>
      <c r="V52">
        <v>21</v>
      </c>
      <c r="W52">
        <v>44</v>
      </c>
      <c r="X52">
        <v>16</v>
      </c>
      <c r="Y52">
        <v>72</v>
      </c>
      <c r="Z52">
        <v>316</v>
      </c>
      <c r="AA52">
        <v>103</v>
      </c>
      <c r="AB52">
        <v>7</v>
      </c>
      <c r="AC52">
        <v>24</v>
      </c>
      <c r="AD52">
        <v>2</v>
      </c>
      <c r="AE52">
        <v>12</v>
      </c>
      <c r="AF52">
        <v>1</v>
      </c>
      <c r="AG52">
        <v>14</v>
      </c>
      <c r="AH52">
        <v>313</v>
      </c>
      <c r="AI52">
        <v>0</v>
      </c>
      <c r="AJ52">
        <v>18</v>
      </c>
      <c r="AK52">
        <v>386</v>
      </c>
    </row>
    <row r="53" spans="1:37" ht="12.75">
      <c r="A53" t="s">
        <v>189</v>
      </c>
      <c r="B53" t="s">
        <v>190</v>
      </c>
      <c r="C53" t="s">
        <v>436</v>
      </c>
      <c r="D53" t="s">
        <v>415</v>
      </c>
      <c r="E53" t="s">
        <v>416</v>
      </c>
      <c r="F53" t="s">
        <v>417</v>
      </c>
      <c r="G53" t="s">
        <v>418</v>
      </c>
      <c r="H53" t="s">
        <v>419</v>
      </c>
      <c r="I53" t="s">
        <v>420</v>
      </c>
      <c r="J53" t="s">
        <v>421</v>
      </c>
      <c r="K53" t="s">
        <v>437</v>
      </c>
      <c r="L53" t="s">
        <v>422</v>
      </c>
      <c r="M53" t="s">
        <v>423</v>
      </c>
      <c r="N53" t="s">
        <v>424</v>
      </c>
      <c r="O53" t="s">
        <v>425</v>
      </c>
      <c r="P53" t="s">
        <v>426</v>
      </c>
      <c r="Q53" t="s">
        <v>427</v>
      </c>
      <c r="R53" t="s">
        <v>428</v>
      </c>
      <c r="S53" t="s">
        <v>429</v>
      </c>
      <c r="T53" t="s">
        <v>438</v>
      </c>
      <c r="U53" t="s">
        <v>439</v>
      </c>
      <c r="V53" t="s">
        <v>430</v>
      </c>
      <c r="W53" t="s">
        <v>431</v>
      </c>
      <c r="X53" t="s">
        <v>440</v>
      </c>
      <c r="Y53" t="s">
        <v>441</v>
      </c>
      <c r="Z53" t="s">
        <v>432</v>
      </c>
      <c r="AA53" t="s">
        <v>217</v>
      </c>
      <c r="AB53" t="s">
        <v>442</v>
      </c>
      <c r="AC53" t="s">
        <v>443</v>
      </c>
      <c r="AD53" t="s">
        <v>444</v>
      </c>
      <c r="AE53" t="s">
        <v>433</v>
      </c>
      <c r="AF53" t="s">
        <v>445</v>
      </c>
      <c r="AG53" t="s">
        <v>446</v>
      </c>
      <c r="AH53" t="s">
        <v>434</v>
      </c>
      <c r="AI53" t="s">
        <v>447</v>
      </c>
      <c r="AJ53" t="s">
        <v>448</v>
      </c>
      <c r="AK53" t="s">
        <v>435</v>
      </c>
    </row>
    <row r="54" spans="1:37" ht="12.75">
      <c r="A54" t="s">
        <v>169</v>
      </c>
      <c r="B54" t="s">
        <v>354</v>
      </c>
      <c r="C54">
        <v>23652</v>
      </c>
      <c r="D54">
        <v>18743</v>
      </c>
      <c r="E54">
        <v>336</v>
      </c>
      <c r="F54">
        <v>17</v>
      </c>
      <c r="G54">
        <v>36</v>
      </c>
      <c r="H54">
        <v>23</v>
      </c>
      <c r="I54">
        <v>8</v>
      </c>
      <c r="J54">
        <v>7</v>
      </c>
      <c r="K54">
        <v>32</v>
      </c>
      <c r="L54">
        <v>356</v>
      </c>
      <c r="M54">
        <v>6</v>
      </c>
      <c r="N54">
        <v>3</v>
      </c>
      <c r="O54">
        <v>34</v>
      </c>
      <c r="P54">
        <v>23</v>
      </c>
      <c r="Q54">
        <v>142</v>
      </c>
      <c r="R54">
        <v>74</v>
      </c>
      <c r="S54">
        <v>26</v>
      </c>
      <c r="T54">
        <v>26</v>
      </c>
      <c r="U54">
        <v>73</v>
      </c>
      <c r="V54">
        <v>24</v>
      </c>
      <c r="W54">
        <v>193</v>
      </c>
      <c r="X54">
        <v>31</v>
      </c>
      <c r="Y54">
        <v>419</v>
      </c>
      <c r="Z54">
        <v>831</v>
      </c>
      <c r="AA54">
        <v>779</v>
      </c>
      <c r="AB54">
        <v>9</v>
      </c>
      <c r="AC54">
        <v>12</v>
      </c>
      <c r="AD54">
        <v>1</v>
      </c>
      <c r="AE54">
        <v>17</v>
      </c>
      <c r="AF54">
        <v>2</v>
      </c>
      <c r="AG54">
        <v>17</v>
      </c>
      <c r="AH54">
        <v>597</v>
      </c>
      <c r="AI54">
        <v>0</v>
      </c>
      <c r="AJ54">
        <v>2</v>
      </c>
      <c r="AK54">
        <v>753</v>
      </c>
    </row>
    <row r="55" spans="1:37" ht="12.75">
      <c r="A55" t="s">
        <v>189</v>
      </c>
      <c r="B55" t="s">
        <v>190</v>
      </c>
      <c r="C55" t="s">
        <v>436</v>
      </c>
      <c r="D55" t="s">
        <v>415</v>
      </c>
      <c r="E55" t="s">
        <v>416</v>
      </c>
      <c r="F55" t="s">
        <v>417</v>
      </c>
      <c r="G55" t="s">
        <v>418</v>
      </c>
      <c r="H55" t="s">
        <v>419</v>
      </c>
      <c r="I55" t="s">
        <v>420</v>
      </c>
      <c r="J55" t="s">
        <v>421</v>
      </c>
      <c r="K55" t="s">
        <v>437</v>
      </c>
      <c r="L55" t="s">
        <v>422</v>
      </c>
      <c r="M55" t="s">
        <v>423</v>
      </c>
      <c r="N55" t="s">
        <v>424</v>
      </c>
      <c r="O55" t="s">
        <v>425</v>
      </c>
      <c r="P55" t="s">
        <v>426</v>
      </c>
      <c r="Q55" t="s">
        <v>427</v>
      </c>
      <c r="R55" t="s">
        <v>428</v>
      </c>
      <c r="S55" t="s">
        <v>429</v>
      </c>
      <c r="T55" t="s">
        <v>438</v>
      </c>
      <c r="U55" t="s">
        <v>439</v>
      </c>
      <c r="V55" t="s">
        <v>430</v>
      </c>
      <c r="W55" t="s">
        <v>431</v>
      </c>
      <c r="X55" t="s">
        <v>440</v>
      </c>
      <c r="Y55" t="s">
        <v>441</v>
      </c>
      <c r="Z55" t="s">
        <v>432</v>
      </c>
      <c r="AA55" t="s">
        <v>217</v>
      </c>
      <c r="AB55" t="s">
        <v>442</v>
      </c>
      <c r="AC55" t="s">
        <v>443</v>
      </c>
      <c r="AD55" t="s">
        <v>444</v>
      </c>
      <c r="AE55" t="s">
        <v>433</v>
      </c>
      <c r="AF55" t="s">
        <v>445</v>
      </c>
      <c r="AG55" t="s">
        <v>446</v>
      </c>
      <c r="AH55" t="s">
        <v>434</v>
      </c>
      <c r="AI55" t="s">
        <v>447</v>
      </c>
      <c r="AJ55" t="s">
        <v>448</v>
      </c>
      <c r="AK55" t="s">
        <v>435</v>
      </c>
    </row>
    <row r="56" spans="1:37" ht="12.75">
      <c r="A56" t="s">
        <v>170</v>
      </c>
      <c r="B56" t="s">
        <v>355</v>
      </c>
      <c r="C56">
        <v>24174</v>
      </c>
      <c r="D56">
        <v>20356</v>
      </c>
      <c r="E56">
        <v>375</v>
      </c>
      <c r="F56">
        <v>31</v>
      </c>
      <c r="G56">
        <v>64</v>
      </c>
      <c r="H56">
        <v>32</v>
      </c>
      <c r="I56">
        <v>27</v>
      </c>
      <c r="J56">
        <v>20</v>
      </c>
      <c r="K56">
        <v>16</v>
      </c>
      <c r="L56">
        <v>127</v>
      </c>
      <c r="M56">
        <v>28</v>
      </c>
      <c r="N56">
        <v>6</v>
      </c>
      <c r="O56">
        <v>50</v>
      </c>
      <c r="P56">
        <v>30</v>
      </c>
      <c r="Q56">
        <v>86</v>
      </c>
      <c r="R56">
        <v>65</v>
      </c>
      <c r="S56">
        <v>71</v>
      </c>
      <c r="T56">
        <v>39</v>
      </c>
      <c r="U56">
        <v>138</v>
      </c>
      <c r="V56">
        <v>144</v>
      </c>
      <c r="W56">
        <v>63</v>
      </c>
      <c r="X56">
        <v>53</v>
      </c>
      <c r="Y56">
        <v>40</v>
      </c>
      <c r="Z56">
        <v>781</v>
      </c>
      <c r="AA56">
        <v>191</v>
      </c>
      <c r="AB56">
        <v>43</v>
      </c>
      <c r="AC56">
        <v>102</v>
      </c>
      <c r="AD56">
        <v>10</v>
      </c>
      <c r="AE56">
        <v>35</v>
      </c>
      <c r="AF56">
        <v>4</v>
      </c>
      <c r="AG56">
        <v>10</v>
      </c>
      <c r="AH56">
        <v>271</v>
      </c>
      <c r="AI56">
        <v>0</v>
      </c>
      <c r="AJ56">
        <v>17</v>
      </c>
      <c r="AK56">
        <v>849</v>
      </c>
    </row>
    <row r="57" spans="1:37" ht="12.75">
      <c r="A57" t="s">
        <v>189</v>
      </c>
      <c r="B57" t="s">
        <v>190</v>
      </c>
      <c r="C57" t="s">
        <v>436</v>
      </c>
      <c r="D57" t="s">
        <v>415</v>
      </c>
      <c r="E57" t="s">
        <v>416</v>
      </c>
      <c r="F57" t="s">
        <v>417</v>
      </c>
      <c r="G57" t="s">
        <v>418</v>
      </c>
      <c r="H57" t="s">
        <v>419</v>
      </c>
      <c r="I57" t="s">
        <v>420</v>
      </c>
      <c r="J57" t="s">
        <v>421</v>
      </c>
      <c r="K57" t="s">
        <v>437</v>
      </c>
      <c r="L57" t="s">
        <v>422</v>
      </c>
      <c r="M57" t="s">
        <v>423</v>
      </c>
      <c r="N57" t="s">
        <v>424</v>
      </c>
      <c r="O57" t="s">
        <v>425</v>
      </c>
      <c r="P57" t="s">
        <v>426</v>
      </c>
      <c r="Q57" t="s">
        <v>427</v>
      </c>
      <c r="R57" t="s">
        <v>428</v>
      </c>
      <c r="S57" t="s">
        <v>429</v>
      </c>
      <c r="T57" t="s">
        <v>438</v>
      </c>
      <c r="U57" t="s">
        <v>439</v>
      </c>
      <c r="V57" t="s">
        <v>430</v>
      </c>
      <c r="W57" t="s">
        <v>431</v>
      </c>
      <c r="X57" t="s">
        <v>440</v>
      </c>
      <c r="Y57" t="s">
        <v>441</v>
      </c>
      <c r="Z57" t="s">
        <v>432</v>
      </c>
      <c r="AA57" t="s">
        <v>217</v>
      </c>
      <c r="AB57" t="s">
        <v>442</v>
      </c>
      <c r="AC57" t="s">
        <v>443</v>
      </c>
      <c r="AD57" t="s">
        <v>444</v>
      </c>
      <c r="AE57" t="s">
        <v>433</v>
      </c>
      <c r="AF57" t="s">
        <v>445</v>
      </c>
      <c r="AG57" t="s">
        <v>446</v>
      </c>
      <c r="AH57" t="s">
        <v>434</v>
      </c>
      <c r="AI57" t="s">
        <v>447</v>
      </c>
      <c r="AJ57" t="s">
        <v>448</v>
      </c>
      <c r="AK57" t="s">
        <v>435</v>
      </c>
    </row>
    <row r="58" spans="1:37" ht="12.75">
      <c r="A58" t="s">
        <v>171</v>
      </c>
      <c r="B58" t="s">
        <v>356</v>
      </c>
      <c r="C58">
        <v>25885</v>
      </c>
      <c r="D58">
        <v>20163</v>
      </c>
      <c r="E58">
        <v>392</v>
      </c>
      <c r="F58">
        <v>85</v>
      </c>
      <c r="G58">
        <v>133</v>
      </c>
      <c r="H58">
        <v>50</v>
      </c>
      <c r="I58">
        <v>30</v>
      </c>
      <c r="J58">
        <v>36</v>
      </c>
      <c r="K58">
        <v>43</v>
      </c>
      <c r="L58">
        <v>135</v>
      </c>
      <c r="M58">
        <v>88</v>
      </c>
      <c r="N58">
        <v>45</v>
      </c>
      <c r="O58">
        <v>77</v>
      </c>
      <c r="P58">
        <v>73</v>
      </c>
      <c r="Q58">
        <v>197</v>
      </c>
      <c r="R58">
        <v>90</v>
      </c>
      <c r="S58">
        <v>19</v>
      </c>
      <c r="T58">
        <v>67</v>
      </c>
      <c r="U58">
        <v>67</v>
      </c>
      <c r="V58">
        <v>108</v>
      </c>
      <c r="W58">
        <v>803</v>
      </c>
      <c r="X58">
        <v>119</v>
      </c>
      <c r="Y58">
        <v>135</v>
      </c>
      <c r="Z58">
        <v>530</v>
      </c>
      <c r="AA58">
        <v>333</v>
      </c>
      <c r="AB58">
        <v>56</v>
      </c>
      <c r="AC58">
        <v>99</v>
      </c>
      <c r="AD58">
        <v>6</v>
      </c>
      <c r="AE58">
        <v>118</v>
      </c>
      <c r="AF58">
        <v>18</v>
      </c>
      <c r="AG58">
        <v>60</v>
      </c>
      <c r="AH58">
        <v>104</v>
      </c>
      <c r="AI58">
        <v>0</v>
      </c>
      <c r="AJ58">
        <v>38</v>
      </c>
      <c r="AK58">
        <v>1568</v>
      </c>
    </row>
    <row r="59" spans="1:37" ht="12.75">
      <c r="A59" t="s">
        <v>189</v>
      </c>
      <c r="B59" t="s">
        <v>190</v>
      </c>
      <c r="C59" t="s">
        <v>436</v>
      </c>
      <c r="D59" t="s">
        <v>415</v>
      </c>
      <c r="E59" t="s">
        <v>416</v>
      </c>
      <c r="F59" t="s">
        <v>417</v>
      </c>
      <c r="G59" t="s">
        <v>418</v>
      </c>
      <c r="H59" t="s">
        <v>419</v>
      </c>
      <c r="I59" t="s">
        <v>420</v>
      </c>
      <c r="J59" t="s">
        <v>421</v>
      </c>
      <c r="K59" t="s">
        <v>437</v>
      </c>
      <c r="L59" t="s">
        <v>422</v>
      </c>
      <c r="M59" t="s">
        <v>423</v>
      </c>
      <c r="N59" t="s">
        <v>424</v>
      </c>
      <c r="O59" t="s">
        <v>425</v>
      </c>
      <c r="P59" t="s">
        <v>426</v>
      </c>
      <c r="Q59" t="s">
        <v>427</v>
      </c>
      <c r="R59" t="s">
        <v>428</v>
      </c>
      <c r="S59" t="s">
        <v>429</v>
      </c>
      <c r="T59" t="s">
        <v>438</v>
      </c>
      <c r="U59" t="s">
        <v>439</v>
      </c>
      <c r="V59" t="s">
        <v>430</v>
      </c>
      <c r="W59" t="s">
        <v>431</v>
      </c>
      <c r="X59" t="s">
        <v>440</v>
      </c>
      <c r="Y59" t="s">
        <v>441</v>
      </c>
      <c r="Z59" t="s">
        <v>432</v>
      </c>
      <c r="AA59" t="s">
        <v>217</v>
      </c>
      <c r="AB59" t="s">
        <v>442</v>
      </c>
      <c r="AC59" t="s">
        <v>443</v>
      </c>
      <c r="AD59" t="s">
        <v>444</v>
      </c>
      <c r="AE59" t="s">
        <v>433</v>
      </c>
      <c r="AF59" t="s">
        <v>445</v>
      </c>
      <c r="AG59" t="s">
        <v>446</v>
      </c>
      <c r="AH59" t="s">
        <v>434</v>
      </c>
      <c r="AI59" t="s">
        <v>447</v>
      </c>
      <c r="AJ59" t="s">
        <v>448</v>
      </c>
      <c r="AK59" t="s">
        <v>435</v>
      </c>
    </row>
    <row r="60" spans="1:37" ht="12.75">
      <c r="A60" t="s">
        <v>172</v>
      </c>
      <c r="B60" t="s">
        <v>357</v>
      </c>
      <c r="C60">
        <v>26794</v>
      </c>
      <c r="D60">
        <v>24745</v>
      </c>
      <c r="E60">
        <v>362</v>
      </c>
      <c r="F60">
        <v>4</v>
      </c>
      <c r="G60">
        <v>50</v>
      </c>
      <c r="H60">
        <v>5</v>
      </c>
      <c r="I60">
        <v>6</v>
      </c>
      <c r="J60">
        <v>4</v>
      </c>
      <c r="K60">
        <v>2</v>
      </c>
      <c r="L60">
        <v>165</v>
      </c>
      <c r="M60">
        <v>10</v>
      </c>
      <c r="N60">
        <v>5</v>
      </c>
      <c r="O60">
        <v>26</v>
      </c>
      <c r="P60">
        <v>13</v>
      </c>
      <c r="Q60">
        <v>28</v>
      </c>
      <c r="R60">
        <v>17</v>
      </c>
      <c r="S60">
        <v>24</v>
      </c>
      <c r="T60">
        <v>21</v>
      </c>
      <c r="U60">
        <v>71</v>
      </c>
      <c r="V60">
        <v>22</v>
      </c>
      <c r="W60">
        <v>17</v>
      </c>
      <c r="X60">
        <v>19</v>
      </c>
      <c r="Y60">
        <v>39</v>
      </c>
      <c r="Z60">
        <v>78</v>
      </c>
      <c r="AA60">
        <v>275</v>
      </c>
      <c r="AB60">
        <v>10</v>
      </c>
      <c r="AC60">
        <v>157</v>
      </c>
      <c r="AD60">
        <v>0</v>
      </c>
      <c r="AE60">
        <v>11</v>
      </c>
      <c r="AF60">
        <v>0</v>
      </c>
      <c r="AG60">
        <v>4</v>
      </c>
      <c r="AH60">
        <v>179</v>
      </c>
      <c r="AI60">
        <v>0</v>
      </c>
      <c r="AJ60">
        <v>7</v>
      </c>
      <c r="AK60">
        <v>418</v>
      </c>
    </row>
    <row r="61" spans="1:37" ht="12.75">
      <c r="A61" t="s">
        <v>189</v>
      </c>
      <c r="B61" t="s">
        <v>190</v>
      </c>
      <c r="C61" t="s">
        <v>436</v>
      </c>
      <c r="D61" t="s">
        <v>415</v>
      </c>
      <c r="E61" t="s">
        <v>416</v>
      </c>
      <c r="F61" t="s">
        <v>417</v>
      </c>
      <c r="G61" t="s">
        <v>418</v>
      </c>
      <c r="H61" t="s">
        <v>419</v>
      </c>
      <c r="I61" t="s">
        <v>420</v>
      </c>
      <c r="J61" t="s">
        <v>421</v>
      </c>
      <c r="K61" t="s">
        <v>437</v>
      </c>
      <c r="L61" t="s">
        <v>422</v>
      </c>
      <c r="M61" t="s">
        <v>423</v>
      </c>
      <c r="N61" t="s">
        <v>424</v>
      </c>
      <c r="O61" t="s">
        <v>425</v>
      </c>
      <c r="P61" t="s">
        <v>426</v>
      </c>
      <c r="Q61" t="s">
        <v>427</v>
      </c>
      <c r="R61" t="s">
        <v>428</v>
      </c>
      <c r="S61" t="s">
        <v>429</v>
      </c>
      <c r="T61" t="s">
        <v>438</v>
      </c>
      <c r="U61" t="s">
        <v>439</v>
      </c>
      <c r="V61" t="s">
        <v>430</v>
      </c>
      <c r="W61" t="s">
        <v>431</v>
      </c>
      <c r="X61" t="s">
        <v>440</v>
      </c>
      <c r="Y61" t="s">
        <v>441</v>
      </c>
      <c r="Z61" t="s">
        <v>432</v>
      </c>
      <c r="AA61" t="s">
        <v>217</v>
      </c>
      <c r="AB61" t="s">
        <v>442</v>
      </c>
      <c r="AC61" t="s">
        <v>443</v>
      </c>
      <c r="AD61" t="s">
        <v>444</v>
      </c>
      <c r="AE61" t="s">
        <v>433</v>
      </c>
      <c r="AF61" t="s">
        <v>445</v>
      </c>
      <c r="AG61" t="s">
        <v>446</v>
      </c>
      <c r="AH61" t="s">
        <v>434</v>
      </c>
      <c r="AI61" t="s">
        <v>447</v>
      </c>
      <c r="AJ61" t="s">
        <v>448</v>
      </c>
      <c r="AK61" t="s">
        <v>435</v>
      </c>
    </row>
    <row r="62" spans="1:37" ht="12.75">
      <c r="A62" t="s">
        <v>173</v>
      </c>
      <c r="B62" t="s">
        <v>358</v>
      </c>
      <c r="C62">
        <v>21817</v>
      </c>
      <c r="D62">
        <v>19789</v>
      </c>
      <c r="E62">
        <v>476</v>
      </c>
      <c r="F62">
        <v>21</v>
      </c>
      <c r="G62">
        <v>61</v>
      </c>
      <c r="H62">
        <v>22</v>
      </c>
      <c r="I62">
        <v>7</v>
      </c>
      <c r="J62">
        <v>12</v>
      </c>
      <c r="K62">
        <v>4</v>
      </c>
      <c r="L62">
        <v>126</v>
      </c>
      <c r="M62">
        <v>4</v>
      </c>
      <c r="N62">
        <v>9</v>
      </c>
      <c r="O62">
        <v>15</v>
      </c>
      <c r="P62">
        <v>2</v>
      </c>
      <c r="Q62">
        <v>13</v>
      </c>
      <c r="R62">
        <v>46</v>
      </c>
      <c r="S62">
        <v>44</v>
      </c>
      <c r="T62">
        <v>14</v>
      </c>
      <c r="U62">
        <v>42</v>
      </c>
      <c r="V62">
        <v>13</v>
      </c>
      <c r="W62">
        <v>22</v>
      </c>
      <c r="X62">
        <v>19</v>
      </c>
      <c r="Y62">
        <v>121</v>
      </c>
      <c r="Z62">
        <v>150</v>
      </c>
      <c r="AA62">
        <v>263</v>
      </c>
      <c r="AB62">
        <v>21</v>
      </c>
      <c r="AC62">
        <v>48</v>
      </c>
      <c r="AD62">
        <v>5</v>
      </c>
      <c r="AE62">
        <v>9</v>
      </c>
      <c r="AF62">
        <v>2</v>
      </c>
      <c r="AG62">
        <v>8</v>
      </c>
      <c r="AH62">
        <v>96</v>
      </c>
      <c r="AI62">
        <v>0</v>
      </c>
      <c r="AJ62">
        <v>9</v>
      </c>
      <c r="AK62">
        <v>324</v>
      </c>
    </row>
    <row r="63" spans="1:37" ht="12.75">
      <c r="A63" t="s">
        <v>189</v>
      </c>
      <c r="B63" t="s">
        <v>190</v>
      </c>
      <c r="C63" t="s">
        <v>436</v>
      </c>
      <c r="D63" t="s">
        <v>415</v>
      </c>
      <c r="E63" t="s">
        <v>416</v>
      </c>
      <c r="F63" t="s">
        <v>417</v>
      </c>
      <c r="G63" t="s">
        <v>418</v>
      </c>
      <c r="H63" t="s">
        <v>419</v>
      </c>
      <c r="I63" t="s">
        <v>420</v>
      </c>
      <c r="J63" t="s">
        <v>421</v>
      </c>
      <c r="K63" t="s">
        <v>437</v>
      </c>
      <c r="L63" t="s">
        <v>422</v>
      </c>
      <c r="M63" t="s">
        <v>423</v>
      </c>
      <c r="N63" t="s">
        <v>424</v>
      </c>
      <c r="O63" t="s">
        <v>425</v>
      </c>
      <c r="P63" t="s">
        <v>426</v>
      </c>
      <c r="Q63" t="s">
        <v>427</v>
      </c>
      <c r="R63" t="s">
        <v>428</v>
      </c>
      <c r="S63" t="s">
        <v>429</v>
      </c>
      <c r="T63" t="s">
        <v>438</v>
      </c>
      <c r="U63" t="s">
        <v>439</v>
      </c>
      <c r="V63" t="s">
        <v>430</v>
      </c>
      <c r="W63" t="s">
        <v>431</v>
      </c>
      <c r="X63" t="s">
        <v>440</v>
      </c>
      <c r="Y63" t="s">
        <v>441</v>
      </c>
      <c r="Z63" t="s">
        <v>432</v>
      </c>
      <c r="AA63" t="s">
        <v>217</v>
      </c>
      <c r="AB63" t="s">
        <v>442</v>
      </c>
      <c r="AC63" t="s">
        <v>443</v>
      </c>
      <c r="AD63" t="s">
        <v>444</v>
      </c>
      <c r="AE63" t="s">
        <v>433</v>
      </c>
      <c r="AF63" t="s">
        <v>445</v>
      </c>
      <c r="AG63" t="s">
        <v>446</v>
      </c>
      <c r="AH63" t="s">
        <v>434</v>
      </c>
      <c r="AI63" t="s">
        <v>447</v>
      </c>
      <c r="AJ63" t="s">
        <v>448</v>
      </c>
      <c r="AK63" t="s">
        <v>435</v>
      </c>
    </row>
    <row r="64" spans="1:37" ht="12.75">
      <c r="A64" t="s">
        <v>174</v>
      </c>
      <c r="B64" t="s">
        <v>359</v>
      </c>
      <c r="C64">
        <v>30317</v>
      </c>
      <c r="D64">
        <v>17738</v>
      </c>
      <c r="E64">
        <v>292</v>
      </c>
      <c r="F64">
        <v>45</v>
      </c>
      <c r="G64">
        <v>72</v>
      </c>
      <c r="H64">
        <v>38</v>
      </c>
      <c r="I64">
        <v>13</v>
      </c>
      <c r="J64">
        <v>14</v>
      </c>
      <c r="K64">
        <v>87</v>
      </c>
      <c r="L64">
        <v>652</v>
      </c>
      <c r="M64">
        <v>96</v>
      </c>
      <c r="N64">
        <v>15</v>
      </c>
      <c r="O64">
        <v>65</v>
      </c>
      <c r="P64">
        <v>58</v>
      </c>
      <c r="Q64">
        <v>167</v>
      </c>
      <c r="R64">
        <v>123</v>
      </c>
      <c r="S64">
        <v>362</v>
      </c>
      <c r="T64">
        <v>27</v>
      </c>
      <c r="U64">
        <v>184</v>
      </c>
      <c r="V64">
        <v>133</v>
      </c>
      <c r="W64">
        <v>191</v>
      </c>
      <c r="X64">
        <v>57</v>
      </c>
      <c r="Y64">
        <v>507</v>
      </c>
      <c r="Z64">
        <v>2848</v>
      </c>
      <c r="AA64">
        <v>2072</v>
      </c>
      <c r="AB64">
        <v>53</v>
      </c>
      <c r="AC64">
        <v>54</v>
      </c>
      <c r="AD64">
        <v>10</v>
      </c>
      <c r="AE64">
        <v>18</v>
      </c>
      <c r="AF64">
        <v>7</v>
      </c>
      <c r="AG64">
        <v>29</v>
      </c>
      <c r="AH64">
        <v>1708</v>
      </c>
      <c r="AI64">
        <v>0</v>
      </c>
      <c r="AJ64">
        <v>7</v>
      </c>
      <c r="AK64">
        <v>2575</v>
      </c>
    </row>
    <row r="65" spans="1:37" ht="12.75">
      <c r="A65" t="s">
        <v>189</v>
      </c>
      <c r="B65" t="s">
        <v>190</v>
      </c>
      <c r="C65" t="s">
        <v>436</v>
      </c>
      <c r="D65" t="s">
        <v>415</v>
      </c>
      <c r="E65" t="s">
        <v>416</v>
      </c>
      <c r="F65" t="s">
        <v>417</v>
      </c>
      <c r="G65" t="s">
        <v>418</v>
      </c>
      <c r="H65" t="s">
        <v>419</v>
      </c>
      <c r="I65" t="s">
        <v>420</v>
      </c>
      <c r="J65" t="s">
        <v>421</v>
      </c>
      <c r="K65" t="s">
        <v>437</v>
      </c>
      <c r="L65" t="s">
        <v>422</v>
      </c>
      <c r="M65" t="s">
        <v>423</v>
      </c>
      <c r="N65" t="s">
        <v>424</v>
      </c>
      <c r="O65" t="s">
        <v>425</v>
      </c>
      <c r="P65" t="s">
        <v>426</v>
      </c>
      <c r="Q65" t="s">
        <v>427</v>
      </c>
      <c r="R65" t="s">
        <v>428</v>
      </c>
      <c r="S65" t="s">
        <v>429</v>
      </c>
      <c r="T65" t="s">
        <v>438</v>
      </c>
      <c r="U65" t="s">
        <v>439</v>
      </c>
      <c r="V65" t="s">
        <v>430</v>
      </c>
      <c r="W65" t="s">
        <v>431</v>
      </c>
      <c r="X65" t="s">
        <v>440</v>
      </c>
      <c r="Y65" t="s">
        <v>441</v>
      </c>
      <c r="Z65" t="s">
        <v>432</v>
      </c>
      <c r="AA65" t="s">
        <v>217</v>
      </c>
      <c r="AB65" t="s">
        <v>442</v>
      </c>
      <c r="AC65" t="s">
        <v>443</v>
      </c>
      <c r="AD65" t="s">
        <v>444</v>
      </c>
      <c r="AE65" t="s">
        <v>433</v>
      </c>
      <c r="AF65" t="s">
        <v>445</v>
      </c>
      <c r="AG65" t="s">
        <v>446</v>
      </c>
      <c r="AH65" t="s">
        <v>434</v>
      </c>
      <c r="AI65" t="s">
        <v>447</v>
      </c>
      <c r="AJ65" t="s">
        <v>448</v>
      </c>
      <c r="AK65" t="s">
        <v>435</v>
      </c>
    </row>
    <row r="66" spans="1:37" ht="12.75">
      <c r="A66" t="s">
        <v>175</v>
      </c>
      <c r="B66" t="s">
        <v>360</v>
      </c>
      <c r="C66">
        <v>30786</v>
      </c>
      <c r="D66">
        <v>23366</v>
      </c>
      <c r="E66">
        <v>548</v>
      </c>
      <c r="F66">
        <v>50</v>
      </c>
      <c r="G66">
        <v>73</v>
      </c>
      <c r="H66">
        <v>26</v>
      </c>
      <c r="I66">
        <v>17</v>
      </c>
      <c r="J66">
        <v>10</v>
      </c>
      <c r="K66">
        <v>20</v>
      </c>
      <c r="L66">
        <v>414</v>
      </c>
      <c r="M66">
        <v>45</v>
      </c>
      <c r="N66">
        <v>9</v>
      </c>
      <c r="O66">
        <v>85</v>
      </c>
      <c r="P66">
        <v>9</v>
      </c>
      <c r="Q66">
        <v>34</v>
      </c>
      <c r="R66">
        <v>121</v>
      </c>
      <c r="S66">
        <v>186</v>
      </c>
      <c r="T66">
        <v>23</v>
      </c>
      <c r="U66">
        <v>38</v>
      </c>
      <c r="V66">
        <v>23</v>
      </c>
      <c r="W66">
        <v>32</v>
      </c>
      <c r="X66">
        <v>28</v>
      </c>
      <c r="Y66">
        <v>940</v>
      </c>
      <c r="Z66">
        <v>612</v>
      </c>
      <c r="AA66">
        <v>2501</v>
      </c>
      <c r="AB66">
        <v>20</v>
      </c>
      <c r="AC66">
        <v>59</v>
      </c>
      <c r="AD66">
        <v>0</v>
      </c>
      <c r="AE66">
        <v>21</v>
      </c>
      <c r="AF66">
        <v>1</v>
      </c>
      <c r="AG66">
        <v>21</v>
      </c>
      <c r="AH66">
        <v>223</v>
      </c>
      <c r="AI66">
        <v>0</v>
      </c>
      <c r="AJ66">
        <v>14</v>
      </c>
      <c r="AK66">
        <v>1217</v>
      </c>
    </row>
    <row r="67" spans="1:37" ht="12.75">
      <c r="A67" t="s">
        <v>189</v>
      </c>
      <c r="B67" t="s">
        <v>190</v>
      </c>
      <c r="C67" t="s">
        <v>436</v>
      </c>
      <c r="D67" t="s">
        <v>415</v>
      </c>
      <c r="E67" t="s">
        <v>416</v>
      </c>
      <c r="F67" t="s">
        <v>417</v>
      </c>
      <c r="G67" t="s">
        <v>418</v>
      </c>
      <c r="H67" t="s">
        <v>419</v>
      </c>
      <c r="I67" t="s">
        <v>420</v>
      </c>
      <c r="J67" t="s">
        <v>421</v>
      </c>
      <c r="K67" t="s">
        <v>437</v>
      </c>
      <c r="L67" t="s">
        <v>422</v>
      </c>
      <c r="M67" t="s">
        <v>423</v>
      </c>
      <c r="N67" t="s">
        <v>424</v>
      </c>
      <c r="O67" t="s">
        <v>425</v>
      </c>
      <c r="P67" t="s">
        <v>426</v>
      </c>
      <c r="Q67" t="s">
        <v>427</v>
      </c>
      <c r="R67" t="s">
        <v>428</v>
      </c>
      <c r="S67" t="s">
        <v>429</v>
      </c>
      <c r="T67" t="s">
        <v>438</v>
      </c>
      <c r="U67" t="s">
        <v>439</v>
      </c>
      <c r="V67" t="s">
        <v>430</v>
      </c>
      <c r="W67" t="s">
        <v>431</v>
      </c>
      <c r="X67" t="s">
        <v>440</v>
      </c>
      <c r="Y67" t="s">
        <v>441</v>
      </c>
      <c r="Z67" t="s">
        <v>432</v>
      </c>
      <c r="AA67" t="s">
        <v>217</v>
      </c>
      <c r="AB67" t="s">
        <v>442</v>
      </c>
      <c r="AC67" t="s">
        <v>443</v>
      </c>
      <c r="AD67" t="s">
        <v>444</v>
      </c>
      <c r="AE67" t="s">
        <v>433</v>
      </c>
      <c r="AF67" t="s">
        <v>445</v>
      </c>
      <c r="AG67" t="s">
        <v>446</v>
      </c>
      <c r="AH67" t="s">
        <v>434</v>
      </c>
      <c r="AI67" t="s">
        <v>447</v>
      </c>
      <c r="AJ67" t="s">
        <v>448</v>
      </c>
      <c r="AK67" t="s">
        <v>435</v>
      </c>
    </row>
    <row r="68" spans="1:37" ht="12.75">
      <c r="A68" t="s">
        <v>176</v>
      </c>
      <c r="B68" t="s">
        <v>361</v>
      </c>
      <c r="C68">
        <v>32415</v>
      </c>
      <c r="D68">
        <v>18652</v>
      </c>
      <c r="E68">
        <v>286</v>
      </c>
      <c r="F68">
        <v>31</v>
      </c>
      <c r="G68">
        <v>54</v>
      </c>
      <c r="H68">
        <v>19</v>
      </c>
      <c r="I68">
        <v>13</v>
      </c>
      <c r="J68">
        <v>8</v>
      </c>
      <c r="K68">
        <v>18</v>
      </c>
      <c r="L68">
        <v>118</v>
      </c>
      <c r="M68">
        <v>65</v>
      </c>
      <c r="N68">
        <v>7</v>
      </c>
      <c r="O68">
        <v>179</v>
      </c>
      <c r="P68">
        <v>17</v>
      </c>
      <c r="Q68">
        <v>41</v>
      </c>
      <c r="R68">
        <v>211</v>
      </c>
      <c r="S68">
        <v>671</v>
      </c>
      <c r="T68">
        <v>14</v>
      </c>
      <c r="U68">
        <v>67</v>
      </c>
      <c r="V68">
        <v>89</v>
      </c>
      <c r="W68">
        <v>146</v>
      </c>
      <c r="X68">
        <v>94</v>
      </c>
      <c r="Y68">
        <v>1154</v>
      </c>
      <c r="Z68">
        <v>677</v>
      </c>
      <c r="AA68">
        <v>5464</v>
      </c>
      <c r="AB68">
        <v>17</v>
      </c>
      <c r="AC68">
        <v>38</v>
      </c>
      <c r="AD68">
        <v>6</v>
      </c>
      <c r="AE68">
        <v>24</v>
      </c>
      <c r="AF68">
        <v>3</v>
      </c>
      <c r="AG68">
        <v>23</v>
      </c>
      <c r="AH68">
        <v>481</v>
      </c>
      <c r="AI68">
        <v>0</v>
      </c>
      <c r="AJ68">
        <v>9</v>
      </c>
      <c r="AK68">
        <v>3719</v>
      </c>
    </row>
    <row r="69" spans="1:37" ht="12.75">
      <c r="A69" t="s">
        <v>189</v>
      </c>
      <c r="B69" t="s">
        <v>190</v>
      </c>
      <c r="C69" t="s">
        <v>436</v>
      </c>
      <c r="D69" t="s">
        <v>415</v>
      </c>
      <c r="E69" t="s">
        <v>416</v>
      </c>
      <c r="F69" t="s">
        <v>417</v>
      </c>
      <c r="G69" t="s">
        <v>418</v>
      </c>
      <c r="H69" t="s">
        <v>419</v>
      </c>
      <c r="I69" t="s">
        <v>420</v>
      </c>
      <c r="J69" t="s">
        <v>421</v>
      </c>
      <c r="K69" t="s">
        <v>437</v>
      </c>
      <c r="L69" t="s">
        <v>422</v>
      </c>
      <c r="M69" t="s">
        <v>423</v>
      </c>
      <c r="N69" t="s">
        <v>424</v>
      </c>
      <c r="O69" t="s">
        <v>425</v>
      </c>
      <c r="P69" t="s">
        <v>426</v>
      </c>
      <c r="Q69" t="s">
        <v>427</v>
      </c>
      <c r="R69" t="s">
        <v>428</v>
      </c>
      <c r="S69" t="s">
        <v>429</v>
      </c>
      <c r="T69" t="s">
        <v>438</v>
      </c>
      <c r="U69" t="s">
        <v>439</v>
      </c>
      <c r="V69" t="s">
        <v>430</v>
      </c>
      <c r="W69" t="s">
        <v>431</v>
      </c>
      <c r="X69" t="s">
        <v>440</v>
      </c>
      <c r="Y69" t="s">
        <v>441</v>
      </c>
      <c r="Z69" t="s">
        <v>432</v>
      </c>
      <c r="AA69" t="s">
        <v>217</v>
      </c>
      <c r="AB69" t="s">
        <v>442</v>
      </c>
      <c r="AC69" t="s">
        <v>443</v>
      </c>
      <c r="AD69" t="s">
        <v>444</v>
      </c>
      <c r="AE69" t="s">
        <v>433</v>
      </c>
      <c r="AF69" t="s">
        <v>445</v>
      </c>
      <c r="AG69" t="s">
        <v>446</v>
      </c>
      <c r="AH69" t="s">
        <v>434</v>
      </c>
      <c r="AI69" t="s">
        <v>447</v>
      </c>
      <c r="AJ69" t="s">
        <v>448</v>
      </c>
      <c r="AK69" t="s">
        <v>435</v>
      </c>
    </row>
    <row r="70" spans="1:37" ht="12.75">
      <c r="A70" t="s">
        <v>177</v>
      </c>
      <c r="B70" t="s">
        <v>362</v>
      </c>
      <c r="C70">
        <v>31391</v>
      </c>
      <c r="D70">
        <v>19323</v>
      </c>
      <c r="E70">
        <v>496</v>
      </c>
      <c r="F70">
        <v>42</v>
      </c>
      <c r="G70">
        <v>52</v>
      </c>
      <c r="H70">
        <v>18</v>
      </c>
      <c r="I70">
        <v>11</v>
      </c>
      <c r="J70">
        <v>11</v>
      </c>
      <c r="K70">
        <v>15</v>
      </c>
      <c r="L70">
        <v>195</v>
      </c>
      <c r="M70">
        <v>74</v>
      </c>
      <c r="N70">
        <v>12</v>
      </c>
      <c r="O70">
        <v>100</v>
      </c>
      <c r="P70">
        <v>13</v>
      </c>
      <c r="Q70">
        <v>68</v>
      </c>
      <c r="R70">
        <v>385</v>
      </c>
      <c r="S70">
        <v>226</v>
      </c>
      <c r="T70">
        <v>26</v>
      </c>
      <c r="U70">
        <v>54</v>
      </c>
      <c r="V70">
        <v>41</v>
      </c>
      <c r="W70">
        <v>66</v>
      </c>
      <c r="X70">
        <v>91</v>
      </c>
      <c r="Y70">
        <v>561</v>
      </c>
      <c r="Z70">
        <v>1226</v>
      </c>
      <c r="AA70">
        <v>6001</v>
      </c>
      <c r="AB70">
        <v>32</v>
      </c>
      <c r="AC70">
        <v>29</v>
      </c>
      <c r="AD70">
        <v>0</v>
      </c>
      <c r="AE70">
        <v>36</v>
      </c>
      <c r="AF70">
        <v>0</v>
      </c>
      <c r="AG70">
        <v>41</v>
      </c>
      <c r="AH70">
        <v>179</v>
      </c>
      <c r="AI70">
        <v>0</v>
      </c>
      <c r="AJ70">
        <v>6</v>
      </c>
      <c r="AK70">
        <v>1961</v>
      </c>
    </row>
    <row r="71" spans="1:37" ht="12.75">
      <c r="A71" t="s">
        <v>189</v>
      </c>
      <c r="B71" t="s">
        <v>190</v>
      </c>
      <c r="C71" t="s">
        <v>436</v>
      </c>
      <c r="D71" t="s">
        <v>415</v>
      </c>
      <c r="E71" t="s">
        <v>416</v>
      </c>
      <c r="F71" t="s">
        <v>417</v>
      </c>
      <c r="G71" t="s">
        <v>418</v>
      </c>
      <c r="H71" t="s">
        <v>419</v>
      </c>
      <c r="I71" t="s">
        <v>420</v>
      </c>
      <c r="J71" t="s">
        <v>421</v>
      </c>
      <c r="K71" t="s">
        <v>437</v>
      </c>
      <c r="L71" t="s">
        <v>422</v>
      </c>
      <c r="M71" t="s">
        <v>423</v>
      </c>
      <c r="N71" t="s">
        <v>424</v>
      </c>
      <c r="O71" t="s">
        <v>425</v>
      </c>
      <c r="P71" t="s">
        <v>426</v>
      </c>
      <c r="Q71" t="s">
        <v>427</v>
      </c>
      <c r="R71" t="s">
        <v>428</v>
      </c>
      <c r="S71" t="s">
        <v>429</v>
      </c>
      <c r="T71" t="s">
        <v>438</v>
      </c>
      <c r="U71" t="s">
        <v>439</v>
      </c>
      <c r="V71" t="s">
        <v>430</v>
      </c>
      <c r="W71" t="s">
        <v>431</v>
      </c>
      <c r="X71" t="s">
        <v>440</v>
      </c>
      <c r="Y71" t="s">
        <v>441</v>
      </c>
      <c r="Z71" t="s">
        <v>432</v>
      </c>
      <c r="AA71" t="s">
        <v>217</v>
      </c>
      <c r="AB71" t="s">
        <v>442</v>
      </c>
      <c r="AC71" t="s">
        <v>443</v>
      </c>
      <c r="AD71" t="s">
        <v>444</v>
      </c>
      <c r="AE71" t="s">
        <v>433</v>
      </c>
      <c r="AF71" t="s">
        <v>445</v>
      </c>
      <c r="AG71" t="s">
        <v>446</v>
      </c>
      <c r="AH71" t="s">
        <v>434</v>
      </c>
      <c r="AI71" t="s">
        <v>447</v>
      </c>
      <c r="AJ71" t="s">
        <v>448</v>
      </c>
      <c r="AK71" t="s">
        <v>435</v>
      </c>
    </row>
    <row r="72" spans="1:37" ht="12.75">
      <c r="A72" t="s">
        <v>178</v>
      </c>
      <c r="B72" t="s">
        <v>363</v>
      </c>
      <c r="C72">
        <v>25757</v>
      </c>
      <c r="D72">
        <v>21852</v>
      </c>
      <c r="E72">
        <v>474</v>
      </c>
      <c r="F72">
        <v>23</v>
      </c>
      <c r="G72">
        <v>52</v>
      </c>
      <c r="H72">
        <v>9</v>
      </c>
      <c r="I72">
        <v>15</v>
      </c>
      <c r="J72">
        <v>14</v>
      </c>
      <c r="K72">
        <v>23</v>
      </c>
      <c r="L72">
        <v>134</v>
      </c>
      <c r="M72">
        <v>26</v>
      </c>
      <c r="N72">
        <v>4</v>
      </c>
      <c r="O72">
        <v>20</v>
      </c>
      <c r="P72">
        <v>27</v>
      </c>
      <c r="Q72">
        <v>68</v>
      </c>
      <c r="R72">
        <v>66</v>
      </c>
      <c r="S72">
        <v>105</v>
      </c>
      <c r="T72">
        <v>30</v>
      </c>
      <c r="U72">
        <v>69</v>
      </c>
      <c r="V72">
        <v>9</v>
      </c>
      <c r="W72">
        <v>27</v>
      </c>
      <c r="X72">
        <v>19</v>
      </c>
      <c r="Y72">
        <v>103</v>
      </c>
      <c r="Z72">
        <v>232</v>
      </c>
      <c r="AA72">
        <v>1257</v>
      </c>
      <c r="AB72">
        <v>11</v>
      </c>
      <c r="AC72">
        <v>142</v>
      </c>
      <c r="AD72">
        <v>0</v>
      </c>
      <c r="AE72">
        <v>16</v>
      </c>
      <c r="AF72">
        <v>1</v>
      </c>
      <c r="AG72">
        <v>15</v>
      </c>
      <c r="AH72">
        <v>225</v>
      </c>
      <c r="AI72">
        <v>0</v>
      </c>
      <c r="AJ72">
        <v>5</v>
      </c>
      <c r="AK72">
        <v>684</v>
      </c>
    </row>
    <row r="73" spans="1:37" ht="12.75">
      <c r="A73" t="s">
        <v>189</v>
      </c>
      <c r="B73" t="s">
        <v>190</v>
      </c>
      <c r="C73" t="s">
        <v>436</v>
      </c>
      <c r="D73" t="s">
        <v>415</v>
      </c>
      <c r="E73" t="s">
        <v>416</v>
      </c>
      <c r="F73" t="s">
        <v>417</v>
      </c>
      <c r="G73" t="s">
        <v>418</v>
      </c>
      <c r="H73" t="s">
        <v>419</v>
      </c>
      <c r="I73" t="s">
        <v>420</v>
      </c>
      <c r="J73" t="s">
        <v>421</v>
      </c>
      <c r="K73" t="s">
        <v>437</v>
      </c>
      <c r="L73" t="s">
        <v>422</v>
      </c>
      <c r="M73" t="s">
        <v>423</v>
      </c>
      <c r="N73" t="s">
        <v>424</v>
      </c>
      <c r="O73" t="s">
        <v>425</v>
      </c>
      <c r="P73" t="s">
        <v>426</v>
      </c>
      <c r="Q73" t="s">
        <v>427</v>
      </c>
      <c r="R73" t="s">
        <v>428</v>
      </c>
      <c r="S73" t="s">
        <v>429</v>
      </c>
      <c r="T73" t="s">
        <v>438</v>
      </c>
      <c r="U73" t="s">
        <v>439</v>
      </c>
      <c r="V73" t="s">
        <v>430</v>
      </c>
      <c r="W73" t="s">
        <v>431</v>
      </c>
      <c r="X73" t="s">
        <v>440</v>
      </c>
      <c r="Y73" t="s">
        <v>441</v>
      </c>
      <c r="Z73" t="s">
        <v>432</v>
      </c>
      <c r="AA73" t="s">
        <v>217</v>
      </c>
      <c r="AB73" t="s">
        <v>442</v>
      </c>
      <c r="AC73" t="s">
        <v>443</v>
      </c>
      <c r="AD73" t="s">
        <v>444</v>
      </c>
      <c r="AE73" t="s">
        <v>433</v>
      </c>
      <c r="AF73" t="s">
        <v>445</v>
      </c>
      <c r="AG73" t="s">
        <v>446</v>
      </c>
      <c r="AH73" t="s">
        <v>434</v>
      </c>
      <c r="AI73" t="s">
        <v>447</v>
      </c>
      <c r="AJ73" t="s">
        <v>448</v>
      </c>
      <c r="AK73" t="s">
        <v>435</v>
      </c>
    </row>
    <row r="74" spans="1:37" ht="12.75">
      <c r="A74" t="s">
        <v>179</v>
      </c>
      <c r="B74" t="s">
        <v>364</v>
      </c>
      <c r="C74">
        <v>24319</v>
      </c>
      <c r="D74">
        <v>18988</v>
      </c>
      <c r="E74">
        <v>461</v>
      </c>
      <c r="F74">
        <v>29</v>
      </c>
      <c r="G74">
        <v>66</v>
      </c>
      <c r="H74">
        <v>22</v>
      </c>
      <c r="I74">
        <v>4</v>
      </c>
      <c r="J74">
        <v>13</v>
      </c>
      <c r="K74">
        <v>25</v>
      </c>
      <c r="L74">
        <v>841</v>
      </c>
      <c r="M74">
        <v>63</v>
      </c>
      <c r="N74">
        <v>9</v>
      </c>
      <c r="O74">
        <v>54</v>
      </c>
      <c r="P74">
        <v>38</v>
      </c>
      <c r="Q74">
        <v>148</v>
      </c>
      <c r="R74">
        <v>78</v>
      </c>
      <c r="S74">
        <v>44</v>
      </c>
      <c r="T74">
        <v>30</v>
      </c>
      <c r="U74">
        <v>110</v>
      </c>
      <c r="V74">
        <v>45</v>
      </c>
      <c r="W74">
        <v>126</v>
      </c>
      <c r="X74">
        <v>58</v>
      </c>
      <c r="Y74">
        <v>119</v>
      </c>
      <c r="Z74">
        <v>439</v>
      </c>
      <c r="AA74">
        <v>800</v>
      </c>
      <c r="AB74">
        <v>35</v>
      </c>
      <c r="AC74">
        <v>40</v>
      </c>
      <c r="AD74">
        <v>4</v>
      </c>
      <c r="AE74">
        <v>29</v>
      </c>
      <c r="AF74">
        <v>5</v>
      </c>
      <c r="AG74">
        <v>18</v>
      </c>
      <c r="AH74">
        <v>674</v>
      </c>
      <c r="AI74">
        <v>0</v>
      </c>
      <c r="AJ74">
        <v>10</v>
      </c>
      <c r="AK74">
        <v>894</v>
      </c>
    </row>
    <row r="75" spans="1:37" ht="12.75">
      <c r="A75" t="s">
        <v>189</v>
      </c>
      <c r="B75" t="s">
        <v>190</v>
      </c>
      <c r="C75" t="s">
        <v>436</v>
      </c>
      <c r="D75" t="s">
        <v>415</v>
      </c>
      <c r="E75" t="s">
        <v>416</v>
      </c>
      <c r="F75" t="s">
        <v>417</v>
      </c>
      <c r="G75" t="s">
        <v>418</v>
      </c>
      <c r="H75" t="s">
        <v>419</v>
      </c>
      <c r="I75" t="s">
        <v>420</v>
      </c>
      <c r="J75" t="s">
        <v>421</v>
      </c>
      <c r="K75" t="s">
        <v>437</v>
      </c>
      <c r="L75" t="s">
        <v>422</v>
      </c>
      <c r="M75" t="s">
        <v>423</v>
      </c>
      <c r="N75" t="s">
        <v>424</v>
      </c>
      <c r="O75" t="s">
        <v>425</v>
      </c>
      <c r="P75" t="s">
        <v>426</v>
      </c>
      <c r="Q75" t="s">
        <v>427</v>
      </c>
      <c r="R75" t="s">
        <v>428</v>
      </c>
      <c r="S75" t="s">
        <v>429</v>
      </c>
      <c r="T75" t="s">
        <v>438</v>
      </c>
      <c r="U75" t="s">
        <v>439</v>
      </c>
      <c r="V75" t="s">
        <v>430</v>
      </c>
      <c r="W75" t="s">
        <v>431</v>
      </c>
      <c r="X75" t="s">
        <v>440</v>
      </c>
      <c r="Y75" t="s">
        <v>441</v>
      </c>
      <c r="Z75" t="s">
        <v>432</v>
      </c>
      <c r="AA75" t="s">
        <v>217</v>
      </c>
      <c r="AB75" t="s">
        <v>442</v>
      </c>
      <c r="AC75" t="s">
        <v>443</v>
      </c>
      <c r="AD75" t="s">
        <v>444</v>
      </c>
      <c r="AE75" t="s">
        <v>433</v>
      </c>
      <c r="AF75" t="s">
        <v>445</v>
      </c>
      <c r="AG75" t="s">
        <v>446</v>
      </c>
      <c r="AH75" t="s">
        <v>434</v>
      </c>
      <c r="AI75" t="s">
        <v>447</v>
      </c>
      <c r="AJ75" t="s">
        <v>448</v>
      </c>
      <c r="AK75" t="s">
        <v>435</v>
      </c>
    </row>
    <row r="76" spans="1:37" ht="12.75">
      <c r="A76" t="s">
        <v>181</v>
      </c>
      <c r="B76" t="s">
        <v>365</v>
      </c>
      <c r="C76">
        <v>24025</v>
      </c>
      <c r="D76">
        <v>22327</v>
      </c>
      <c r="E76">
        <v>212</v>
      </c>
      <c r="F76">
        <v>25</v>
      </c>
      <c r="G76">
        <v>52</v>
      </c>
      <c r="H76">
        <v>13</v>
      </c>
      <c r="I76">
        <v>4</v>
      </c>
      <c r="J76">
        <v>15</v>
      </c>
      <c r="K76">
        <v>3</v>
      </c>
      <c r="L76">
        <v>45</v>
      </c>
      <c r="M76">
        <v>16</v>
      </c>
      <c r="N76">
        <v>4</v>
      </c>
      <c r="O76">
        <v>31</v>
      </c>
      <c r="P76">
        <v>6</v>
      </c>
      <c r="Q76">
        <v>30</v>
      </c>
      <c r="R76">
        <v>52</v>
      </c>
      <c r="S76">
        <v>0</v>
      </c>
      <c r="T76">
        <v>55</v>
      </c>
      <c r="U76">
        <v>14</v>
      </c>
      <c r="V76">
        <v>14</v>
      </c>
      <c r="W76">
        <v>11</v>
      </c>
      <c r="X76">
        <v>33</v>
      </c>
      <c r="Y76">
        <v>24</v>
      </c>
      <c r="Z76">
        <v>451</v>
      </c>
      <c r="AA76">
        <v>79</v>
      </c>
      <c r="AB76">
        <v>8</v>
      </c>
      <c r="AC76">
        <v>16</v>
      </c>
      <c r="AD76">
        <v>3</v>
      </c>
      <c r="AE76">
        <v>26</v>
      </c>
      <c r="AF76">
        <v>1</v>
      </c>
      <c r="AG76">
        <v>22</v>
      </c>
      <c r="AH76">
        <v>35</v>
      </c>
      <c r="AI76">
        <v>0</v>
      </c>
      <c r="AJ76">
        <v>29</v>
      </c>
      <c r="AK76">
        <v>369</v>
      </c>
    </row>
    <row r="77" spans="1:37" ht="12.75">
      <c r="A77" t="s">
        <v>189</v>
      </c>
      <c r="B77" t="s">
        <v>190</v>
      </c>
      <c r="C77" t="s">
        <v>436</v>
      </c>
      <c r="D77" t="s">
        <v>415</v>
      </c>
      <c r="E77" t="s">
        <v>416</v>
      </c>
      <c r="F77" t="s">
        <v>417</v>
      </c>
      <c r="G77" t="s">
        <v>418</v>
      </c>
      <c r="H77" t="s">
        <v>419</v>
      </c>
      <c r="I77" t="s">
        <v>420</v>
      </c>
      <c r="J77" t="s">
        <v>421</v>
      </c>
      <c r="K77" t="s">
        <v>437</v>
      </c>
      <c r="L77" t="s">
        <v>422</v>
      </c>
      <c r="M77" t="s">
        <v>423</v>
      </c>
      <c r="N77" t="s">
        <v>424</v>
      </c>
      <c r="O77" t="s">
        <v>425</v>
      </c>
      <c r="P77" t="s">
        <v>426</v>
      </c>
      <c r="Q77" t="s">
        <v>427</v>
      </c>
      <c r="R77" t="s">
        <v>428</v>
      </c>
      <c r="S77" t="s">
        <v>429</v>
      </c>
      <c r="T77" t="s">
        <v>438</v>
      </c>
      <c r="U77" t="s">
        <v>439</v>
      </c>
      <c r="V77" t="s">
        <v>430</v>
      </c>
      <c r="W77" t="s">
        <v>431</v>
      </c>
      <c r="X77" t="s">
        <v>440</v>
      </c>
      <c r="Y77" t="s">
        <v>441</v>
      </c>
      <c r="Z77" t="s">
        <v>432</v>
      </c>
      <c r="AA77" t="s">
        <v>217</v>
      </c>
      <c r="AB77" t="s">
        <v>442</v>
      </c>
      <c r="AC77" t="s">
        <v>443</v>
      </c>
      <c r="AD77" t="s">
        <v>444</v>
      </c>
      <c r="AE77" t="s">
        <v>433</v>
      </c>
      <c r="AF77" t="s">
        <v>445</v>
      </c>
      <c r="AG77" t="s">
        <v>446</v>
      </c>
      <c r="AH77" t="s">
        <v>434</v>
      </c>
      <c r="AI77" t="s">
        <v>447</v>
      </c>
      <c r="AJ77" t="s">
        <v>448</v>
      </c>
      <c r="AK77" t="s">
        <v>435</v>
      </c>
    </row>
    <row r="78" spans="1:37" ht="12.75">
      <c r="A78" t="s">
        <v>183</v>
      </c>
      <c r="B78" t="s">
        <v>366</v>
      </c>
      <c r="C78">
        <v>22455</v>
      </c>
      <c r="D78">
        <v>20839</v>
      </c>
      <c r="E78">
        <v>300</v>
      </c>
      <c r="F78">
        <v>24</v>
      </c>
      <c r="G78">
        <v>56</v>
      </c>
      <c r="H78">
        <v>26</v>
      </c>
      <c r="I78">
        <v>3</v>
      </c>
      <c r="J78">
        <v>15</v>
      </c>
      <c r="K78">
        <v>0</v>
      </c>
      <c r="L78">
        <v>47</v>
      </c>
      <c r="M78">
        <v>9</v>
      </c>
      <c r="N78">
        <v>7</v>
      </c>
      <c r="O78">
        <v>30</v>
      </c>
      <c r="P78">
        <v>0</v>
      </c>
      <c r="Q78">
        <v>27</v>
      </c>
      <c r="R78">
        <v>61</v>
      </c>
      <c r="S78">
        <v>1</v>
      </c>
      <c r="T78">
        <v>46</v>
      </c>
      <c r="U78">
        <v>8</v>
      </c>
      <c r="V78">
        <v>19</v>
      </c>
      <c r="W78">
        <v>33</v>
      </c>
      <c r="X78">
        <v>53</v>
      </c>
      <c r="Y78">
        <v>16</v>
      </c>
      <c r="Z78">
        <v>286</v>
      </c>
      <c r="AA78">
        <v>98</v>
      </c>
      <c r="AB78">
        <v>25</v>
      </c>
      <c r="AC78">
        <v>11</v>
      </c>
      <c r="AD78">
        <v>0</v>
      </c>
      <c r="AE78">
        <v>17</v>
      </c>
      <c r="AF78">
        <v>0</v>
      </c>
      <c r="AG78">
        <v>13</v>
      </c>
      <c r="AH78">
        <v>64</v>
      </c>
      <c r="AI78">
        <v>0</v>
      </c>
      <c r="AJ78">
        <v>7</v>
      </c>
      <c r="AK78">
        <v>314</v>
      </c>
    </row>
    <row r="79" spans="1:37" ht="12.75">
      <c r="A79" t="s">
        <v>189</v>
      </c>
      <c r="B79" t="s">
        <v>190</v>
      </c>
      <c r="C79" t="s">
        <v>436</v>
      </c>
      <c r="D79" t="s">
        <v>415</v>
      </c>
      <c r="E79" t="s">
        <v>416</v>
      </c>
      <c r="F79" t="s">
        <v>417</v>
      </c>
      <c r="G79" t="s">
        <v>418</v>
      </c>
      <c r="H79" t="s">
        <v>419</v>
      </c>
      <c r="I79" t="s">
        <v>420</v>
      </c>
      <c r="J79" t="s">
        <v>421</v>
      </c>
      <c r="K79" t="s">
        <v>437</v>
      </c>
      <c r="L79" t="s">
        <v>422</v>
      </c>
      <c r="M79" t="s">
        <v>423</v>
      </c>
      <c r="N79" t="s">
        <v>424</v>
      </c>
      <c r="O79" t="s">
        <v>425</v>
      </c>
      <c r="P79" t="s">
        <v>426</v>
      </c>
      <c r="Q79" t="s">
        <v>427</v>
      </c>
      <c r="R79" t="s">
        <v>428</v>
      </c>
      <c r="S79" t="s">
        <v>429</v>
      </c>
      <c r="T79" t="s">
        <v>438</v>
      </c>
      <c r="U79" t="s">
        <v>439</v>
      </c>
      <c r="V79" t="s">
        <v>430</v>
      </c>
      <c r="W79" t="s">
        <v>431</v>
      </c>
      <c r="X79" t="s">
        <v>440</v>
      </c>
      <c r="Y79" t="s">
        <v>441</v>
      </c>
      <c r="Z79" t="s">
        <v>432</v>
      </c>
      <c r="AA79" t="s">
        <v>217</v>
      </c>
      <c r="AB79" t="s">
        <v>442</v>
      </c>
      <c r="AC79" t="s">
        <v>443</v>
      </c>
      <c r="AD79" t="s">
        <v>444</v>
      </c>
      <c r="AE79" t="s">
        <v>433</v>
      </c>
      <c r="AF79" t="s">
        <v>445</v>
      </c>
      <c r="AG79" t="s">
        <v>446</v>
      </c>
      <c r="AH79" t="s">
        <v>434</v>
      </c>
      <c r="AI79" t="s">
        <v>447</v>
      </c>
      <c r="AJ79" t="s">
        <v>448</v>
      </c>
      <c r="AK79" t="s">
        <v>435</v>
      </c>
    </row>
    <row r="80" spans="1:37" ht="12.75">
      <c r="A80" t="s">
        <v>184</v>
      </c>
      <c r="B80" t="s">
        <v>367</v>
      </c>
      <c r="C80">
        <v>25267</v>
      </c>
      <c r="D80">
        <v>23420</v>
      </c>
      <c r="E80">
        <v>263</v>
      </c>
      <c r="F80">
        <v>38</v>
      </c>
      <c r="G80">
        <v>110</v>
      </c>
      <c r="H80">
        <v>27</v>
      </c>
      <c r="I80">
        <v>4</v>
      </c>
      <c r="J80">
        <v>18</v>
      </c>
      <c r="K80">
        <v>3</v>
      </c>
      <c r="L80">
        <v>64</v>
      </c>
      <c r="M80">
        <v>7</v>
      </c>
      <c r="N80">
        <v>7</v>
      </c>
      <c r="O80">
        <v>23</v>
      </c>
      <c r="P80">
        <v>2</v>
      </c>
      <c r="Q80">
        <v>14</v>
      </c>
      <c r="R80">
        <v>28</v>
      </c>
      <c r="S80">
        <v>15</v>
      </c>
      <c r="T80">
        <v>33</v>
      </c>
      <c r="U80">
        <v>32</v>
      </c>
      <c r="V80">
        <v>29</v>
      </c>
      <c r="W80">
        <v>37</v>
      </c>
      <c r="X80">
        <v>29</v>
      </c>
      <c r="Y80">
        <v>11</v>
      </c>
      <c r="Z80">
        <v>400</v>
      </c>
      <c r="AA80">
        <v>99</v>
      </c>
      <c r="AB80">
        <v>15</v>
      </c>
      <c r="AC80">
        <v>14</v>
      </c>
      <c r="AD80">
        <v>1</v>
      </c>
      <c r="AE80">
        <v>23</v>
      </c>
      <c r="AF80">
        <v>1</v>
      </c>
      <c r="AG80">
        <v>28</v>
      </c>
      <c r="AH80">
        <v>76</v>
      </c>
      <c r="AI80">
        <v>0</v>
      </c>
      <c r="AJ80">
        <v>21</v>
      </c>
      <c r="AK80">
        <v>375</v>
      </c>
    </row>
    <row r="81" spans="1:37" ht="12.75">
      <c r="A81" t="s">
        <v>189</v>
      </c>
      <c r="B81" t="s">
        <v>190</v>
      </c>
      <c r="C81" t="s">
        <v>436</v>
      </c>
      <c r="D81" t="s">
        <v>415</v>
      </c>
      <c r="E81" t="s">
        <v>416</v>
      </c>
      <c r="F81" t="s">
        <v>417</v>
      </c>
      <c r="G81" t="s">
        <v>418</v>
      </c>
      <c r="H81" t="s">
        <v>419</v>
      </c>
      <c r="I81" t="s">
        <v>420</v>
      </c>
      <c r="J81" t="s">
        <v>421</v>
      </c>
      <c r="K81" t="s">
        <v>437</v>
      </c>
      <c r="L81" t="s">
        <v>422</v>
      </c>
      <c r="M81" t="s">
        <v>423</v>
      </c>
      <c r="N81" t="s">
        <v>424</v>
      </c>
      <c r="O81" t="s">
        <v>425</v>
      </c>
      <c r="P81" t="s">
        <v>426</v>
      </c>
      <c r="Q81" t="s">
        <v>427</v>
      </c>
      <c r="R81" t="s">
        <v>428</v>
      </c>
      <c r="S81" t="s">
        <v>429</v>
      </c>
      <c r="T81" t="s">
        <v>438</v>
      </c>
      <c r="U81" t="s">
        <v>439</v>
      </c>
      <c r="V81" t="s">
        <v>430</v>
      </c>
      <c r="W81" t="s">
        <v>431</v>
      </c>
      <c r="X81" t="s">
        <v>440</v>
      </c>
      <c r="Y81" t="s">
        <v>441</v>
      </c>
      <c r="Z81" t="s">
        <v>432</v>
      </c>
      <c r="AA81" t="s">
        <v>217</v>
      </c>
      <c r="AB81" t="s">
        <v>442</v>
      </c>
      <c r="AC81" t="s">
        <v>443</v>
      </c>
      <c r="AD81" t="s">
        <v>444</v>
      </c>
      <c r="AE81" t="s">
        <v>433</v>
      </c>
      <c r="AF81" t="s">
        <v>445</v>
      </c>
      <c r="AG81" t="s">
        <v>446</v>
      </c>
      <c r="AH81" t="s">
        <v>434</v>
      </c>
      <c r="AI81" t="s">
        <v>447</v>
      </c>
      <c r="AJ81" t="s">
        <v>448</v>
      </c>
      <c r="AK81" t="s">
        <v>435</v>
      </c>
    </row>
    <row r="82" spans="1:37" ht="12.75">
      <c r="A82" t="s">
        <v>185</v>
      </c>
      <c r="B82" t="s">
        <v>368</v>
      </c>
      <c r="C82">
        <v>23360</v>
      </c>
      <c r="D82">
        <v>21469</v>
      </c>
      <c r="E82">
        <v>322</v>
      </c>
      <c r="F82">
        <v>26</v>
      </c>
      <c r="G82">
        <v>61</v>
      </c>
      <c r="H82">
        <v>25</v>
      </c>
      <c r="I82">
        <v>4</v>
      </c>
      <c r="J82">
        <v>13</v>
      </c>
      <c r="K82">
        <v>6</v>
      </c>
      <c r="L82">
        <v>79</v>
      </c>
      <c r="M82">
        <v>9</v>
      </c>
      <c r="N82">
        <v>7</v>
      </c>
      <c r="O82">
        <v>19</v>
      </c>
      <c r="P82">
        <v>4</v>
      </c>
      <c r="Q82">
        <v>27</v>
      </c>
      <c r="R82">
        <v>56</v>
      </c>
      <c r="S82">
        <v>0</v>
      </c>
      <c r="T82">
        <v>42</v>
      </c>
      <c r="U82">
        <v>30</v>
      </c>
      <c r="V82">
        <v>17</v>
      </c>
      <c r="W82">
        <v>28</v>
      </c>
      <c r="X82">
        <v>40</v>
      </c>
      <c r="Y82">
        <v>26</v>
      </c>
      <c r="Z82">
        <v>379</v>
      </c>
      <c r="AA82">
        <v>118</v>
      </c>
      <c r="AB82">
        <v>14</v>
      </c>
      <c r="AC82">
        <v>4</v>
      </c>
      <c r="AD82">
        <v>1</v>
      </c>
      <c r="AE82">
        <v>35</v>
      </c>
      <c r="AF82">
        <v>1</v>
      </c>
      <c r="AG82">
        <v>13</v>
      </c>
      <c r="AH82">
        <v>112</v>
      </c>
      <c r="AI82">
        <v>0</v>
      </c>
      <c r="AJ82">
        <v>19</v>
      </c>
      <c r="AK82">
        <v>354</v>
      </c>
    </row>
    <row r="83" spans="1:37" ht="12.75">
      <c r="A83" t="s">
        <v>189</v>
      </c>
      <c r="B83" t="s">
        <v>190</v>
      </c>
      <c r="C83" t="s">
        <v>436</v>
      </c>
      <c r="D83" t="s">
        <v>415</v>
      </c>
      <c r="E83" t="s">
        <v>416</v>
      </c>
      <c r="F83" t="s">
        <v>417</v>
      </c>
      <c r="G83" t="s">
        <v>418</v>
      </c>
      <c r="H83" t="s">
        <v>419</v>
      </c>
      <c r="I83" t="s">
        <v>420</v>
      </c>
      <c r="J83" t="s">
        <v>421</v>
      </c>
      <c r="K83" t="s">
        <v>437</v>
      </c>
      <c r="L83" t="s">
        <v>422</v>
      </c>
      <c r="M83" t="s">
        <v>423</v>
      </c>
      <c r="N83" t="s">
        <v>424</v>
      </c>
      <c r="O83" t="s">
        <v>425</v>
      </c>
      <c r="P83" t="s">
        <v>426</v>
      </c>
      <c r="Q83" t="s">
        <v>427</v>
      </c>
      <c r="R83" t="s">
        <v>428</v>
      </c>
      <c r="S83" t="s">
        <v>429</v>
      </c>
      <c r="T83" t="s">
        <v>438</v>
      </c>
      <c r="U83" t="s">
        <v>439</v>
      </c>
      <c r="V83" t="s">
        <v>430</v>
      </c>
      <c r="W83" t="s">
        <v>431</v>
      </c>
      <c r="X83" t="s">
        <v>440</v>
      </c>
      <c r="Y83" t="s">
        <v>441</v>
      </c>
      <c r="Z83" t="s">
        <v>432</v>
      </c>
      <c r="AA83" t="s">
        <v>217</v>
      </c>
      <c r="AB83" t="s">
        <v>442</v>
      </c>
      <c r="AC83" t="s">
        <v>443</v>
      </c>
      <c r="AD83" t="s">
        <v>444</v>
      </c>
      <c r="AE83" t="s">
        <v>433</v>
      </c>
      <c r="AF83" t="s">
        <v>445</v>
      </c>
      <c r="AG83" t="s">
        <v>446</v>
      </c>
      <c r="AH83" t="s">
        <v>434</v>
      </c>
      <c r="AI83" t="s">
        <v>447</v>
      </c>
      <c r="AJ83" t="s">
        <v>448</v>
      </c>
      <c r="AK83" t="s">
        <v>435</v>
      </c>
    </row>
    <row r="84" spans="1:37" ht="12.75">
      <c r="A84" t="s">
        <v>186</v>
      </c>
      <c r="B84" t="s">
        <v>369</v>
      </c>
      <c r="C84">
        <v>25297</v>
      </c>
      <c r="D84">
        <v>22147</v>
      </c>
      <c r="E84">
        <v>486</v>
      </c>
      <c r="F84">
        <v>15</v>
      </c>
      <c r="G84">
        <v>65</v>
      </c>
      <c r="H84">
        <v>6</v>
      </c>
      <c r="I84">
        <v>15</v>
      </c>
      <c r="J84">
        <v>10</v>
      </c>
      <c r="K84">
        <v>10</v>
      </c>
      <c r="L84">
        <v>298</v>
      </c>
      <c r="M84">
        <v>17</v>
      </c>
      <c r="N84">
        <v>8</v>
      </c>
      <c r="O84">
        <v>30</v>
      </c>
      <c r="P84">
        <v>20</v>
      </c>
      <c r="Q84">
        <v>81</v>
      </c>
      <c r="R84">
        <v>15</v>
      </c>
      <c r="S84">
        <v>42</v>
      </c>
      <c r="T84">
        <v>27</v>
      </c>
      <c r="U84">
        <v>74</v>
      </c>
      <c r="V84">
        <v>42</v>
      </c>
      <c r="W84">
        <v>69</v>
      </c>
      <c r="X84">
        <v>51</v>
      </c>
      <c r="Y84">
        <v>49</v>
      </c>
      <c r="Z84">
        <v>170</v>
      </c>
      <c r="AA84">
        <v>442</v>
      </c>
      <c r="AB84">
        <v>11</v>
      </c>
      <c r="AC84">
        <v>25</v>
      </c>
      <c r="AD84">
        <v>0</v>
      </c>
      <c r="AE84">
        <v>33</v>
      </c>
      <c r="AF84">
        <v>1</v>
      </c>
      <c r="AG84">
        <v>24</v>
      </c>
      <c r="AH84">
        <v>387</v>
      </c>
      <c r="AI84">
        <v>0</v>
      </c>
      <c r="AJ84">
        <v>11</v>
      </c>
      <c r="AK84">
        <v>616</v>
      </c>
    </row>
    <row r="85" spans="1:37" ht="12.75">
      <c r="A85" t="s">
        <v>189</v>
      </c>
      <c r="B85" t="s">
        <v>190</v>
      </c>
      <c r="C85" t="s">
        <v>436</v>
      </c>
      <c r="D85" t="s">
        <v>415</v>
      </c>
      <c r="E85" t="s">
        <v>416</v>
      </c>
      <c r="F85" t="s">
        <v>417</v>
      </c>
      <c r="G85" t="s">
        <v>418</v>
      </c>
      <c r="H85" t="s">
        <v>419</v>
      </c>
      <c r="I85" t="s">
        <v>420</v>
      </c>
      <c r="J85" t="s">
        <v>421</v>
      </c>
      <c r="K85" t="s">
        <v>437</v>
      </c>
      <c r="L85" t="s">
        <v>422</v>
      </c>
      <c r="M85" t="s">
        <v>423</v>
      </c>
      <c r="N85" t="s">
        <v>424</v>
      </c>
      <c r="O85" t="s">
        <v>425</v>
      </c>
      <c r="P85" t="s">
        <v>426</v>
      </c>
      <c r="Q85" t="s">
        <v>427</v>
      </c>
      <c r="R85" t="s">
        <v>428</v>
      </c>
      <c r="S85" t="s">
        <v>429</v>
      </c>
      <c r="T85" t="s">
        <v>438</v>
      </c>
      <c r="U85" t="s">
        <v>439</v>
      </c>
      <c r="V85" t="s">
        <v>430</v>
      </c>
      <c r="W85" t="s">
        <v>431</v>
      </c>
      <c r="X85" t="s">
        <v>440</v>
      </c>
      <c r="Y85" t="s">
        <v>441</v>
      </c>
      <c r="Z85" t="s">
        <v>432</v>
      </c>
      <c r="AA85" t="s">
        <v>217</v>
      </c>
      <c r="AB85" t="s">
        <v>442</v>
      </c>
      <c r="AC85" t="s">
        <v>443</v>
      </c>
      <c r="AD85" t="s">
        <v>444</v>
      </c>
      <c r="AE85" t="s">
        <v>433</v>
      </c>
      <c r="AF85" t="s">
        <v>445</v>
      </c>
      <c r="AG85" t="s">
        <v>446</v>
      </c>
      <c r="AH85" t="s">
        <v>434</v>
      </c>
      <c r="AI85" t="s">
        <v>447</v>
      </c>
      <c r="AJ85" t="s">
        <v>448</v>
      </c>
      <c r="AK85" t="s">
        <v>435</v>
      </c>
    </row>
    <row r="86" spans="1:37" ht="12.75">
      <c r="A86" t="s">
        <v>187</v>
      </c>
      <c r="B86" t="s">
        <v>370</v>
      </c>
      <c r="C86">
        <v>32921</v>
      </c>
      <c r="D86">
        <v>20081</v>
      </c>
      <c r="E86">
        <v>192</v>
      </c>
      <c r="F86">
        <v>37</v>
      </c>
      <c r="G86">
        <v>40</v>
      </c>
      <c r="H86">
        <v>7</v>
      </c>
      <c r="I86">
        <v>10</v>
      </c>
      <c r="J86">
        <v>14</v>
      </c>
      <c r="K86">
        <v>17</v>
      </c>
      <c r="L86">
        <v>47</v>
      </c>
      <c r="M86">
        <v>106</v>
      </c>
      <c r="N86">
        <v>2</v>
      </c>
      <c r="O86">
        <v>98</v>
      </c>
      <c r="P86">
        <v>10</v>
      </c>
      <c r="Q86">
        <v>55</v>
      </c>
      <c r="R86">
        <v>46</v>
      </c>
      <c r="S86">
        <v>572</v>
      </c>
      <c r="T86">
        <v>15</v>
      </c>
      <c r="U86">
        <v>59</v>
      </c>
      <c r="V86">
        <v>38</v>
      </c>
      <c r="W86">
        <v>26</v>
      </c>
      <c r="X86">
        <v>39</v>
      </c>
      <c r="Y86">
        <v>879</v>
      </c>
      <c r="Z86">
        <v>253</v>
      </c>
      <c r="AA86">
        <v>8049</v>
      </c>
      <c r="AB86">
        <v>11</v>
      </c>
      <c r="AC86">
        <v>16</v>
      </c>
      <c r="AD86">
        <v>0</v>
      </c>
      <c r="AE86">
        <v>20</v>
      </c>
      <c r="AF86">
        <v>3</v>
      </c>
      <c r="AG86">
        <v>9</v>
      </c>
      <c r="AH86">
        <v>220</v>
      </c>
      <c r="AI86">
        <v>2</v>
      </c>
      <c r="AJ86">
        <v>3</v>
      </c>
      <c r="AK86">
        <v>1945</v>
      </c>
    </row>
    <row r="87" spans="1:37" ht="12.75">
      <c r="A87" t="s">
        <v>189</v>
      </c>
      <c r="B87" t="s">
        <v>190</v>
      </c>
      <c r="C87" t="s">
        <v>436</v>
      </c>
      <c r="D87" t="s">
        <v>415</v>
      </c>
      <c r="E87" t="s">
        <v>416</v>
      </c>
      <c r="F87" t="s">
        <v>417</v>
      </c>
      <c r="G87" t="s">
        <v>418</v>
      </c>
      <c r="H87" t="s">
        <v>419</v>
      </c>
      <c r="I87" t="s">
        <v>420</v>
      </c>
      <c r="J87" t="s">
        <v>421</v>
      </c>
      <c r="K87" t="s">
        <v>437</v>
      </c>
      <c r="L87" t="s">
        <v>422</v>
      </c>
      <c r="M87" t="s">
        <v>423</v>
      </c>
      <c r="N87" t="s">
        <v>424</v>
      </c>
      <c r="O87" t="s">
        <v>425</v>
      </c>
      <c r="P87" t="s">
        <v>426</v>
      </c>
      <c r="Q87" t="s">
        <v>427</v>
      </c>
      <c r="R87" t="s">
        <v>428</v>
      </c>
      <c r="S87" t="s">
        <v>429</v>
      </c>
      <c r="T87" t="s">
        <v>438</v>
      </c>
      <c r="U87" t="s">
        <v>439</v>
      </c>
      <c r="V87" t="s">
        <v>430</v>
      </c>
      <c r="W87" t="s">
        <v>431</v>
      </c>
      <c r="X87" t="s">
        <v>440</v>
      </c>
      <c r="Y87" t="s">
        <v>441</v>
      </c>
      <c r="Z87" t="s">
        <v>432</v>
      </c>
      <c r="AA87" t="s">
        <v>217</v>
      </c>
      <c r="AB87" t="s">
        <v>442</v>
      </c>
      <c r="AC87" t="s">
        <v>443</v>
      </c>
      <c r="AD87" t="s">
        <v>444</v>
      </c>
      <c r="AE87" t="s">
        <v>433</v>
      </c>
      <c r="AF87" t="s">
        <v>445</v>
      </c>
      <c r="AG87" t="s">
        <v>446</v>
      </c>
      <c r="AH87" t="s">
        <v>434</v>
      </c>
      <c r="AI87" t="s">
        <v>447</v>
      </c>
      <c r="AJ87" t="s">
        <v>448</v>
      </c>
      <c r="AK87" t="s">
        <v>435</v>
      </c>
    </row>
    <row r="88" spans="1:37" ht="12.75">
      <c r="A88" t="s">
        <v>188</v>
      </c>
      <c r="B88" t="s">
        <v>371</v>
      </c>
      <c r="C88">
        <v>25925</v>
      </c>
      <c r="D88">
        <v>22546</v>
      </c>
      <c r="E88">
        <v>368</v>
      </c>
      <c r="F88">
        <v>17</v>
      </c>
      <c r="G88">
        <v>80</v>
      </c>
      <c r="H88">
        <v>19</v>
      </c>
      <c r="I88">
        <v>4</v>
      </c>
      <c r="J88">
        <v>14</v>
      </c>
      <c r="K88">
        <v>7</v>
      </c>
      <c r="L88">
        <v>113</v>
      </c>
      <c r="M88">
        <v>20</v>
      </c>
      <c r="N88">
        <v>8</v>
      </c>
      <c r="O88">
        <v>79</v>
      </c>
      <c r="P88">
        <v>23</v>
      </c>
      <c r="Q88">
        <v>104</v>
      </c>
      <c r="R88">
        <v>37</v>
      </c>
      <c r="S88">
        <v>33</v>
      </c>
      <c r="T88">
        <v>60</v>
      </c>
      <c r="U88">
        <v>88</v>
      </c>
      <c r="V88">
        <v>129</v>
      </c>
      <c r="W88">
        <v>167</v>
      </c>
      <c r="X88">
        <v>48</v>
      </c>
      <c r="Y88">
        <v>35</v>
      </c>
      <c r="Z88">
        <v>285</v>
      </c>
      <c r="AA88">
        <v>125</v>
      </c>
      <c r="AB88">
        <v>29</v>
      </c>
      <c r="AC88">
        <v>325</v>
      </c>
      <c r="AD88">
        <v>2</v>
      </c>
      <c r="AE88">
        <v>42</v>
      </c>
      <c r="AF88">
        <v>5</v>
      </c>
      <c r="AG88">
        <v>25</v>
      </c>
      <c r="AH88">
        <v>137</v>
      </c>
      <c r="AI88">
        <v>0</v>
      </c>
      <c r="AJ88">
        <v>15</v>
      </c>
      <c r="AK88">
        <v>936</v>
      </c>
    </row>
    <row r="89" spans="1:37" ht="12.75">
      <c r="A89" t="s">
        <v>189</v>
      </c>
      <c r="B89" t="s">
        <v>190</v>
      </c>
      <c r="C89" t="s">
        <v>436</v>
      </c>
      <c r="D89" t="s">
        <v>415</v>
      </c>
      <c r="E89" t="s">
        <v>416</v>
      </c>
      <c r="F89" t="s">
        <v>417</v>
      </c>
      <c r="G89" t="s">
        <v>418</v>
      </c>
      <c r="H89" t="s">
        <v>419</v>
      </c>
      <c r="I89" t="s">
        <v>420</v>
      </c>
      <c r="J89" t="s">
        <v>421</v>
      </c>
      <c r="K89" t="s">
        <v>437</v>
      </c>
      <c r="L89" t="s">
        <v>422</v>
      </c>
      <c r="M89" t="s">
        <v>423</v>
      </c>
      <c r="N89" t="s">
        <v>424</v>
      </c>
      <c r="O89" t="s">
        <v>425</v>
      </c>
      <c r="P89" t="s">
        <v>426</v>
      </c>
      <c r="Q89" t="s">
        <v>427</v>
      </c>
      <c r="R89" t="s">
        <v>428</v>
      </c>
      <c r="S89" t="s">
        <v>429</v>
      </c>
      <c r="T89" t="s">
        <v>438</v>
      </c>
      <c r="U89" t="s">
        <v>439</v>
      </c>
      <c r="V89" t="s">
        <v>430</v>
      </c>
      <c r="W89" t="s">
        <v>431</v>
      </c>
      <c r="X89" t="s">
        <v>440</v>
      </c>
      <c r="Y89" t="s">
        <v>441</v>
      </c>
      <c r="Z89" t="s">
        <v>432</v>
      </c>
      <c r="AA89" t="s">
        <v>217</v>
      </c>
      <c r="AB89" t="s">
        <v>442</v>
      </c>
      <c r="AC89" t="s">
        <v>443</v>
      </c>
      <c r="AD89" t="s">
        <v>444</v>
      </c>
      <c r="AE89" t="s">
        <v>433</v>
      </c>
      <c r="AF89" t="s">
        <v>445</v>
      </c>
      <c r="AG89" t="s">
        <v>446</v>
      </c>
      <c r="AH89" t="s">
        <v>434</v>
      </c>
      <c r="AI89" t="s">
        <v>447</v>
      </c>
      <c r="AJ89" t="s">
        <v>448</v>
      </c>
      <c r="AK89" t="s">
        <v>435</v>
      </c>
    </row>
    <row r="90" spans="1:37" ht="12.75">
      <c r="A90" t="s">
        <v>966</v>
      </c>
      <c r="B90" t="s">
        <v>372</v>
      </c>
      <c r="C90">
        <v>96568</v>
      </c>
      <c r="D90">
        <v>77514</v>
      </c>
      <c r="E90">
        <v>1352</v>
      </c>
      <c r="F90">
        <v>203</v>
      </c>
      <c r="G90">
        <v>393</v>
      </c>
      <c r="H90">
        <v>173</v>
      </c>
      <c r="I90">
        <v>72</v>
      </c>
      <c r="J90">
        <v>141</v>
      </c>
      <c r="K90">
        <v>73</v>
      </c>
      <c r="L90">
        <v>736</v>
      </c>
      <c r="M90">
        <v>158</v>
      </c>
      <c r="N90">
        <v>53</v>
      </c>
      <c r="O90">
        <v>297</v>
      </c>
      <c r="P90">
        <v>166</v>
      </c>
      <c r="Q90">
        <v>427</v>
      </c>
      <c r="R90">
        <v>347</v>
      </c>
      <c r="S90">
        <v>313</v>
      </c>
      <c r="T90">
        <v>235</v>
      </c>
      <c r="U90">
        <v>494</v>
      </c>
      <c r="V90">
        <v>712</v>
      </c>
      <c r="W90">
        <v>902</v>
      </c>
      <c r="X90">
        <v>311</v>
      </c>
      <c r="Y90">
        <v>172</v>
      </c>
      <c r="Z90">
        <v>3320</v>
      </c>
      <c r="AA90">
        <v>1041</v>
      </c>
      <c r="AB90">
        <v>145</v>
      </c>
      <c r="AC90">
        <v>469</v>
      </c>
      <c r="AD90">
        <v>28</v>
      </c>
      <c r="AE90">
        <v>251</v>
      </c>
      <c r="AF90">
        <v>32</v>
      </c>
      <c r="AG90">
        <v>164</v>
      </c>
      <c r="AH90">
        <v>956</v>
      </c>
      <c r="AI90">
        <v>0</v>
      </c>
      <c r="AJ90">
        <v>143</v>
      </c>
      <c r="AK90">
        <v>4775</v>
      </c>
    </row>
    <row r="91" spans="1:37" ht="12.75">
      <c r="A91" t="s">
        <v>189</v>
      </c>
      <c r="B91" t="s">
        <v>190</v>
      </c>
      <c r="C91" t="s">
        <v>436</v>
      </c>
      <c r="D91" t="s">
        <v>415</v>
      </c>
      <c r="E91" t="s">
        <v>416</v>
      </c>
      <c r="F91" t="s">
        <v>417</v>
      </c>
      <c r="G91" t="s">
        <v>418</v>
      </c>
      <c r="H91" t="s">
        <v>419</v>
      </c>
      <c r="I91" t="s">
        <v>420</v>
      </c>
      <c r="J91" t="s">
        <v>421</v>
      </c>
      <c r="K91" t="s">
        <v>437</v>
      </c>
      <c r="L91" t="s">
        <v>422</v>
      </c>
      <c r="M91" t="s">
        <v>423</v>
      </c>
      <c r="N91" t="s">
        <v>424</v>
      </c>
      <c r="O91" t="s">
        <v>425</v>
      </c>
      <c r="P91" t="s">
        <v>426</v>
      </c>
      <c r="Q91" t="s">
        <v>427</v>
      </c>
      <c r="R91" t="s">
        <v>428</v>
      </c>
      <c r="S91" t="s">
        <v>429</v>
      </c>
      <c r="T91" t="s">
        <v>438</v>
      </c>
      <c r="U91" t="s">
        <v>439</v>
      </c>
      <c r="V91" t="s">
        <v>430</v>
      </c>
      <c r="W91" t="s">
        <v>431</v>
      </c>
      <c r="X91" t="s">
        <v>440</v>
      </c>
      <c r="Y91" t="s">
        <v>441</v>
      </c>
      <c r="Z91" t="s">
        <v>432</v>
      </c>
      <c r="AA91" t="s">
        <v>217</v>
      </c>
      <c r="AB91" t="s">
        <v>442</v>
      </c>
      <c r="AC91" t="s">
        <v>443</v>
      </c>
      <c r="AD91" t="s">
        <v>444</v>
      </c>
      <c r="AE91" t="s">
        <v>433</v>
      </c>
      <c r="AF91" t="s">
        <v>445</v>
      </c>
      <c r="AG91" t="s">
        <v>446</v>
      </c>
      <c r="AH91" t="s">
        <v>434</v>
      </c>
      <c r="AI91" t="s">
        <v>447</v>
      </c>
      <c r="AJ91" t="s">
        <v>448</v>
      </c>
      <c r="AK91" t="s">
        <v>435</v>
      </c>
    </row>
    <row r="92" spans="1:37" ht="12.75">
      <c r="A92" t="s">
        <v>967</v>
      </c>
      <c r="B92" t="s">
        <v>373</v>
      </c>
      <c r="C92">
        <v>97778</v>
      </c>
      <c r="D92">
        <v>83087</v>
      </c>
      <c r="E92">
        <v>2115</v>
      </c>
      <c r="F92">
        <v>79</v>
      </c>
      <c r="G92">
        <v>243</v>
      </c>
      <c r="H92">
        <v>48</v>
      </c>
      <c r="I92">
        <v>41</v>
      </c>
      <c r="J92">
        <v>46</v>
      </c>
      <c r="K92">
        <v>71</v>
      </c>
      <c r="L92">
        <v>1833</v>
      </c>
      <c r="M92">
        <v>122</v>
      </c>
      <c r="N92">
        <v>31</v>
      </c>
      <c r="O92">
        <v>135</v>
      </c>
      <c r="P92">
        <v>97</v>
      </c>
      <c r="Q92">
        <v>385</v>
      </c>
      <c r="R92">
        <v>164</v>
      </c>
      <c r="S92">
        <v>185</v>
      </c>
      <c r="T92">
        <v>116</v>
      </c>
      <c r="U92">
        <v>379</v>
      </c>
      <c r="V92">
        <v>168</v>
      </c>
      <c r="W92">
        <v>277</v>
      </c>
      <c r="X92">
        <v>152</v>
      </c>
      <c r="Y92">
        <v>312</v>
      </c>
      <c r="Z92">
        <v>1037</v>
      </c>
      <c r="AA92">
        <v>1630</v>
      </c>
      <c r="AB92">
        <v>61</v>
      </c>
      <c r="AC92">
        <v>107</v>
      </c>
      <c r="AD92">
        <v>4</v>
      </c>
      <c r="AE92">
        <v>119</v>
      </c>
      <c r="AF92">
        <v>7</v>
      </c>
      <c r="AG92">
        <v>90</v>
      </c>
      <c r="AH92">
        <v>1774</v>
      </c>
      <c r="AI92">
        <v>0</v>
      </c>
      <c r="AJ92">
        <v>44</v>
      </c>
      <c r="AK92">
        <v>2819</v>
      </c>
    </row>
    <row r="93" spans="1:37" ht="12.75">
      <c r="A93" t="s">
        <v>189</v>
      </c>
      <c r="B93" t="s">
        <v>190</v>
      </c>
      <c r="C93" t="s">
        <v>436</v>
      </c>
      <c r="D93" t="s">
        <v>415</v>
      </c>
      <c r="E93" t="s">
        <v>416</v>
      </c>
      <c r="F93" t="s">
        <v>417</v>
      </c>
      <c r="G93" t="s">
        <v>418</v>
      </c>
      <c r="H93" t="s">
        <v>419</v>
      </c>
      <c r="I93" t="s">
        <v>420</v>
      </c>
      <c r="J93" t="s">
        <v>421</v>
      </c>
      <c r="K93" t="s">
        <v>437</v>
      </c>
      <c r="L93" t="s">
        <v>422</v>
      </c>
      <c r="M93" t="s">
        <v>423</v>
      </c>
      <c r="N93" t="s">
        <v>424</v>
      </c>
      <c r="O93" t="s">
        <v>425</v>
      </c>
      <c r="P93" t="s">
        <v>426</v>
      </c>
      <c r="Q93" t="s">
        <v>427</v>
      </c>
      <c r="R93" t="s">
        <v>428</v>
      </c>
      <c r="S93" t="s">
        <v>429</v>
      </c>
      <c r="T93" t="s">
        <v>438</v>
      </c>
      <c r="U93" t="s">
        <v>439</v>
      </c>
      <c r="V93" t="s">
        <v>430</v>
      </c>
      <c r="W93" t="s">
        <v>431</v>
      </c>
      <c r="X93" t="s">
        <v>440</v>
      </c>
      <c r="Y93" t="s">
        <v>441</v>
      </c>
      <c r="Z93" t="s">
        <v>432</v>
      </c>
      <c r="AA93" t="s">
        <v>217</v>
      </c>
      <c r="AB93" t="s">
        <v>442</v>
      </c>
      <c r="AC93" t="s">
        <v>443</v>
      </c>
      <c r="AD93" t="s">
        <v>444</v>
      </c>
      <c r="AE93" t="s">
        <v>433</v>
      </c>
      <c r="AF93" t="s">
        <v>445</v>
      </c>
      <c r="AG93" t="s">
        <v>446</v>
      </c>
      <c r="AH93" t="s">
        <v>434</v>
      </c>
      <c r="AI93" t="s">
        <v>447</v>
      </c>
      <c r="AJ93" t="s">
        <v>448</v>
      </c>
      <c r="AK93" t="s">
        <v>435</v>
      </c>
    </row>
    <row r="94" spans="1:37" ht="12.75">
      <c r="A94" t="s">
        <v>968</v>
      </c>
      <c r="B94" t="s">
        <v>374</v>
      </c>
      <c r="C94">
        <v>115904</v>
      </c>
      <c r="D94">
        <v>79053</v>
      </c>
      <c r="E94">
        <v>1957</v>
      </c>
      <c r="F94">
        <v>188</v>
      </c>
      <c r="G94">
        <v>329</v>
      </c>
      <c r="H94">
        <v>130</v>
      </c>
      <c r="I94">
        <v>42</v>
      </c>
      <c r="J94">
        <v>71</v>
      </c>
      <c r="K94">
        <v>55</v>
      </c>
      <c r="L94">
        <v>552</v>
      </c>
      <c r="M94">
        <v>190</v>
      </c>
      <c r="N94">
        <v>41</v>
      </c>
      <c r="O94">
        <v>420</v>
      </c>
      <c r="P94">
        <v>51</v>
      </c>
      <c r="Q94">
        <v>169</v>
      </c>
      <c r="R94">
        <v>1175</v>
      </c>
      <c r="S94">
        <v>1017</v>
      </c>
      <c r="T94">
        <v>153</v>
      </c>
      <c r="U94">
        <v>192</v>
      </c>
      <c r="V94">
        <v>224</v>
      </c>
      <c r="W94">
        <v>319</v>
      </c>
      <c r="X94">
        <v>267</v>
      </c>
      <c r="Y94">
        <v>2002</v>
      </c>
      <c r="Z94">
        <v>3567</v>
      </c>
      <c r="AA94">
        <v>14492</v>
      </c>
      <c r="AB94">
        <v>77</v>
      </c>
      <c r="AC94">
        <v>86</v>
      </c>
      <c r="AD94">
        <v>7</v>
      </c>
      <c r="AE94">
        <v>166</v>
      </c>
      <c r="AF94">
        <v>10</v>
      </c>
      <c r="AG94">
        <v>114</v>
      </c>
      <c r="AH94">
        <v>940</v>
      </c>
      <c r="AI94">
        <v>0</v>
      </c>
      <c r="AJ94">
        <v>91</v>
      </c>
      <c r="AK94">
        <v>7757</v>
      </c>
    </row>
    <row r="95" spans="1:37" ht="12.75">
      <c r="A95" t="s">
        <v>189</v>
      </c>
      <c r="B95" t="s">
        <v>190</v>
      </c>
      <c r="C95" t="s">
        <v>436</v>
      </c>
      <c r="D95" t="s">
        <v>415</v>
      </c>
      <c r="E95" t="s">
        <v>416</v>
      </c>
      <c r="F95" t="s">
        <v>417</v>
      </c>
      <c r="G95" t="s">
        <v>418</v>
      </c>
      <c r="H95" t="s">
        <v>419</v>
      </c>
      <c r="I95" t="s">
        <v>420</v>
      </c>
      <c r="J95" t="s">
        <v>421</v>
      </c>
      <c r="K95" t="s">
        <v>437</v>
      </c>
      <c r="L95" t="s">
        <v>422</v>
      </c>
      <c r="M95" t="s">
        <v>423</v>
      </c>
      <c r="N95" t="s">
        <v>424</v>
      </c>
      <c r="O95" t="s">
        <v>425</v>
      </c>
      <c r="P95" t="s">
        <v>426</v>
      </c>
      <c r="Q95" t="s">
        <v>427</v>
      </c>
      <c r="R95" t="s">
        <v>428</v>
      </c>
      <c r="S95" t="s">
        <v>429</v>
      </c>
      <c r="T95" t="s">
        <v>438</v>
      </c>
      <c r="U95" t="s">
        <v>439</v>
      </c>
      <c r="V95" t="s">
        <v>430</v>
      </c>
      <c r="W95" t="s">
        <v>431</v>
      </c>
      <c r="X95" t="s">
        <v>440</v>
      </c>
      <c r="Y95" t="s">
        <v>441</v>
      </c>
      <c r="Z95" t="s">
        <v>432</v>
      </c>
      <c r="AA95" t="s">
        <v>217</v>
      </c>
      <c r="AB95" t="s">
        <v>442</v>
      </c>
      <c r="AC95" t="s">
        <v>443</v>
      </c>
      <c r="AD95" t="s">
        <v>444</v>
      </c>
      <c r="AE95" t="s">
        <v>433</v>
      </c>
      <c r="AF95" t="s">
        <v>445</v>
      </c>
      <c r="AG95" t="s">
        <v>446</v>
      </c>
      <c r="AH95" t="s">
        <v>434</v>
      </c>
      <c r="AI95" t="s">
        <v>447</v>
      </c>
      <c r="AJ95" t="s">
        <v>448</v>
      </c>
      <c r="AK95" t="s">
        <v>435</v>
      </c>
    </row>
    <row r="96" spans="1:37" ht="12.75">
      <c r="A96" t="s">
        <v>969</v>
      </c>
      <c r="B96" t="s">
        <v>375</v>
      </c>
      <c r="C96">
        <v>121678</v>
      </c>
      <c r="D96">
        <v>86631</v>
      </c>
      <c r="E96">
        <v>1218</v>
      </c>
      <c r="F96">
        <v>104</v>
      </c>
      <c r="G96">
        <v>202</v>
      </c>
      <c r="H96">
        <v>46</v>
      </c>
      <c r="I96">
        <v>44</v>
      </c>
      <c r="J96">
        <v>39</v>
      </c>
      <c r="K96">
        <v>49</v>
      </c>
      <c r="L96">
        <v>459</v>
      </c>
      <c r="M96">
        <v>327</v>
      </c>
      <c r="N96">
        <v>12</v>
      </c>
      <c r="O96">
        <v>360</v>
      </c>
      <c r="P96">
        <v>49</v>
      </c>
      <c r="Q96">
        <v>311</v>
      </c>
      <c r="R96">
        <v>204</v>
      </c>
      <c r="S96">
        <v>1711</v>
      </c>
      <c r="T96">
        <v>70</v>
      </c>
      <c r="U96">
        <v>272</v>
      </c>
      <c r="V96">
        <v>122</v>
      </c>
      <c r="W96">
        <v>114</v>
      </c>
      <c r="X96">
        <v>119</v>
      </c>
      <c r="Y96">
        <v>2453</v>
      </c>
      <c r="Z96">
        <v>927</v>
      </c>
      <c r="AA96">
        <v>18779</v>
      </c>
      <c r="AB96">
        <v>51</v>
      </c>
      <c r="AC96">
        <v>292</v>
      </c>
      <c r="AD96">
        <v>2</v>
      </c>
      <c r="AE96">
        <v>68</v>
      </c>
      <c r="AF96">
        <v>4</v>
      </c>
      <c r="AG96">
        <v>44</v>
      </c>
      <c r="AH96">
        <v>966</v>
      </c>
      <c r="AI96">
        <v>3</v>
      </c>
      <c r="AJ96">
        <v>14</v>
      </c>
      <c r="AK96">
        <v>5612</v>
      </c>
    </row>
    <row r="97" spans="1:37" ht="12.75">
      <c r="A97" t="s">
        <v>189</v>
      </c>
      <c r="B97" t="s">
        <v>190</v>
      </c>
      <c r="C97" t="s">
        <v>436</v>
      </c>
      <c r="D97" t="s">
        <v>415</v>
      </c>
      <c r="E97" t="s">
        <v>416</v>
      </c>
      <c r="F97" t="s">
        <v>417</v>
      </c>
      <c r="G97" t="s">
        <v>418</v>
      </c>
      <c r="H97" t="s">
        <v>419</v>
      </c>
      <c r="I97" t="s">
        <v>420</v>
      </c>
      <c r="J97" t="s">
        <v>421</v>
      </c>
      <c r="K97" t="s">
        <v>437</v>
      </c>
      <c r="L97" t="s">
        <v>422</v>
      </c>
      <c r="M97" t="s">
        <v>423</v>
      </c>
      <c r="N97" t="s">
        <v>424</v>
      </c>
      <c r="O97" t="s">
        <v>425</v>
      </c>
      <c r="P97" t="s">
        <v>426</v>
      </c>
      <c r="Q97" t="s">
        <v>427</v>
      </c>
      <c r="R97" t="s">
        <v>428</v>
      </c>
      <c r="S97" t="s">
        <v>429</v>
      </c>
      <c r="T97" t="s">
        <v>438</v>
      </c>
      <c r="U97" t="s">
        <v>439</v>
      </c>
      <c r="V97" t="s">
        <v>430</v>
      </c>
      <c r="W97" t="s">
        <v>431</v>
      </c>
      <c r="X97" t="s">
        <v>440</v>
      </c>
      <c r="Y97" t="s">
        <v>441</v>
      </c>
      <c r="Z97" t="s">
        <v>432</v>
      </c>
      <c r="AA97" t="s">
        <v>217</v>
      </c>
      <c r="AB97" t="s">
        <v>442</v>
      </c>
      <c r="AC97" t="s">
        <v>443</v>
      </c>
      <c r="AD97" t="s">
        <v>444</v>
      </c>
      <c r="AE97" t="s">
        <v>433</v>
      </c>
      <c r="AF97" t="s">
        <v>445</v>
      </c>
      <c r="AG97" t="s">
        <v>446</v>
      </c>
      <c r="AH97" t="s">
        <v>434</v>
      </c>
      <c r="AI97" t="s">
        <v>447</v>
      </c>
      <c r="AJ97" t="s">
        <v>448</v>
      </c>
      <c r="AK97" t="s">
        <v>435</v>
      </c>
    </row>
    <row r="98" spans="1:37" ht="12.75">
      <c r="A98" t="s">
        <v>970</v>
      </c>
      <c r="B98" t="s">
        <v>376</v>
      </c>
      <c r="C98">
        <v>126693</v>
      </c>
      <c r="D98">
        <v>75623</v>
      </c>
      <c r="E98">
        <v>1461</v>
      </c>
      <c r="F98">
        <v>355</v>
      </c>
      <c r="G98">
        <v>469</v>
      </c>
      <c r="H98">
        <v>215</v>
      </c>
      <c r="I98">
        <v>160</v>
      </c>
      <c r="J98">
        <v>193</v>
      </c>
      <c r="K98">
        <v>258</v>
      </c>
      <c r="L98">
        <v>1655</v>
      </c>
      <c r="M98">
        <v>265</v>
      </c>
      <c r="N98">
        <v>85</v>
      </c>
      <c r="O98">
        <v>673</v>
      </c>
      <c r="P98">
        <v>241</v>
      </c>
      <c r="Q98">
        <v>923</v>
      </c>
      <c r="R98">
        <v>536</v>
      </c>
      <c r="S98">
        <v>3144</v>
      </c>
      <c r="T98">
        <v>173</v>
      </c>
      <c r="U98">
        <v>644</v>
      </c>
      <c r="V98">
        <v>919</v>
      </c>
      <c r="W98">
        <v>2635</v>
      </c>
      <c r="X98">
        <v>502</v>
      </c>
      <c r="Y98">
        <v>4108</v>
      </c>
      <c r="Z98">
        <v>5659</v>
      </c>
      <c r="AA98">
        <v>7534</v>
      </c>
      <c r="AB98">
        <v>211</v>
      </c>
      <c r="AC98">
        <v>204</v>
      </c>
      <c r="AD98">
        <v>56</v>
      </c>
      <c r="AE98">
        <v>204</v>
      </c>
      <c r="AF98">
        <v>40</v>
      </c>
      <c r="AG98">
        <v>200</v>
      </c>
      <c r="AH98">
        <v>4415</v>
      </c>
      <c r="AI98">
        <v>2</v>
      </c>
      <c r="AJ98">
        <v>111</v>
      </c>
      <c r="AK98">
        <v>12820</v>
      </c>
    </row>
    <row r="99" spans="1:37" ht="12.75">
      <c r="A99" t="s">
        <v>189</v>
      </c>
      <c r="B99" t="s">
        <v>190</v>
      </c>
      <c r="C99" t="s">
        <v>436</v>
      </c>
      <c r="D99" t="s">
        <v>415</v>
      </c>
      <c r="E99" t="s">
        <v>416</v>
      </c>
      <c r="F99" t="s">
        <v>417</v>
      </c>
      <c r="G99" t="s">
        <v>418</v>
      </c>
      <c r="H99" t="s">
        <v>419</v>
      </c>
      <c r="I99" t="s">
        <v>420</v>
      </c>
      <c r="J99" t="s">
        <v>421</v>
      </c>
      <c r="K99" t="s">
        <v>437</v>
      </c>
      <c r="L99" t="s">
        <v>422</v>
      </c>
      <c r="M99" t="s">
        <v>423</v>
      </c>
      <c r="N99" t="s">
        <v>424</v>
      </c>
      <c r="O99" t="s">
        <v>425</v>
      </c>
      <c r="P99" t="s">
        <v>426</v>
      </c>
      <c r="Q99" t="s">
        <v>427</v>
      </c>
      <c r="R99" t="s">
        <v>428</v>
      </c>
      <c r="S99" t="s">
        <v>429</v>
      </c>
      <c r="T99" t="s">
        <v>438</v>
      </c>
      <c r="U99" t="s">
        <v>439</v>
      </c>
      <c r="V99" t="s">
        <v>430</v>
      </c>
      <c r="W99" t="s">
        <v>431</v>
      </c>
      <c r="X99" t="s">
        <v>440</v>
      </c>
      <c r="Y99" t="s">
        <v>441</v>
      </c>
      <c r="Z99" t="s">
        <v>432</v>
      </c>
      <c r="AA99" t="s">
        <v>217</v>
      </c>
      <c r="AB99" t="s">
        <v>442</v>
      </c>
      <c r="AC99" t="s">
        <v>443</v>
      </c>
      <c r="AD99" t="s">
        <v>444</v>
      </c>
      <c r="AE99" t="s">
        <v>433</v>
      </c>
      <c r="AF99" t="s">
        <v>445</v>
      </c>
      <c r="AG99" t="s">
        <v>446</v>
      </c>
      <c r="AH99" t="s">
        <v>434</v>
      </c>
      <c r="AI99" t="s">
        <v>447</v>
      </c>
      <c r="AJ99" t="s">
        <v>448</v>
      </c>
      <c r="AK99" t="s">
        <v>435</v>
      </c>
    </row>
    <row r="100" spans="1:37" ht="12.75">
      <c r="A100" t="s">
        <v>971</v>
      </c>
      <c r="B100" t="s">
        <v>377</v>
      </c>
      <c r="C100">
        <v>101422</v>
      </c>
      <c r="D100">
        <v>92812</v>
      </c>
      <c r="E100">
        <v>1478</v>
      </c>
      <c r="F100">
        <v>50</v>
      </c>
      <c r="G100">
        <v>277</v>
      </c>
      <c r="H100">
        <v>69</v>
      </c>
      <c r="I100">
        <v>30</v>
      </c>
      <c r="J100">
        <v>40</v>
      </c>
      <c r="K100">
        <v>15</v>
      </c>
      <c r="L100">
        <v>267</v>
      </c>
      <c r="M100">
        <v>51</v>
      </c>
      <c r="N100">
        <v>21</v>
      </c>
      <c r="O100">
        <v>136</v>
      </c>
      <c r="P100">
        <v>99</v>
      </c>
      <c r="Q100">
        <v>254</v>
      </c>
      <c r="R100">
        <v>91</v>
      </c>
      <c r="S100">
        <v>82</v>
      </c>
      <c r="T100">
        <v>150</v>
      </c>
      <c r="U100">
        <v>334</v>
      </c>
      <c r="V100">
        <v>246</v>
      </c>
      <c r="W100">
        <v>299</v>
      </c>
      <c r="X100">
        <v>124</v>
      </c>
      <c r="Y100">
        <v>73</v>
      </c>
      <c r="Z100">
        <v>516</v>
      </c>
      <c r="AA100">
        <v>279</v>
      </c>
      <c r="AB100">
        <v>77</v>
      </c>
      <c r="AC100">
        <v>456</v>
      </c>
      <c r="AD100">
        <v>6</v>
      </c>
      <c r="AE100">
        <v>127</v>
      </c>
      <c r="AF100">
        <v>9</v>
      </c>
      <c r="AG100">
        <v>69</v>
      </c>
      <c r="AH100">
        <v>567</v>
      </c>
      <c r="AI100">
        <v>0</v>
      </c>
      <c r="AJ100">
        <v>66</v>
      </c>
      <c r="AK100">
        <v>2252</v>
      </c>
    </row>
    <row r="101" spans="1:37" ht="12.75">
      <c r="A101" t="s">
        <v>189</v>
      </c>
      <c r="B101" t="s">
        <v>190</v>
      </c>
      <c r="C101" t="s">
        <v>436</v>
      </c>
      <c r="D101" t="s">
        <v>415</v>
      </c>
      <c r="E101" t="s">
        <v>416</v>
      </c>
      <c r="F101" t="s">
        <v>417</v>
      </c>
      <c r="G101" t="s">
        <v>418</v>
      </c>
      <c r="H101" t="s">
        <v>419</v>
      </c>
      <c r="I101" t="s">
        <v>420</v>
      </c>
      <c r="J101" t="s">
        <v>421</v>
      </c>
      <c r="K101" t="s">
        <v>437</v>
      </c>
      <c r="L101" t="s">
        <v>422</v>
      </c>
      <c r="M101" t="s">
        <v>423</v>
      </c>
      <c r="N101" t="s">
        <v>424</v>
      </c>
      <c r="O101" t="s">
        <v>425</v>
      </c>
      <c r="P101" t="s">
        <v>426</v>
      </c>
      <c r="Q101" t="s">
        <v>427</v>
      </c>
      <c r="R101" t="s">
        <v>428</v>
      </c>
      <c r="S101" t="s">
        <v>429</v>
      </c>
      <c r="T101" t="s">
        <v>438</v>
      </c>
      <c r="U101" t="s">
        <v>439</v>
      </c>
      <c r="V101" t="s">
        <v>430</v>
      </c>
      <c r="W101" t="s">
        <v>431</v>
      </c>
      <c r="X101" t="s">
        <v>440</v>
      </c>
      <c r="Y101" t="s">
        <v>441</v>
      </c>
      <c r="Z101" t="s">
        <v>432</v>
      </c>
      <c r="AA101" t="s">
        <v>217</v>
      </c>
      <c r="AB101" t="s">
        <v>442</v>
      </c>
      <c r="AC101" t="s">
        <v>443</v>
      </c>
      <c r="AD101" t="s">
        <v>444</v>
      </c>
      <c r="AE101" t="s">
        <v>433</v>
      </c>
      <c r="AF101" t="s">
        <v>445</v>
      </c>
      <c r="AG101" t="s">
        <v>446</v>
      </c>
      <c r="AH101" t="s">
        <v>434</v>
      </c>
      <c r="AI101" t="s">
        <v>447</v>
      </c>
      <c r="AJ101" t="s">
        <v>448</v>
      </c>
      <c r="AK101" t="s">
        <v>435</v>
      </c>
    </row>
    <row r="102" spans="1:37" ht="12.75">
      <c r="A102" t="s">
        <v>972</v>
      </c>
      <c r="B102" t="s">
        <v>378</v>
      </c>
      <c r="C102">
        <v>107090</v>
      </c>
      <c r="D102">
        <v>75172</v>
      </c>
      <c r="E102">
        <v>1199</v>
      </c>
      <c r="F102">
        <v>103</v>
      </c>
      <c r="G102">
        <v>191</v>
      </c>
      <c r="H102">
        <v>80</v>
      </c>
      <c r="I102">
        <v>57</v>
      </c>
      <c r="J102">
        <v>27</v>
      </c>
      <c r="K102">
        <v>120</v>
      </c>
      <c r="L102">
        <v>2025</v>
      </c>
      <c r="M102">
        <v>76</v>
      </c>
      <c r="N102">
        <v>20</v>
      </c>
      <c r="O102">
        <v>199</v>
      </c>
      <c r="P102">
        <v>104</v>
      </c>
      <c r="Q102">
        <v>407</v>
      </c>
      <c r="R102">
        <v>550</v>
      </c>
      <c r="S102">
        <v>699</v>
      </c>
      <c r="T102">
        <v>113</v>
      </c>
      <c r="U102">
        <v>342</v>
      </c>
      <c r="V102">
        <v>243</v>
      </c>
      <c r="W102">
        <v>419</v>
      </c>
      <c r="X102">
        <v>110</v>
      </c>
      <c r="Y102">
        <v>2883</v>
      </c>
      <c r="Z102">
        <v>7611</v>
      </c>
      <c r="AA102">
        <v>4972</v>
      </c>
      <c r="AB102">
        <v>61</v>
      </c>
      <c r="AC102">
        <v>123</v>
      </c>
      <c r="AD102">
        <v>6</v>
      </c>
      <c r="AE102">
        <v>72</v>
      </c>
      <c r="AF102">
        <v>8</v>
      </c>
      <c r="AG102">
        <v>71</v>
      </c>
      <c r="AH102">
        <v>3884</v>
      </c>
      <c r="AI102">
        <v>0</v>
      </c>
      <c r="AJ102">
        <v>25</v>
      </c>
      <c r="AK102">
        <v>5118</v>
      </c>
    </row>
    <row r="103" spans="1:37" ht="12.75">
      <c r="A103" t="s">
        <v>189</v>
      </c>
      <c r="B103" t="s">
        <v>190</v>
      </c>
      <c r="C103" t="s">
        <v>436</v>
      </c>
      <c r="D103" t="s">
        <v>415</v>
      </c>
      <c r="E103" t="s">
        <v>416</v>
      </c>
      <c r="F103" t="s">
        <v>417</v>
      </c>
      <c r="G103" t="s">
        <v>418</v>
      </c>
      <c r="H103" t="s">
        <v>419</v>
      </c>
      <c r="I103" t="s">
        <v>420</v>
      </c>
      <c r="J103" t="s">
        <v>421</v>
      </c>
      <c r="K103" t="s">
        <v>437</v>
      </c>
      <c r="L103" t="s">
        <v>422</v>
      </c>
      <c r="M103" t="s">
        <v>423</v>
      </c>
      <c r="N103" t="s">
        <v>424</v>
      </c>
      <c r="O103" t="s">
        <v>425</v>
      </c>
      <c r="P103" t="s">
        <v>426</v>
      </c>
      <c r="Q103" t="s">
        <v>427</v>
      </c>
      <c r="R103" t="s">
        <v>428</v>
      </c>
      <c r="S103" t="s">
        <v>429</v>
      </c>
      <c r="T103" t="s">
        <v>438</v>
      </c>
      <c r="U103" t="s">
        <v>439</v>
      </c>
      <c r="V103" t="s">
        <v>430</v>
      </c>
      <c r="W103" t="s">
        <v>431</v>
      </c>
      <c r="X103" t="s">
        <v>440</v>
      </c>
      <c r="Y103" t="s">
        <v>441</v>
      </c>
      <c r="Z103" t="s">
        <v>432</v>
      </c>
      <c r="AA103" t="s">
        <v>217</v>
      </c>
      <c r="AB103" t="s">
        <v>442</v>
      </c>
      <c r="AC103" t="s">
        <v>443</v>
      </c>
      <c r="AD103" t="s">
        <v>444</v>
      </c>
      <c r="AE103" t="s">
        <v>433</v>
      </c>
      <c r="AF103" t="s">
        <v>445</v>
      </c>
      <c r="AG103" t="s">
        <v>446</v>
      </c>
      <c r="AH103" t="s">
        <v>434</v>
      </c>
      <c r="AI103" t="s">
        <v>447</v>
      </c>
      <c r="AJ103" t="s">
        <v>448</v>
      </c>
      <c r="AK103" t="s">
        <v>435</v>
      </c>
    </row>
    <row r="104" spans="1:37" ht="12.75">
      <c r="A104" t="s">
        <v>973</v>
      </c>
      <c r="B104" t="s">
        <v>379</v>
      </c>
      <c r="C104">
        <v>104067</v>
      </c>
      <c r="D104">
        <v>89152</v>
      </c>
      <c r="E104">
        <v>1914</v>
      </c>
      <c r="F104">
        <v>159</v>
      </c>
      <c r="G104">
        <v>383</v>
      </c>
      <c r="H104">
        <v>121</v>
      </c>
      <c r="I104">
        <v>76</v>
      </c>
      <c r="J104">
        <v>84</v>
      </c>
      <c r="K104">
        <v>80</v>
      </c>
      <c r="L104">
        <v>424</v>
      </c>
      <c r="M104">
        <v>117</v>
      </c>
      <c r="N104">
        <v>77</v>
      </c>
      <c r="O104">
        <v>202</v>
      </c>
      <c r="P104">
        <v>147</v>
      </c>
      <c r="Q104">
        <v>291</v>
      </c>
      <c r="R104">
        <v>343</v>
      </c>
      <c r="S104">
        <v>191</v>
      </c>
      <c r="T104">
        <v>177</v>
      </c>
      <c r="U104">
        <v>292</v>
      </c>
      <c r="V104">
        <v>227</v>
      </c>
      <c r="W104">
        <v>996</v>
      </c>
      <c r="X104">
        <v>218</v>
      </c>
      <c r="Y104">
        <v>348</v>
      </c>
      <c r="Z104">
        <v>1418</v>
      </c>
      <c r="AA104">
        <v>1425</v>
      </c>
      <c r="AB104">
        <v>146</v>
      </c>
      <c r="AC104">
        <v>198</v>
      </c>
      <c r="AD104">
        <v>14</v>
      </c>
      <c r="AE104">
        <v>233</v>
      </c>
      <c r="AF104">
        <v>31</v>
      </c>
      <c r="AG104">
        <v>138</v>
      </c>
      <c r="AH104">
        <v>566</v>
      </c>
      <c r="AI104">
        <v>0</v>
      </c>
      <c r="AJ104">
        <v>118</v>
      </c>
      <c r="AK104">
        <v>3761</v>
      </c>
    </row>
    <row r="105" spans="1:37" ht="12.75">
      <c r="A105" t="s">
        <v>189</v>
      </c>
      <c r="B105" t="s">
        <v>190</v>
      </c>
      <c r="C105" t="s">
        <v>436</v>
      </c>
      <c r="D105" t="s">
        <v>415</v>
      </c>
      <c r="E105" t="s">
        <v>416</v>
      </c>
      <c r="F105" t="s">
        <v>417</v>
      </c>
      <c r="G105" t="s">
        <v>418</v>
      </c>
      <c r="H105" t="s">
        <v>419</v>
      </c>
      <c r="I105" t="s">
        <v>420</v>
      </c>
      <c r="J105" t="s">
        <v>421</v>
      </c>
      <c r="K105" t="s">
        <v>437</v>
      </c>
      <c r="L105" t="s">
        <v>422</v>
      </c>
      <c r="M105" t="s">
        <v>423</v>
      </c>
      <c r="N105" t="s">
        <v>424</v>
      </c>
      <c r="O105" t="s">
        <v>425</v>
      </c>
      <c r="P105" t="s">
        <v>426</v>
      </c>
      <c r="Q105" t="s">
        <v>427</v>
      </c>
      <c r="R105" t="s">
        <v>428</v>
      </c>
      <c r="S105" t="s">
        <v>429</v>
      </c>
      <c r="T105" t="s">
        <v>438</v>
      </c>
      <c r="U105" t="s">
        <v>439</v>
      </c>
      <c r="V105" t="s">
        <v>430</v>
      </c>
      <c r="W105" t="s">
        <v>431</v>
      </c>
      <c r="X105" t="s">
        <v>440</v>
      </c>
      <c r="Y105" t="s">
        <v>441</v>
      </c>
      <c r="Z105" t="s">
        <v>432</v>
      </c>
      <c r="AA105" t="s">
        <v>217</v>
      </c>
      <c r="AB105" t="s">
        <v>442</v>
      </c>
      <c r="AC105" t="s">
        <v>443</v>
      </c>
      <c r="AD105" t="s">
        <v>444</v>
      </c>
      <c r="AE105" t="s">
        <v>433</v>
      </c>
      <c r="AF105" t="s">
        <v>445</v>
      </c>
      <c r="AG105" t="s">
        <v>446</v>
      </c>
      <c r="AH105" t="s">
        <v>434</v>
      </c>
      <c r="AI105" t="s">
        <v>447</v>
      </c>
      <c r="AJ105" t="s">
        <v>448</v>
      </c>
      <c r="AK105" t="s">
        <v>435</v>
      </c>
    </row>
    <row r="106" spans="1:37" ht="12.75">
      <c r="A106" t="s">
        <v>975</v>
      </c>
      <c r="B106" t="s">
        <v>381</v>
      </c>
      <c r="C106">
        <v>95107</v>
      </c>
      <c r="D106">
        <v>88055</v>
      </c>
      <c r="E106">
        <v>1097</v>
      </c>
      <c r="F106">
        <v>113</v>
      </c>
      <c r="G106">
        <v>279</v>
      </c>
      <c r="H106">
        <v>91</v>
      </c>
      <c r="I106">
        <v>15</v>
      </c>
      <c r="J106">
        <v>61</v>
      </c>
      <c r="K106">
        <v>12</v>
      </c>
      <c r="L106">
        <v>235</v>
      </c>
      <c r="M106">
        <v>41</v>
      </c>
      <c r="N106">
        <v>25</v>
      </c>
      <c r="O106">
        <v>103</v>
      </c>
      <c r="P106">
        <v>12</v>
      </c>
      <c r="Q106">
        <v>98</v>
      </c>
      <c r="R106">
        <v>197</v>
      </c>
      <c r="S106">
        <v>16</v>
      </c>
      <c r="T106">
        <v>176</v>
      </c>
      <c r="U106">
        <v>84</v>
      </c>
      <c r="V106">
        <v>79</v>
      </c>
      <c r="W106">
        <v>109</v>
      </c>
      <c r="X106">
        <v>155</v>
      </c>
      <c r="Y106">
        <v>77</v>
      </c>
      <c r="Z106">
        <v>1516</v>
      </c>
      <c r="AA106">
        <v>394</v>
      </c>
      <c r="AB106">
        <v>62</v>
      </c>
      <c r="AC106">
        <v>45</v>
      </c>
      <c r="AD106">
        <v>5</v>
      </c>
      <c r="AE106">
        <v>101</v>
      </c>
      <c r="AF106">
        <v>3</v>
      </c>
      <c r="AG106">
        <v>76</v>
      </c>
      <c r="AH106">
        <v>287</v>
      </c>
      <c r="AI106">
        <v>0</v>
      </c>
      <c r="AJ106">
        <v>76</v>
      </c>
      <c r="AK106">
        <v>1412</v>
      </c>
    </row>
    <row r="107" spans="1:37" ht="12.75">
      <c r="A107" t="s">
        <v>189</v>
      </c>
      <c r="B107" t="s">
        <v>190</v>
      </c>
      <c r="C107" t="s">
        <v>436</v>
      </c>
      <c r="D107" t="s">
        <v>415</v>
      </c>
      <c r="E107" t="s">
        <v>416</v>
      </c>
      <c r="F107" t="s">
        <v>417</v>
      </c>
      <c r="G107" t="s">
        <v>418</v>
      </c>
      <c r="H107" t="s">
        <v>419</v>
      </c>
      <c r="I107" t="s">
        <v>420</v>
      </c>
      <c r="J107" t="s">
        <v>421</v>
      </c>
      <c r="K107" t="s">
        <v>437</v>
      </c>
      <c r="L107" t="s">
        <v>422</v>
      </c>
      <c r="M107" t="s">
        <v>423</v>
      </c>
      <c r="N107" t="s">
        <v>424</v>
      </c>
      <c r="O107" t="s">
        <v>425</v>
      </c>
      <c r="P107" t="s">
        <v>426</v>
      </c>
      <c r="Q107" t="s">
        <v>427</v>
      </c>
      <c r="R107" t="s">
        <v>428</v>
      </c>
      <c r="S107" t="s">
        <v>429</v>
      </c>
      <c r="T107" t="s">
        <v>438</v>
      </c>
      <c r="U107" t="s">
        <v>439</v>
      </c>
      <c r="V107" t="s">
        <v>430</v>
      </c>
      <c r="W107" t="s">
        <v>431</v>
      </c>
      <c r="X107" t="s">
        <v>440</v>
      </c>
      <c r="Y107" t="s">
        <v>441</v>
      </c>
      <c r="Z107" t="s">
        <v>432</v>
      </c>
      <c r="AA107" t="s">
        <v>217</v>
      </c>
      <c r="AB107" t="s">
        <v>442</v>
      </c>
      <c r="AC107" t="s">
        <v>443</v>
      </c>
      <c r="AD107" t="s">
        <v>444</v>
      </c>
      <c r="AE107" t="s">
        <v>433</v>
      </c>
      <c r="AF107" t="s">
        <v>445</v>
      </c>
      <c r="AG107" t="s">
        <v>446</v>
      </c>
      <c r="AH107" t="s">
        <v>434</v>
      </c>
      <c r="AI107" t="s">
        <v>447</v>
      </c>
      <c r="AJ107" t="s">
        <v>448</v>
      </c>
      <c r="AK107" t="s">
        <v>435</v>
      </c>
    </row>
    <row r="108" spans="1:37" ht="12.75">
      <c r="A108" t="s">
        <v>974</v>
      </c>
      <c r="B108" t="s">
        <v>380</v>
      </c>
      <c r="C108">
        <v>106738</v>
      </c>
      <c r="D108">
        <v>87633</v>
      </c>
      <c r="E108">
        <v>2294</v>
      </c>
      <c r="F108">
        <v>132</v>
      </c>
      <c r="G108">
        <v>254</v>
      </c>
      <c r="H108">
        <v>89</v>
      </c>
      <c r="I108">
        <v>43</v>
      </c>
      <c r="J108">
        <v>51</v>
      </c>
      <c r="K108">
        <v>64</v>
      </c>
      <c r="L108">
        <v>1291</v>
      </c>
      <c r="M108">
        <v>86</v>
      </c>
      <c r="N108">
        <v>36</v>
      </c>
      <c r="O108">
        <v>171</v>
      </c>
      <c r="P108">
        <v>53</v>
      </c>
      <c r="Q108">
        <v>134</v>
      </c>
      <c r="R108">
        <v>381</v>
      </c>
      <c r="S108">
        <v>407</v>
      </c>
      <c r="T108">
        <v>102</v>
      </c>
      <c r="U108">
        <v>205</v>
      </c>
      <c r="V108">
        <v>65</v>
      </c>
      <c r="W108">
        <v>133</v>
      </c>
      <c r="X108">
        <v>101</v>
      </c>
      <c r="Y108">
        <v>1436</v>
      </c>
      <c r="Z108">
        <v>1635</v>
      </c>
      <c r="AA108">
        <v>5376</v>
      </c>
      <c r="AB108">
        <v>83</v>
      </c>
      <c r="AC108">
        <v>306</v>
      </c>
      <c r="AD108">
        <v>11</v>
      </c>
      <c r="AE108">
        <v>78</v>
      </c>
      <c r="AF108">
        <v>5</v>
      </c>
      <c r="AG108">
        <v>74</v>
      </c>
      <c r="AH108">
        <v>745</v>
      </c>
      <c r="AI108">
        <v>0</v>
      </c>
      <c r="AJ108">
        <v>46</v>
      </c>
      <c r="AK108">
        <v>3218</v>
      </c>
    </row>
  </sheetData>
  <sheetProtection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8"/>
  <dimension ref="A1:BS107"/>
  <sheetViews>
    <sheetView zoomScalePageLayoutView="0" workbookViewId="0" topLeftCell="A1">
      <pane xSplit="1" ySplit="2" topLeftCell="B63" activePane="bottomRight" state="frozen"/>
      <selection pane="topLeft" activeCell="A1" sqref="A1"/>
      <selection pane="topRight" activeCell="B1" sqref="B1"/>
      <selection pane="bottomLeft" activeCell="A3" sqref="A3"/>
      <selection pane="bottomRight" activeCell="E90" sqref="E90"/>
    </sheetView>
  </sheetViews>
  <sheetFormatPr defaultColWidth="9.140625" defaultRowHeight="12.75"/>
  <cols>
    <col min="1" max="1" width="30.8515625" style="0" bestFit="1" customWidth="1"/>
    <col min="2" max="2" width="12.8515625" style="0" bestFit="1" customWidth="1"/>
    <col min="3" max="3" width="10.28125" style="0" bestFit="1" customWidth="1"/>
    <col min="4" max="4" width="12.421875" style="0" bestFit="1" customWidth="1"/>
    <col min="5" max="5" width="10.28125" style="0" bestFit="1" customWidth="1"/>
    <col min="6" max="6" width="15.00390625" style="0" bestFit="1" customWidth="1"/>
    <col min="7" max="11" width="10.28125" style="0" bestFit="1" customWidth="1"/>
    <col min="12" max="12" width="16.28125" style="0" bestFit="1" customWidth="1"/>
    <col min="13" max="14" width="10.28125" style="0" bestFit="1" customWidth="1"/>
    <col min="15" max="16" width="11.7109375" style="0" bestFit="1" customWidth="1"/>
    <col min="17" max="18" width="10.28125" style="0" bestFit="1" customWidth="1"/>
    <col min="19" max="19" width="25.7109375" style="0" bestFit="1" customWidth="1"/>
    <col min="20" max="20" width="22.7109375" style="0" bestFit="1" customWidth="1"/>
    <col min="21" max="29" width="10.28125" style="0" bestFit="1" customWidth="1"/>
    <col min="30" max="30" width="12.7109375" style="0" bestFit="1" customWidth="1"/>
    <col min="31" max="31" width="10.421875" style="0" bestFit="1" customWidth="1"/>
    <col min="32" max="32" width="10.28125" style="0" bestFit="1" customWidth="1"/>
    <col min="33" max="33" width="24.7109375" style="0" bestFit="1" customWidth="1"/>
    <col min="34" max="34" width="15.00390625" style="0" bestFit="1" customWidth="1"/>
    <col min="35" max="35" width="15.8515625" style="0" bestFit="1" customWidth="1"/>
    <col min="36" max="36" width="14.421875" style="0" bestFit="1" customWidth="1"/>
    <col min="37" max="37" width="12.00390625" style="0" bestFit="1" customWidth="1"/>
    <col min="38" max="38" width="12.28125" style="0" bestFit="1" customWidth="1"/>
    <col min="39" max="39" width="10.28125" style="0" bestFit="1" customWidth="1"/>
    <col min="40" max="40" width="15.7109375" style="0" bestFit="1" customWidth="1"/>
    <col min="41" max="41" width="10.28125" style="0" bestFit="1" customWidth="1"/>
    <col min="42" max="42" width="21.140625" style="0" bestFit="1" customWidth="1"/>
    <col min="43" max="43" width="20.140625" style="0" bestFit="1" customWidth="1"/>
    <col min="44" max="44" width="21.00390625" style="0" bestFit="1" customWidth="1"/>
    <col min="45" max="45" width="20.7109375" style="0" bestFit="1" customWidth="1"/>
    <col min="46" max="46" width="20.57421875" style="0" bestFit="1" customWidth="1"/>
    <col min="47" max="47" width="20.00390625" style="0" bestFit="1" customWidth="1"/>
    <col min="48" max="48" width="20.7109375" style="0" bestFit="1" customWidth="1"/>
    <col min="49" max="49" width="20.421875" style="0" bestFit="1" customWidth="1"/>
    <col min="50" max="50" width="14.140625" style="0" bestFit="1" customWidth="1"/>
    <col min="51" max="51" width="18.57421875" style="0" bestFit="1" customWidth="1"/>
    <col min="52" max="52" width="10.8515625" style="0" bestFit="1" customWidth="1"/>
  </cols>
  <sheetData>
    <row r="1" spans="5:14" s="18" customFormat="1" ht="12.75">
      <c r="E1" s="18">
        <v>1</v>
      </c>
      <c r="F1" s="18">
        <v>2</v>
      </c>
      <c r="G1" s="18">
        <v>3</v>
      </c>
      <c r="H1" s="18">
        <v>4</v>
      </c>
      <c r="I1" s="18">
        <v>5</v>
      </c>
      <c r="J1" s="18">
        <v>6</v>
      </c>
      <c r="K1" s="18">
        <v>7</v>
      </c>
      <c r="L1" s="18">
        <v>8</v>
      </c>
      <c r="M1" s="18">
        <v>9</v>
      </c>
      <c r="N1" s="18">
        <v>10</v>
      </c>
    </row>
    <row r="2" spans="1:71" ht="12.75">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c r="BD2">
        <v>56</v>
      </c>
      <c r="BE2">
        <v>57</v>
      </c>
      <c r="BF2">
        <v>58</v>
      </c>
      <c r="BG2">
        <v>59</v>
      </c>
      <c r="BH2">
        <v>60</v>
      </c>
      <c r="BI2">
        <v>61</v>
      </c>
      <c r="BJ2">
        <v>62</v>
      </c>
      <c r="BK2">
        <v>63</v>
      </c>
      <c r="BL2">
        <v>64</v>
      </c>
      <c r="BM2">
        <v>65</v>
      </c>
      <c r="BN2">
        <v>66</v>
      </c>
      <c r="BO2">
        <v>67</v>
      </c>
      <c r="BP2">
        <v>68</v>
      </c>
      <c r="BQ2">
        <v>69</v>
      </c>
      <c r="BR2">
        <v>70</v>
      </c>
      <c r="BS2">
        <v>71</v>
      </c>
    </row>
    <row r="3" spans="1:71" ht="12.75">
      <c r="A3" t="s">
        <v>1038</v>
      </c>
      <c r="B3" t="s">
        <v>139</v>
      </c>
      <c r="C3" t="s">
        <v>867</v>
      </c>
      <c r="D3" t="s">
        <v>868</v>
      </c>
      <c r="E3" t="s">
        <v>902</v>
      </c>
      <c r="F3" t="s">
        <v>874</v>
      </c>
      <c r="G3" t="s">
        <v>904</v>
      </c>
      <c r="H3" t="s">
        <v>906</v>
      </c>
      <c r="I3" t="s">
        <v>907</v>
      </c>
      <c r="J3" t="s">
        <v>406</v>
      </c>
      <c r="K3" t="s">
        <v>897</v>
      </c>
      <c r="L3" t="s">
        <v>219</v>
      </c>
      <c r="M3" t="s">
        <v>901</v>
      </c>
      <c r="N3" t="s">
        <v>923</v>
      </c>
      <c r="O3" t="s">
        <v>407</v>
      </c>
      <c r="P3" t="s">
        <v>405</v>
      </c>
      <c r="Q3" t="s">
        <v>910</v>
      </c>
      <c r="R3" t="s">
        <v>869</v>
      </c>
      <c r="S3" t="s">
        <v>903</v>
      </c>
      <c r="T3" t="s">
        <v>875</v>
      </c>
      <c r="U3" t="s">
        <v>899</v>
      </c>
      <c r="V3" t="s">
        <v>394</v>
      </c>
      <c r="W3" t="s">
        <v>411</v>
      </c>
      <c r="X3" t="s">
        <v>876</v>
      </c>
      <c r="Y3" t="s">
        <v>909</v>
      </c>
      <c r="Z3" t="s">
        <v>895</v>
      </c>
      <c r="AA3" t="s">
        <v>931</v>
      </c>
      <c r="AB3" t="s">
        <v>400</v>
      </c>
      <c r="AC3" t="s">
        <v>871</v>
      </c>
      <c r="AD3" t="s">
        <v>872</v>
      </c>
      <c r="AE3" t="s">
        <v>393</v>
      </c>
      <c r="AF3" t="s">
        <v>928</v>
      </c>
      <c r="AG3" t="s">
        <v>391</v>
      </c>
      <c r="AH3" t="s">
        <v>879</v>
      </c>
      <c r="AI3" t="s">
        <v>883</v>
      </c>
      <c r="AJ3" t="s">
        <v>873</v>
      </c>
      <c r="AK3" t="s">
        <v>404</v>
      </c>
      <c r="AL3" t="s">
        <v>912</v>
      </c>
      <c r="AM3" t="s">
        <v>392</v>
      </c>
      <c r="AN3" t="s">
        <v>396</v>
      </c>
      <c r="AO3" t="s">
        <v>917</v>
      </c>
      <c r="AP3" t="s">
        <v>933</v>
      </c>
      <c r="AQ3" t="s">
        <v>395</v>
      </c>
      <c r="AR3" t="s">
        <v>410</v>
      </c>
      <c r="AS3" t="s">
        <v>930</v>
      </c>
      <c r="AT3" t="s">
        <v>882</v>
      </c>
      <c r="AU3" t="s">
        <v>402</v>
      </c>
      <c r="AV3" t="s">
        <v>412</v>
      </c>
      <c r="AW3" t="s">
        <v>889</v>
      </c>
      <c r="AX3" t="s">
        <v>413</v>
      </c>
      <c r="AY3" t="s">
        <v>401</v>
      </c>
      <c r="AZ3" t="s">
        <v>918</v>
      </c>
      <c r="BA3" t="s">
        <v>921</v>
      </c>
      <c r="BB3" t="s">
        <v>398</v>
      </c>
      <c r="BC3" t="s">
        <v>898</v>
      </c>
      <c r="BD3" t="s">
        <v>408</v>
      </c>
      <c r="BE3" t="s">
        <v>915</v>
      </c>
      <c r="BF3" t="s">
        <v>926</v>
      </c>
      <c r="BG3" t="s">
        <v>885</v>
      </c>
      <c r="BH3" t="s">
        <v>397</v>
      </c>
      <c r="BI3" t="s">
        <v>399</v>
      </c>
      <c r="BJ3" t="s">
        <v>893</v>
      </c>
      <c r="BK3" t="s">
        <v>403</v>
      </c>
      <c r="BL3" t="s">
        <v>908</v>
      </c>
      <c r="BM3" t="s">
        <v>409</v>
      </c>
      <c r="BN3" t="s">
        <v>920</v>
      </c>
      <c r="BO3" t="s">
        <v>924</v>
      </c>
      <c r="BP3" t="s">
        <v>925</v>
      </c>
      <c r="BQ3" t="s">
        <v>927</v>
      </c>
      <c r="BR3" t="s">
        <v>929</v>
      </c>
      <c r="BS3" t="s">
        <v>934</v>
      </c>
    </row>
    <row r="4" spans="1:71" ht="12.75">
      <c r="A4" t="s">
        <v>1039</v>
      </c>
      <c r="B4" t="s">
        <v>141</v>
      </c>
      <c r="C4" t="s">
        <v>867</v>
      </c>
      <c r="D4" t="s">
        <v>868</v>
      </c>
      <c r="E4" t="s">
        <v>906</v>
      </c>
      <c r="F4" t="s">
        <v>902</v>
      </c>
      <c r="G4" t="s">
        <v>923</v>
      </c>
      <c r="H4" t="s">
        <v>406</v>
      </c>
      <c r="I4" t="s">
        <v>907</v>
      </c>
      <c r="J4" t="s">
        <v>904</v>
      </c>
      <c r="K4" t="s">
        <v>897</v>
      </c>
      <c r="L4" t="s">
        <v>219</v>
      </c>
      <c r="M4" t="s">
        <v>874</v>
      </c>
      <c r="N4" t="s">
        <v>869</v>
      </c>
      <c r="O4" t="s">
        <v>412</v>
      </c>
      <c r="P4" t="s">
        <v>899</v>
      </c>
      <c r="Q4" t="s">
        <v>405</v>
      </c>
      <c r="R4" t="s">
        <v>903</v>
      </c>
      <c r="S4" t="s">
        <v>391</v>
      </c>
      <c r="T4" t="s">
        <v>901</v>
      </c>
      <c r="U4" t="s">
        <v>410</v>
      </c>
      <c r="V4" t="s">
        <v>909</v>
      </c>
      <c r="W4" t="s">
        <v>931</v>
      </c>
      <c r="X4" t="s">
        <v>921</v>
      </c>
      <c r="Y4" t="s">
        <v>882</v>
      </c>
      <c r="Z4" t="s">
        <v>928</v>
      </c>
      <c r="AA4" t="s">
        <v>918</v>
      </c>
      <c r="AB4" t="s">
        <v>895</v>
      </c>
      <c r="AC4" t="s">
        <v>876</v>
      </c>
      <c r="AD4" t="s">
        <v>910</v>
      </c>
      <c r="AE4" t="s">
        <v>930</v>
      </c>
      <c r="AF4" t="s">
        <v>873</v>
      </c>
      <c r="AG4" t="s">
        <v>933</v>
      </c>
      <c r="AH4" t="s">
        <v>393</v>
      </c>
      <c r="AI4" t="s">
        <v>411</v>
      </c>
      <c r="AJ4" t="s">
        <v>871</v>
      </c>
      <c r="AK4" t="s">
        <v>400</v>
      </c>
      <c r="AL4" t="s">
        <v>917</v>
      </c>
      <c r="AM4" t="s">
        <v>875</v>
      </c>
      <c r="AN4" t="s">
        <v>407</v>
      </c>
      <c r="AO4" t="s">
        <v>872</v>
      </c>
      <c r="AP4" t="s">
        <v>395</v>
      </c>
      <c r="AQ4" t="s">
        <v>926</v>
      </c>
      <c r="AR4" t="s">
        <v>392</v>
      </c>
      <c r="AS4" t="s">
        <v>879</v>
      </c>
      <c r="AT4" t="s">
        <v>883</v>
      </c>
      <c r="AU4" t="s">
        <v>908</v>
      </c>
      <c r="AV4" t="s">
        <v>404</v>
      </c>
      <c r="AW4" t="s">
        <v>885</v>
      </c>
      <c r="AX4" t="s">
        <v>912</v>
      </c>
      <c r="AY4" t="s">
        <v>408</v>
      </c>
      <c r="AZ4" t="s">
        <v>915</v>
      </c>
      <c r="BA4" t="s">
        <v>925</v>
      </c>
      <c r="BB4" t="s">
        <v>396</v>
      </c>
      <c r="BC4" t="s">
        <v>927</v>
      </c>
      <c r="BD4" t="s">
        <v>398</v>
      </c>
      <c r="BE4" t="s">
        <v>401</v>
      </c>
      <c r="BF4" t="s">
        <v>409</v>
      </c>
      <c r="BG4" t="s">
        <v>394</v>
      </c>
      <c r="BH4" t="s">
        <v>397</v>
      </c>
      <c r="BI4" t="s">
        <v>413</v>
      </c>
      <c r="BJ4" t="s">
        <v>402</v>
      </c>
      <c r="BK4" t="s">
        <v>920</v>
      </c>
      <c r="BL4" t="s">
        <v>929</v>
      </c>
      <c r="BM4" t="s">
        <v>399</v>
      </c>
      <c r="BN4" t="s">
        <v>889</v>
      </c>
      <c r="BO4" t="s">
        <v>893</v>
      </c>
      <c r="BP4" t="s">
        <v>403</v>
      </c>
      <c r="BQ4" t="s">
        <v>898</v>
      </c>
      <c r="BR4" t="s">
        <v>924</v>
      </c>
      <c r="BS4" t="s">
        <v>934</v>
      </c>
    </row>
    <row r="5" spans="1:71" ht="12.75">
      <c r="A5" t="s">
        <v>1040</v>
      </c>
      <c r="B5" t="s">
        <v>143</v>
      </c>
      <c r="C5" t="s">
        <v>867</v>
      </c>
      <c r="D5" t="s">
        <v>868</v>
      </c>
      <c r="E5" t="s">
        <v>411</v>
      </c>
      <c r="F5" t="s">
        <v>874</v>
      </c>
      <c r="G5" t="s">
        <v>405</v>
      </c>
      <c r="H5" t="s">
        <v>219</v>
      </c>
      <c r="I5" t="s">
        <v>902</v>
      </c>
      <c r="J5" t="s">
        <v>897</v>
      </c>
      <c r="K5" t="s">
        <v>869</v>
      </c>
      <c r="L5" t="s">
        <v>904</v>
      </c>
      <c r="M5" t="s">
        <v>931</v>
      </c>
      <c r="N5" t="s">
        <v>923</v>
      </c>
      <c r="O5" t="s">
        <v>899</v>
      </c>
      <c r="P5" t="s">
        <v>933</v>
      </c>
      <c r="Q5" t="s">
        <v>391</v>
      </c>
      <c r="R5" t="s">
        <v>393</v>
      </c>
      <c r="S5" t="s">
        <v>895</v>
      </c>
      <c r="T5" t="s">
        <v>407</v>
      </c>
      <c r="U5" t="s">
        <v>876</v>
      </c>
      <c r="V5" t="s">
        <v>901</v>
      </c>
      <c r="W5" t="s">
        <v>406</v>
      </c>
      <c r="X5" t="s">
        <v>906</v>
      </c>
      <c r="Y5" t="s">
        <v>915</v>
      </c>
      <c r="Z5" t="s">
        <v>871</v>
      </c>
      <c r="AA5" t="s">
        <v>872</v>
      </c>
      <c r="AB5" t="s">
        <v>873</v>
      </c>
      <c r="AC5" t="s">
        <v>903</v>
      </c>
      <c r="AD5" t="s">
        <v>410</v>
      </c>
      <c r="AE5" t="s">
        <v>412</v>
      </c>
      <c r="AF5" t="s">
        <v>928</v>
      </c>
      <c r="AG5" t="s">
        <v>392</v>
      </c>
      <c r="AH5" t="s">
        <v>404</v>
      </c>
      <c r="AI5" t="s">
        <v>907</v>
      </c>
      <c r="AJ5" t="s">
        <v>883</v>
      </c>
      <c r="AK5" t="s">
        <v>401</v>
      </c>
      <c r="AL5" t="s">
        <v>918</v>
      </c>
      <c r="AM5" t="s">
        <v>875</v>
      </c>
      <c r="AN5" t="s">
        <v>917</v>
      </c>
      <c r="AO5" t="s">
        <v>921</v>
      </c>
      <c r="AP5" t="s">
        <v>394</v>
      </c>
      <c r="AQ5" t="s">
        <v>402</v>
      </c>
      <c r="AR5" t="s">
        <v>400</v>
      </c>
      <c r="AS5" t="s">
        <v>926</v>
      </c>
      <c r="AT5" t="s">
        <v>879</v>
      </c>
      <c r="AU5" t="s">
        <v>395</v>
      </c>
      <c r="AV5" t="s">
        <v>396</v>
      </c>
      <c r="AW5" t="s">
        <v>408</v>
      </c>
      <c r="AX5" t="s">
        <v>409</v>
      </c>
      <c r="AY5" t="s">
        <v>925</v>
      </c>
      <c r="AZ5" t="s">
        <v>882</v>
      </c>
      <c r="BA5" t="s">
        <v>397</v>
      </c>
      <c r="BB5" t="s">
        <v>927</v>
      </c>
      <c r="BC5" t="s">
        <v>930</v>
      </c>
      <c r="BD5" t="s">
        <v>885</v>
      </c>
      <c r="BE5" t="s">
        <v>398</v>
      </c>
      <c r="BF5" t="s">
        <v>399</v>
      </c>
      <c r="BG5" t="s">
        <v>889</v>
      </c>
      <c r="BH5" t="s">
        <v>893</v>
      </c>
      <c r="BI5" t="s">
        <v>403</v>
      </c>
      <c r="BJ5" t="s">
        <v>898</v>
      </c>
      <c r="BK5" t="s">
        <v>908</v>
      </c>
      <c r="BL5" t="s">
        <v>909</v>
      </c>
      <c r="BM5" t="s">
        <v>910</v>
      </c>
      <c r="BN5" t="s">
        <v>912</v>
      </c>
      <c r="BO5" t="s">
        <v>920</v>
      </c>
      <c r="BP5" t="s">
        <v>924</v>
      </c>
      <c r="BQ5" t="s">
        <v>929</v>
      </c>
      <c r="BR5" t="s">
        <v>413</v>
      </c>
      <c r="BS5" t="s">
        <v>934</v>
      </c>
    </row>
    <row r="6" spans="1:71" ht="12.75">
      <c r="A6" t="s">
        <v>1041</v>
      </c>
      <c r="B6" t="s">
        <v>145</v>
      </c>
      <c r="C6" t="s">
        <v>867</v>
      </c>
      <c r="D6" t="s">
        <v>868</v>
      </c>
      <c r="E6" t="s">
        <v>902</v>
      </c>
      <c r="F6" t="s">
        <v>904</v>
      </c>
      <c r="G6" t="s">
        <v>907</v>
      </c>
      <c r="H6" t="s">
        <v>874</v>
      </c>
      <c r="I6" t="s">
        <v>897</v>
      </c>
      <c r="J6" t="s">
        <v>906</v>
      </c>
      <c r="K6" t="s">
        <v>219</v>
      </c>
      <c r="L6" t="s">
        <v>923</v>
      </c>
      <c r="M6" t="s">
        <v>406</v>
      </c>
      <c r="N6" t="s">
        <v>903</v>
      </c>
      <c r="O6" t="s">
        <v>910</v>
      </c>
      <c r="P6" t="s">
        <v>869</v>
      </c>
      <c r="Q6" t="s">
        <v>899</v>
      </c>
      <c r="R6" t="s">
        <v>933</v>
      </c>
      <c r="S6" t="s">
        <v>931</v>
      </c>
      <c r="T6" t="s">
        <v>400</v>
      </c>
      <c r="U6" t="s">
        <v>405</v>
      </c>
      <c r="V6" t="s">
        <v>901</v>
      </c>
      <c r="W6" t="s">
        <v>391</v>
      </c>
      <c r="X6" t="s">
        <v>393</v>
      </c>
      <c r="Y6" t="s">
        <v>883</v>
      </c>
      <c r="Z6" t="s">
        <v>871</v>
      </c>
      <c r="AA6" t="s">
        <v>895</v>
      </c>
      <c r="AB6" t="s">
        <v>872</v>
      </c>
      <c r="AC6" t="s">
        <v>873</v>
      </c>
      <c r="AD6" t="s">
        <v>401</v>
      </c>
      <c r="AE6" t="s">
        <v>404</v>
      </c>
      <c r="AF6" t="s">
        <v>412</v>
      </c>
      <c r="AG6" t="s">
        <v>411</v>
      </c>
      <c r="AH6" t="s">
        <v>882</v>
      </c>
      <c r="AI6" t="s">
        <v>917</v>
      </c>
      <c r="AJ6" t="s">
        <v>875</v>
      </c>
      <c r="AK6" t="s">
        <v>879</v>
      </c>
      <c r="AL6" t="s">
        <v>395</v>
      </c>
      <c r="AM6" t="s">
        <v>396</v>
      </c>
      <c r="AN6" t="s">
        <v>912</v>
      </c>
      <c r="AO6" t="s">
        <v>925</v>
      </c>
      <c r="AP6" t="s">
        <v>927</v>
      </c>
      <c r="AQ6" t="s">
        <v>394</v>
      </c>
      <c r="AR6" t="s">
        <v>908</v>
      </c>
      <c r="AS6" t="s">
        <v>915</v>
      </c>
      <c r="AT6" t="s">
        <v>413</v>
      </c>
      <c r="AU6" t="s">
        <v>392</v>
      </c>
      <c r="AV6" t="s">
        <v>885</v>
      </c>
      <c r="AW6" t="s">
        <v>909</v>
      </c>
      <c r="AX6" t="s">
        <v>407</v>
      </c>
      <c r="AY6" t="s">
        <v>409</v>
      </c>
      <c r="AZ6" t="s">
        <v>918</v>
      </c>
      <c r="BA6" t="s">
        <v>876</v>
      </c>
      <c r="BB6" t="s">
        <v>397</v>
      </c>
      <c r="BC6" t="s">
        <v>402</v>
      </c>
      <c r="BD6" t="s">
        <v>921</v>
      </c>
      <c r="BE6" t="s">
        <v>398</v>
      </c>
      <c r="BF6" t="s">
        <v>399</v>
      </c>
      <c r="BG6" t="s">
        <v>889</v>
      </c>
      <c r="BH6" t="s">
        <v>893</v>
      </c>
      <c r="BI6" t="s">
        <v>403</v>
      </c>
      <c r="BJ6" t="s">
        <v>898</v>
      </c>
      <c r="BK6" t="s">
        <v>408</v>
      </c>
      <c r="BL6" t="s">
        <v>410</v>
      </c>
      <c r="BM6" t="s">
        <v>920</v>
      </c>
      <c r="BN6" t="s">
        <v>924</v>
      </c>
      <c r="BO6" t="s">
        <v>926</v>
      </c>
      <c r="BP6" t="s">
        <v>928</v>
      </c>
      <c r="BQ6" t="s">
        <v>929</v>
      </c>
      <c r="BR6" t="s">
        <v>930</v>
      </c>
      <c r="BS6" t="s">
        <v>934</v>
      </c>
    </row>
    <row r="7" spans="1:71" s="17" customFormat="1" ht="12.75">
      <c r="A7" s="17" t="s">
        <v>242</v>
      </c>
      <c r="B7" s="17" t="s">
        <v>241</v>
      </c>
      <c r="C7" s="17" t="s">
        <v>867</v>
      </c>
      <c r="D7" s="17" t="s">
        <v>868</v>
      </c>
      <c r="E7" s="17" t="s">
        <v>902</v>
      </c>
      <c r="F7" s="17" t="s">
        <v>904</v>
      </c>
      <c r="G7" s="17" t="s">
        <v>906</v>
      </c>
      <c r="H7" s="17" t="s">
        <v>905</v>
      </c>
      <c r="I7" s="17" t="s">
        <v>874</v>
      </c>
      <c r="J7" s="17" t="s">
        <v>923</v>
      </c>
      <c r="K7" s="17" t="s">
        <v>219</v>
      </c>
      <c r="L7" s="17" t="s">
        <v>897</v>
      </c>
      <c r="M7" s="17" t="s">
        <v>901</v>
      </c>
      <c r="N7" s="17" t="s">
        <v>907</v>
      </c>
      <c r="O7" s="17" t="s">
        <v>900</v>
      </c>
      <c r="P7" s="17" t="s">
        <v>899</v>
      </c>
      <c r="Q7" s="17" t="s">
        <v>869</v>
      </c>
      <c r="R7" s="17" t="s">
        <v>903</v>
      </c>
      <c r="S7" s="17" t="s">
        <v>877</v>
      </c>
      <c r="T7" s="17" t="s">
        <v>919</v>
      </c>
      <c r="U7" s="17" t="s">
        <v>870</v>
      </c>
      <c r="V7" s="17" t="s">
        <v>922</v>
      </c>
      <c r="W7" s="17" t="s">
        <v>873</v>
      </c>
      <c r="X7" s="17" t="s">
        <v>910</v>
      </c>
      <c r="Y7" s="17" t="s">
        <v>871</v>
      </c>
      <c r="Z7" s="17" t="s">
        <v>916</v>
      </c>
      <c r="AA7" s="17" t="s">
        <v>931</v>
      </c>
      <c r="AB7" s="17" t="s">
        <v>875</v>
      </c>
      <c r="AC7" s="17" t="s">
        <v>895</v>
      </c>
      <c r="AD7" s="17" t="s">
        <v>882</v>
      </c>
      <c r="AE7" s="17" t="s">
        <v>872</v>
      </c>
      <c r="AF7" s="17" t="s">
        <v>911</v>
      </c>
      <c r="AG7" s="17" t="s">
        <v>933</v>
      </c>
      <c r="AH7" s="17" t="s">
        <v>878</v>
      </c>
      <c r="AI7" s="17" t="s">
        <v>883</v>
      </c>
      <c r="AJ7" s="17" t="s">
        <v>879</v>
      </c>
      <c r="AK7" s="17" t="s">
        <v>876</v>
      </c>
      <c r="AL7" s="17" t="s">
        <v>881</v>
      </c>
      <c r="AM7" s="17" t="s">
        <v>880</v>
      </c>
      <c r="AN7" s="17" t="s">
        <v>915</v>
      </c>
      <c r="AO7" s="17" t="s">
        <v>918</v>
      </c>
      <c r="AP7" s="17" t="s">
        <v>917</v>
      </c>
      <c r="AQ7" s="17" t="s">
        <v>896</v>
      </c>
      <c r="AR7" s="17" t="s">
        <v>909</v>
      </c>
      <c r="AS7" s="17" t="s">
        <v>890</v>
      </c>
      <c r="AT7" s="17" t="s">
        <v>891</v>
      </c>
      <c r="AU7" s="17" t="s">
        <v>928</v>
      </c>
      <c r="AV7" s="17" t="s">
        <v>921</v>
      </c>
      <c r="AW7" s="17" t="s">
        <v>926</v>
      </c>
      <c r="AX7" s="17" t="s">
        <v>884</v>
      </c>
      <c r="AY7" s="17" t="s">
        <v>912</v>
      </c>
      <c r="AZ7" s="17" t="s">
        <v>913</v>
      </c>
      <c r="BA7" s="17" t="s">
        <v>930</v>
      </c>
      <c r="BB7" s="17" t="s">
        <v>914</v>
      </c>
      <c r="BC7" s="17" t="s">
        <v>925</v>
      </c>
      <c r="BD7" s="17" t="s">
        <v>885</v>
      </c>
      <c r="BE7" s="17" t="s">
        <v>927</v>
      </c>
      <c r="BF7" s="17" t="s">
        <v>908</v>
      </c>
      <c r="BG7" s="17" t="s">
        <v>886</v>
      </c>
      <c r="BH7" s="17" t="s">
        <v>887</v>
      </c>
      <c r="BI7" s="17" t="s">
        <v>892</v>
      </c>
      <c r="BJ7" s="17" t="s">
        <v>932</v>
      </c>
      <c r="BK7" s="17" t="s">
        <v>898</v>
      </c>
      <c r="BL7" s="17" t="s">
        <v>929</v>
      </c>
      <c r="BM7" s="17" t="s">
        <v>920</v>
      </c>
      <c r="BN7" s="17" t="s">
        <v>889</v>
      </c>
      <c r="BO7" s="17" t="s">
        <v>893</v>
      </c>
      <c r="BP7" s="17" t="s">
        <v>888</v>
      </c>
      <c r="BQ7" s="17" t="s">
        <v>924</v>
      </c>
      <c r="BR7" s="17" t="s">
        <v>894</v>
      </c>
      <c r="BS7" s="17" t="s">
        <v>934</v>
      </c>
    </row>
    <row r="8" spans="1:71" ht="12.75">
      <c r="A8" t="s">
        <v>1042</v>
      </c>
      <c r="B8" t="s">
        <v>147</v>
      </c>
      <c r="C8" t="s">
        <v>867</v>
      </c>
      <c r="D8" t="s">
        <v>868</v>
      </c>
      <c r="E8" t="s">
        <v>902</v>
      </c>
      <c r="F8" t="s">
        <v>906</v>
      </c>
      <c r="G8" t="s">
        <v>406</v>
      </c>
      <c r="H8" t="s">
        <v>904</v>
      </c>
      <c r="I8" t="s">
        <v>923</v>
      </c>
      <c r="J8" t="s">
        <v>901</v>
      </c>
      <c r="K8" t="s">
        <v>897</v>
      </c>
      <c r="L8" t="s">
        <v>874</v>
      </c>
      <c r="M8" t="s">
        <v>392</v>
      </c>
      <c r="N8" t="s">
        <v>899</v>
      </c>
      <c r="O8" t="s">
        <v>869</v>
      </c>
      <c r="P8" t="s">
        <v>883</v>
      </c>
      <c r="Q8" t="s">
        <v>405</v>
      </c>
      <c r="R8" t="s">
        <v>219</v>
      </c>
      <c r="S8" t="s">
        <v>411</v>
      </c>
      <c r="T8" t="s">
        <v>907</v>
      </c>
      <c r="U8" t="s">
        <v>910</v>
      </c>
      <c r="V8" t="s">
        <v>412</v>
      </c>
      <c r="W8" t="s">
        <v>407</v>
      </c>
      <c r="X8" t="s">
        <v>903</v>
      </c>
      <c r="Y8" t="s">
        <v>873</v>
      </c>
      <c r="Z8" t="s">
        <v>393</v>
      </c>
      <c r="AA8" t="s">
        <v>933</v>
      </c>
      <c r="AB8" t="s">
        <v>391</v>
      </c>
      <c r="AC8" t="s">
        <v>397</v>
      </c>
      <c r="AD8" t="s">
        <v>396</v>
      </c>
      <c r="AE8" t="s">
        <v>885</v>
      </c>
      <c r="AF8" t="s">
        <v>928</v>
      </c>
      <c r="AG8" t="s">
        <v>931</v>
      </c>
      <c r="AH8" t="s">
        <v>401</v>
      </c>
      <c r="AI8" t="s">
        <v>871</v>
      </c>
      <c r="AJ8" t="s">
        <v>875</v>
      </c>
      <c r="AK8" t="s">
        <v>408</v>
      </c>
      <c r="AL8" t="s">
        <v>879</v>
      </c>
      <c r="AM8" t="s">
        <v>921</v>
      </c>
      <c r="AN8" t="s">
        <v>400</v>
      </c>
      <c r="AO8" t="s">
        <v>930</v>
      </c>
      <c r="AP8" t="s">
        <v>394</v>
      </c>
      <c r="AQ8" t="s">
        <v>909</v>
      </c>
      <c r="AR8" t="s">
        <v>410</v>
      </c>
      <c r="AS8" t="s">
        <v>927</v>
      </c>
      <c r="AT8" t="s">
        <v>872</v>
      </c>
      <c r="AU8" t="s">
        <v>912</v>
      </c>
      <c r="AV8" t="s">
        <v>915</v>
      </c>
      <c r="AW8" t="s">
        <v>918</v>
      </c>
      <c r="AX8" t="s">
        <v>395</v>
      </c>
      <c r="AY8" t="s">
        <v>882</v>
      </c>
      <c r="AZ8" t="s">
        <v>404</v>
      </c>
      <c r="BA8" t="s">
        <v>402</v>
      </c>
      <c r="BB8" t="s">
        <v>917</v>
      </c>
      <c r="BC8" t="s">
        <v>920</v>
      </c>
      <c r="BD8" t="s">
        <v>925</v>
      </c>
      <c r="BE8" t="s">
        <v>926</v>
      </c>
      <c r="BF8" t="s">
        <v>876</v>
      </c>
      <c r="BG8" t="s">
        <v>398</v>
      </c>
      <c r="BH8" t="s">
        <v>399</v>
      </c>
      <c r="BI8" t="s">
        <v>889</v>
      </c>
      <c r="BJ8" t="s">
        <v>893</v>
      </c>
      <c r="BK8" t="s">
        <v>403</v>
      </c>
      <c r="BL8" t="s">
        <v>895</v>
      </c>
      <c r="BM8" t="s">
        <v>898</v>
      </c>
      <c r="BN8" t="s">
        <v>908</v>
      </c>
      <c r="BO8" t="s">
        <v>409</v>
      </c>
      <c r="BP8" t="s">
        <v>924</v>
      </c>
      <c r="BQ8" t="s">
        <v>929</v>
      </c>
      <c r="BR8" t="s">
        <v>413</v>
      </c>
      <c r="BS8" t="s">
        <v>934</v>
      </c>
    </row>
    <row r="9" spans="1:71" ht="12.75">
      <c r="A9" t="s">
        <v>1043</v>
      </c>
      <c r="B9" t="s">
        <v>148</v>
      </c>
      <c r="C9" t="s">
        <v>867</v>
      </c>
      <c r="D9" t="s">
        <v>868</v>
      </c>
      <c r="E9" t="s">
        <v>906</v>
      </c>
      <c r="F9" t="s">
        <v>902</v>
      </c>
      <c r="G9" t="s">
        <v>904</v>
      </c>
      <c r="H9" t="s">
        <v>219</v>
      </c>
      <c r="I9" t="s">
        <v>897</v>
      </c>
      <c r="J9" t="s">
        <v>869</v>
      </c>
      <c r="K9" t="s">
        <v>405</v>
      </c>
      <c r="L9" t="s">
        <v>874</v>
      </c>
      <c r="M9" t="s">
        <v>873</v>
      </c>
      <c r="N9" t="s">
        <v>411</v>
      </c>
      <c r="O9" t="s">
        <v>401</v>
      </c>
      <c r="P9" t="s">
        <v>907</v>
      </c>
      <c r="Q9" t="s">
        <v>871</v>
      </c>
      <c r="R9" t="s">
        <v>391</v>
      </c>
      <c r="S9" t="s">
        <v>872</v>
      </c>
      <c r="T9" t="s">
        <v>931</v>
      </c>
      <c r="U9" t="s">
        <v>915</v>
      </c>
      <c r="V9" t="s">
        <v>895</v>
      </c>
      <c r="W9" t="s">
        <v>910</v>
      </c>
      <c r="X9" t="s">
        <v>923</v>
      </c>
      <c r="Y9" t="s">
        <v>899</v>
      </c>
      <c r="Z9" t="s">
        <v>407</v>
      </c>
      <c r="AA9" t="s">
        <v>912</v>
      </c>
      <c r="AB9" t="s">
        <v>392</v>
      </c>
      <c r="AC9" t="s">
        <v>882</v>
      </c>
      <c r="AD9" t="s">
        <v>903</v>
      </c>
      <c r="AE9" t="s">
        <v>933</v>
      </c>
      <c r="AF9" t="s">
        <v>404</v>
      </c>
      <c r="AG9" t="s">
        <v>406</v>
      </c>
      <c r="AH9" t="s">
        <v>875</v>
      </c>
      <c r="AI9" t="s">
        <v>400</v>
      </c>
      <c r="AJ9" t="s">
        <v>918</v>
      </c>
      <c r="AK9" t="s">
        <v>925</v>
      </c>
      <c r="AL9" t="s">
        <v>395</v>
      </c>
      <c r="AM9" t="s">
        <v>883</v>
      </c>
      <c r="AN9" t="s">
        <v>901</v>
      </c>
      <c r="AO9" t="s">
        <v>396</v>
      </c>
      <c r="AP9" t="s">
        <v>410</v>
      </c>
      <c r="AQ9" t="s">
        <v>879</v>
      </c>
      <c r="AR9" t="s">
        <v>394</v>
      </c>
      <c r="AS9" t="s">
        <v>926</v>
      </c>
      <c r="AT9" t="s">
        <v>876</v>
      </c>
      <c r="AU9" t="s">
        <v>889</v>
      </c>
      <c r="AV9" t="s">
        <v>409</v>
      </c>
      <c r="AW9" t="s">
        <v>917</v>
      </c>
      <c r="AX9" t="s">
        <v>393</v>
      </c>
      <c r="AY9" t="s">
        <v>885</v>
      </c>
      <c r="AZ9" t="s">
        <v>908</v>
      </c>
      <c r="BA9" t="s">
        <v>928</v>
      </c>
      <c r="BB9" t="s">
        <v>930</v>
      </c>
      <c r="BC9" t="s">
        <v>408</v>
      </c>
      <c r="BD9" t="s">
        <v>412</v>
      </c>
      <c r="BE9" t="s">
        <v>413</v>
      </c>
      <c r="BF9" t="s">
        <v>397</v>
      </c>
      <c r="BG9" t="s">
        <v>399</v>
      </c>
      <c r="BH9" t="s">
        <v>921</v>
      </c>
      <c r="BI9" t="s">
        <v>924</v>
      </c>
      <c r="BJ9" t="s">
        <v>398</v>
      </c>
      <c r="BK9" t="s">
        <v>402</v>
      </c>
      <c r="BL9" t="s">
        <v>893</v>
      </c>
      <c r="BM9" t="s">
        <v>403</v>
      </c>
      <c r="BN9" t="s">
        <v>898</v>
      </c>
      <c r="BO9" t="s">
        <v>909</v>
      </c>
      <c r="BP9" t="s">
        <v>920</v>
      </c>
      <c r="BQ9" t="s">
        <v>927</v>
      </c>
      <c r="BR9" t="s">
        <v>929</v>
      </c>
      <c r="BS9" t="s">
        <v>934</v>
      </c>
    </row>
    <row r="10" spans="1:71" ht="12.75">
      <c r="A10" t="s">
        <v>1044</v>
      </c>
      <c r="B10" t="s">
        <v>149</v>
      </c>
      <c r="C10" t="s">
        <v>867</v>
      </c>
      <c r="D10" t="s">
        <v>868</v>
      </c>
      <c r="E10" t="s">
        <v>902</v>
      </c>
      <c r="F10" t="s">
        <v>904</v>
      </c>
      <c r="G10" t="s">
        <v>219</v>
      </c>
      <c r="H10" t="s">
        <v>907</v>
      </c>
      <c r="I10" t="s">
        <v>923</v>
      </c>
      <c r="J10" t="s">
        <v>874</v>
      </c>
      <c r="K10" t="s">
        <v>899</v>
      </c>
      <c r="L10" t="s">
        <v>897</v>
      </c>
      <c r="M10" t="s">
        <v>405</v>
      </c>
      <c r="N10" t="s">
        <v>869</v>
      </c>
      <c r="O10" t="s">
        <v>906</v>
      </c>
      <c r="P10" t="s">
        <v>901</v>
      </c>
      <c r="Q10" t="s">
        <v>931</v>
      </c>
      <c r="R10" t="s">
        <v>910</v>
      </c>
      <c r="S10" t="s">
        <v>406</v>
      </c>
      <c r="T10" t="s">
        <v>873</v>
      </c>
      <c r="U10" t="s">
        <v>933</v>
      </c>
      <c r="V10" t="s">
        <v>391</v>
      </c>
      <c r="W10" t="s">
        <v>895</v>
      </c>
      <c r="X10" t="s">
        <v>883</v>
      </c>
      <c r="Y10" t="s">
        <v>903</v>
      </c>
      <c r="Z10" t="s">
        <v>412</v>
      </c>
      <c r="AA10" t="s">
        <v>872</v>
      </c>
      <c r="AB10" t="s">
        <v>401</v>
      </c>
      <c r="AC10" t="s">
        <v>917</v>
      </c>
      <c r="AD10" t="s">
        <v>871</v>
      </c>
      <c r="AE10" t="s">
        <v>411</v>
      </c>
      <c r="AF10" t="s">
        <v>400</v>
      </c>
      <c r="AG10" t="s">
        <v>879</v>
      </c>
      <c r="AH10" t="s">
        <v>394</v>
      </c>
      <c r="AI10" t="s">
        <v>927</v>
      </c>
      <c r="AJ10" t="s">
        <v>392</v>
      </c>
      <c r="AK10" t="s">
        <v>882</v>
      </c>
      <c r="AL10" t="s">
        <v>404</v>
      </c>
      <c r="AM10" t="s">
        <v>921</v>
      </c>
      <c r="AN10" t="s">
        <v>876</v>
      </c>
      <c r="AO10" t="s">
        <v>393</v>
      </c>
      <c r="AP10" t="s">
        <v>395</v>
      </c>
      <c r="AQ10" t="s">
        <v>410</v>
      </c>
      <c r="AR10" t="s">
        <v>928</v>
      </c>
      <c r="AS10" t="s">
        <v>930</v>
      </c>
      <c r="AT10" t="s">
        <v>398</v>
      </c>
      <c r="AU10" t="s">
        <v>908</v>
      </c>
      <c r="AV10" t="s">
        <v>409</v>
      </c>
      <c r="AW10" t="s">
        <v>918</v>
      </c>
      <c r="AX10" t="s">
        <v>920</v>
      </c>
      <c r="AY10" t="s">
        <v>925</v>
      </c>
      <c r="AZ10" t="s">
        <v>413</v>
      </c>
      <c r="BA10" t="s">
        <v>396</v>
      </c>
      <c r="BB10" t="s">
        <v>889</v>
      </c>
      <c r="BC10" t="s">
        <v>402</v>
      </c>
      <c r="BD10" t="s">
        <v>898</v>
      </c>
      <c r="BE10" t="s">
        <v>407</v>
      </c>
      <c r="BF10" t="s">
        <v>912</v>
      </c>
      <c r="BG10" t="s">
        <v>915</v>
      </c>
      <c r="BH10" t="s">
        <v>929</v>
      </c>
      <c r="BI10" t="s">
        <v>875</v>
      </c>
      <c r="BJ10" t="s">
        <v>885</v>
      </c>
      <c r="BK10" t="s">
        <v>397</v>
      </c>
      <c r="BL10" t="s">
        <v>399</v>
      </c>
      <c r="BM10" t="s">
        <v>893</v>
      </c>
      <c r="BN10" t="s">
        <v>403</v>
      </c>
      <c r="BO10" t="s">
        <v>909</v>
      </c>
      <c r="BP10" t="s">
        <v>408</v>
      </c>
      <c r="BQ10" t="s">
        <v>924</v>
      </c>
      <c r="BR10" t="s">
        <v>926</v>
      </c>
      <c r="BS10" t="s">
        <v>934</v>
      </c>
    </row>
    <row r="11" spans="1:71" ht="12.75">
      <c r="A11" t="s">
        <v>1028</v>
      </c>
      <c r="B11" t="s">
        <v>966</v>
      </c>
      <c r="C11" t="s">
        <v>867</v>
      </c>
      <c r="D11" t="s">
        <v>868</v>
      </c>
      <c r="E11" t="s">
        <v>904</v>
      </c>
      <c r="F11" t="s">
        <v>219</v>
      </c>
      <c r="G11" t="s">
        <v>874</v>
      </c>
      <c r="H11" t="s">
        <v>405</v>
      </c>
      <c r="I11" t="s">
        <v>902</v>
      </c>
      <c r="J11" t="s">
        <v>897</v>
      </c>
      <c r="K11" t="s">
        <v>923</v>
      </c>
      <c r="L11" t="s">
        <v>869</v>
      </c>
      <c r="M11" t="s">
        <v>899</v>
      </c>
      <c r="N11" t="s">
        <v>907</v>
      </c>
      <c r="O11" t="s">
        <v>906</v>
      </c>
      <c r="P11" t="s">
        <v>903</v>
      </c>
      <c r="Q11" t="s">
        <v>411</v>
      </c>
      <c r="R11" t="s">
        <v>871</v>
      </c>
      <c r="S11" t="s">
        <v>873</v>
      </c>
      <c r="T11" t="s">
        <v>882</v>
      </c>
      <c r="U11" t="s">
        <v>391</v>
      </c>
      <c r="V11" t="s">
        <v>910</v>
      </c>
      <c r="W11" t="s">
        <v>931</v>
      </c>
      <c r="X11" t="s">
        <v>392</v>
      </c>
      <c r="Y11" t="s">
        <v>895</v>
      </c>
      <c r="Z11" t="s">
        <v>872</v>
      </c>
      <c r="AA11" t="s">
        <v>915</v>
      </c>
      <c r="AB11" t="s">
        <v>875</v>
      </c>
      <c r="AC11" t="s">
        <v>876</v>
      </c>
      <c r="AD11" t="s">
        <v>407</v>
      </c>
      <c r="AE11" t="s">
        <v>901</v>
      </c>
      <c r="AF11" t="s">
        <v>395</v>
      </c>
      <c r="AG11" t="s">
        <v>933</v>
      </c>
      <c r="AH11" t="s">
        <v>394</v>
      </c>
      <c r="AI11" t="s">
        <v>406</v>
      </c>
      <c r="AJ11" t="s">
        <v>410</v>
      </c>
      <c r="AK11" t="s">
        <v>393</v>
      </c>
      <c r="AL11" t="s">
        <v>909</v>
      </c>
      <c r="AM11" t="s">
        <v>400</v>
      </c>
      <c r="AN11" t="s">
        <v>404</v>
      </c>
      <c r="AO11" t="s">
        <v>879</v>
      </c>
      <c r="AP11" t="s">
        <v>412</v>
      </c>
      <c r="AQ11" t="s">
        <v>918</v>
      </c>
      <c r="AR11" t="s">
        <v>917</v>
      </c>
      <c r="AS11" t="s">
        <v>409</v>
      </c>
      <c r="AT11" t="s">
        <v>921</v>
      </c>
      <c r="AU11" t="s">
        <v>401</v>
      </c>
      <c r="AV11" t="s">
        <v>926</v>
      </c>
      <c r="AW11" t="s">
        <v>883</v>
      </c>
      <c r="AX11" t="s">
        <v>396</v>
      </c>
      <c r="AY11" t="s">
        <v>912</v>
      </c>
      <c r="AZ11" t="s">
        <v>908</v>
      </c>
      <c r="BA11" t="s">
        <v>925</v>
      </c>
      <c r="BB11" t="s">
        <v>928</v>
      </c>
      <c r="BC11" t="s">
        <v>402</v>
      </c>
      <c r="BD11" t="s">
        <v>398</v>
      </c>
      <c r="BE11" t="s">
        <v>930</v>
      </c>
      <c r="BF11" t="s">
        <v>408</v>
      </c>
      <c r="BG11" t="s">
        <v>885</v>
      </c>
      <c r="BH11" t="s">
        <v>898</v>
      </c>
      <c r="BI11" t="s">
        <v>413</v>
      </c>
      <c r="BJ11" t="s">
        <v>397</v>
      </c>
      <c r="BK11" t="s">
        <v>927</v>
      </c>
      <c r="BL11" t="s">
        <v>929</v>
      </c>
      <c r="BM11" t="s">
        <v>889</v>
      </c>
      <c r="BN11" t="s">
        <v>399</v>
      </c>
      <c r="BO11" t="s">
        <v>920</v>
      </c>
      <c r="BP11" t="s">
        <v>893</v>
      </c>
      <c r="BQ11" t="s">
        <v>403</v>
      </c>
      <c r="BR11" t="s">
        <v>924</v>
      </c>
      <c r="BS11" t="s">
        <v>934</v>
      </c>
    </row>
    <row r="12" spans="1:71" ht="12.75">
      <c r="A12" t="s">
        <v>1045</v>
      </c>
      <c r="B12" t="s">
        <v>150</v>
      </c>
      <c r="C12" t="s">
        <v>867</v>
      </c>
      <c r="D12" t="s">
        <v>868</v>
      </c>
      <c r="E12" t="s">
        <v>219</v>
      </c>
      <c r="F12" t="s">
        <v>904</v>
      </c>
      <c r="G12" t="s">
        <v>405</v>
      </c>
      <c r="H12" t="s">
        <v>874</v>
      </c>
      <c r="I12" t="s">
        <v>902</v>
      </c>
      <c r="J12" t="s">
        <v>897</v>
      </c>
      <c r="K12" t="s">
        <v>923</v>
      </c>
      <c r="L12" t="s">
        <v>871</v>
      </c>
      <c r="M12" t="s">
        <v>869</v>
      </c>
      <c r="N12" t="s">
        <v>907</v>
      </c>
      <c r="O12" t="s">
        <v>882</v>
      </c>
      <c r="P12" t="s">
        <v>906</v>
      </c>
      <c r="Q12" t="s">
        <v>910</v>
      </c>
      <c r="R12" t="s">
        <v>903</v>
      </c>
      <c r="S12" t="s">
        <v>873</v>
      </c>
      <c r="T12" t="s">
        <v>899</v>
      </c>
      <c r="U12" t="s">
        <v>391</v>
      </c>
      <c r="V12" t="s">
        <v>392</v>
      </c>
      <c r="W12" t="s">
        <v>895</v>
      </c>
      <c r="X12" t="s">
        <v>915</v>
      </c>
      <c r="Y12" t="s">
        <v>872</v>
      </c>
      <c r="Z12" t="s">
        <v>395</v>
      </c>
      <c r="AA12" t="s">
        <v>410</v>
      </c>
      <c r="AB12" t="s">
        <v>407</v>
      </c>
      <c r="AC12" t="s">
        <v>879</v>
      </c>
      <c r="AD12" t="s">
        <v>875</v>
      </c>
      <c r="AE12" t="s">
        <v>404</v>
      </c>
      <c r="AF12" t="s">
        <v>901</v>
      </c>
      <c r="AG12" t="s">
        <v>876</v>
      </c>
      <c r="AH12" t="s">
        <v>394</v>
      </c>
      <c r="AI12" t="s">
        <v>909</v>
      </c>
      <c r="AJ12" t="s">
        <v>412</v>
      </c>
      <c r="AK12" t="s">
        <v>933</v>
      </c>
      <c r="AL12" t="s">
        <v>393</v>
      </c>
      <c r="AM12" t="s">
        <v>918</v>
      </c>
      <c r="AN12" t="s">
        <v>931</v>
      </c>
      <c r="AO12" t="s">
        <v>917</v>
      </c>
      <c r="AP12" t="s">
        <v>409</v>
      </c>
      <c r="AQ12" t="s">
        <v>411</v>
      </c>
      <c r="AR12" t="s">
        <v>921</v>
      </c>
      <c r="AS12" t="s">
        <v>883</v>
      </c>
      <c r="AT12" t="s">
        <v>912</v>
      </c>
      <c r="AU12" t="s">
        <v>396</v>
      </c>
      <c r="AV12" t="s">
        <v>406</v>
      </c>
      <c r="AW12" t="s">
        <v>925</v>
      </c>
      <c r="AX12" t="s">
        <v>926</v>
      </c>
      <c r="AY12" t="s">
        <v>398</v>
      </c>
      <c r="AZ12" t="s">
        <v>908</v>
      </c>
      <c r="BA12" t="s">
        <v>400</v>
      </c>
      <c r="BB12" t="s">
        <v>898</v>
      </c>
      <c r="BC12" t="s">
        <v>928</v>
      </c>
      <c r="BD12" t="s">
        <v>402</v>
      </c>
      <c r="BE12" t="s">
        <v>408</v>
      </c>
      <c r="BF12" t="s">
        <v>930</v>
      </c>
      <c r="BG12" t="s">
        <v>927</v>
      </c>
      <c r="BH12" t="s">
        <v>929</v>
      </c>
      <c r="BI12" t="s">
        <v>397</v>
      </c>
      <c r="BJ12" t="s">
        <v>401</v>
      </c>
      <c r="BK12" t="s">
        <v>885</v>
      </c>
      <c r="BL12" t="s">
        <v>399</v>
      </c>
      <c r="BM12" t="s">
        <v>889</v>
      </c>
      <c r="BN12" t="s">
        <v>920</v>
      </c>
      <c r="BO12" t="s">
        <v>413</v>
      </c>
      <c r="BP12" t="s">
        <v>893</v>
      </c>
      <c r="BQ12" t="s">
        <v>403</v>
      </c>
      <c r="BR12" t="s">
        <v>924</v>
      </c>
      <c r="BS12" t="s">
        <v>934</v>
      </c>
    </row>
    <row r="13" spans="1:71" ht="12.75">
      <c r="A13" t="s">
        <v>1029</v>
      </c>
      <c r="B13" t="s">
        <v>967</v>
      </c>
      <c r="C13" t="s">
        <v>867</v>
      </c>
      <c r="D13" t="s">
        <v>868</v>
      </c>
      <c r="E13" t="s">
        <v>874</v>
      </c>
      <c r="F13" t="s">
        <v>902</v>
      </c>
      <c r="G13" t="s">
        <v>904</v>
      </c>
      <c r="H13" t="s">
        <v>219</v>
      </c>
      <c r="I13" t="s">
        <v>906</v>
      </c>
      <c r="J13" t="s">
        <v>406</v>
      </c>
      <c r="K13" t="s">
        <v>869</v>
      </c>
      <c r="L13" t="s">
        <v>897</v>
      </c>
      <c r="M13" t="s">
        <v>405</v>
      </c>
      <c r="N13" t="s">
        <v>907</v>
      </c>
      <c r="O13" t="s">
        <v>899</v>
      </c>
      <c r="P13" t="s">
        <v>923</v>
      </c>
      <c r="Q13" t="s">
        <v>901</v>
      </c>
      <c r="R13" t="s">
        <v>931</v>
      </c>
      <c r="S13" t="s">
        <v>933</v>
      </c>
      <c r="T13" t="s">
        <v>407</v>
      </c>
      <c r="U13" t="s">
        <v>392</v>
      </c>
      <c r="V13" t="s">
        <v>873</v>
      </c>
      <c r="W13" t="s">
        <v>875</v>
      </c>
      <c r="X13" t="s">
        <v>412</v>
      </c>
      <c r="Y13" t="s">
        <v>411</v>
      </c>
      <c r="Z13" t="s">
        <v>391</v>
      </c>
      <c r="AA13" t="s">
        <v>895</v>
      </c>
      <c r="AB13" t="s">
        <v>879</v>
      </c>
      <c r="AC13" t="s">
        <v>910</v>
      </c>
      <c r="AD13" t="s">
        <v>871</v>
      </c>
      <c r="AE13" t="s">
        <v>393</v>
      </c>
      <c r="AF13" t="s">
        <v>394</v>
      </c>
      <c r="AG13" t="s">
        <v>903</v>
      </c>
      <c r="AH13" t="s">
        <v>882</v>
      </c>
      <c r="AI13" t="s">
        <v>410</v>
      </c>
      <c r="AJ13" t="s">
        <v>395</v>
      </c>
      <c r="AK13" t="s">
        <v>400</v>
      </c>
      <c r="AL13" t="s">
        <v>928</v>
      </c>
      <c r="AM13" t="s">
        <v>876</v>
      </c>
      <c r="AN13" t="s">
        <v>404</v>
      </c>
      <c r="AO13" t="s">
        <v>917</v>
      </c>
      <c r="AP13" t="s">
        <v>872</v>
      </c>
      <c r="AQ13" t="s">
        <v>883</v>
      </c>
      <c r="AR13" t="s">
        <v>926</v>
      </c>
      <c r="AS13" t="s">
        <v>930</v>
      </c>
      <c r="AT13" t="s">
        <v>908</v>
      </c>
      <c r="AU13" t="s">
        <v>909</v>
      </c>
      <c r="AV13" t="s">
        <v>921</v>
      </c>
      <c r="AW13" t="s">
        <v>915</v>
      </c>
      <c r="AX13" t="s">
        <v>396</v>
      </c>
      <c r="AY13" t="s">
        <v>409</v>
      </c>
      <c r="AZ13" t="s">
        <v>893</v>
      </c>
      <c r="BA13" t="s">
        <v>918</v>
      </c>
      <c r="BB13" t="s">
        <v>402</v>
      </c>
      <c r="BC13" t="s">
        <v>408</v>
      </c>
      <c r="BD13" t="s">
        <v>927</v>
      </c>
      <c r="BE13" t="s">
        <v>898</v>
      </c>
      <c r="BF13" t="s">
        <v>413</v>
      </c>
      <c r="BG13" t="s">
        <v>885</v>
      </c>
      <c r="BH13" t="s">
        <v>398</v>
      </c>
      <c r="BI13" t="s">
        <v>925</v>
      </c>
      <c r="BJ13" t="s">
        <v>929</v>
      </c>
      <c r="BK13" t="s">
        <v>401</v>
      </c>
      <c r="BL13" t="s">
        <v>397</v>
      </c>
      <c r="BM13" t="s">
        <v>912</v>
      </c>
      <c r="BN13" t="s">
        <v>924</v>
      </c>
      <c r="BO13" t="s">
        <v>399</v>
      </c>
      <c r="BP13" t="s">
        <v>889</v>
      </c>
      <c r="BQ13" t="s">
        <v>403</v>
      </c>
      <c r="BR13" t="s">
        <v>920</v>
      </c>
      <c r="BS13" t="s">
        <v>934</v>
      </c>
    </row>
    <row r="14" spans="1:71" ht="12.75">
      <c r="A14" t="s">
        <v>1046</v>
      </c>
      <c r="B14" t="s">
        <v>152</v>
      </c>
      <c r="C14" t="s">
        <v>867</v>
      </c>
      <c r="D14" t="s">
        <v>868</v>
      </c>
      <c r="E14" t="s">
        <v>874</v>
      </c>
      <c r="F14" t="s">
        <v>902</v>
      </c>
      <c r="G14" t="s">
        <v>904</v>
      </c>
      <c r="H14" t="s">
        <v>906</v>
      </c>
      <c r="I14" t="s">
        <v>219</v>
      </c>
      <c r="J14" t="s">
        <v>407</v>
      </c>
      <c r="K14" t="s">
        <v>907</v>
      </c>
      <c r="L14" t="s">
        <v>897</v>
      </c>
      <c r="M14" t="s">
        <v>869</v>
      </c>
      <c r="N14" t="s">
        <v>405</v>
      </c>
      <c r="O14" t="s">
        <v>899</v>
      </c>
      <c r="P14" t="s">
        <v>394</v>
      </c>
      <c r="Q14" t="s">
        <v>875</v>
      </c>
      <c r="R14" t="s">
        <v>901</v>
      </c>
      <c r="S14" t="s">
        <v>923</v>
      </c>
      <c r="T14" t="s">
        <v>931</v>
      </c>
      <c r="U14" t="s">
        <v>391</v>
      </c>
      <c r="V14" t="s">
        <v>895</v>
      </c>
      <c r="W14" t="s">
        <v>392</v>
      </c>
      <c r="X14" t="s">
        <v>393</v>
      </c>
      <c r="Y14" t="s">
        <v>412</v>
      </c>
      <c r="Z14" t="s">
        <v>933</v>
      </c>
      <c r="AA14" t="s">
        <v>871</v>
      </c>
      <c r="AB14" t="s">
        <v>873</v>
      </c>
      <c r="AC14" t="s">
        <v>406</v>
      </c>
      <c r="AD14" t="s">
        <v>882</v>
      </c>
      <c r="AE14" t="s">
        <v>404</v>
      </c>
      <c r="AF14" t="s">
        <v>917</v>
      </c>
      <c r="AG14" t="s">
        <v>411</v>
      </c>
      <c r="AH14" t="s">
        <v>879</v>
      </c>
      <c r="AI14" t="s">
        <v>883</v>
      </c>
      <c r="AJ14" t="s">
        <v>910</v>
      </c>
      <c r="AK14" t="s">
        <v>928</v>
      </c>
      <c r="AL14" t="s">
        <v>876</v>
      </c>
      <c r="AM14" t="s">
        <v>903</v>
      </c>
      <c r="AN14" t="s">
        <v>410</v>
      </c>
      <c r="AO14" t="s">
        <v>908</v>
      </c>
      <c r="AP14" t="s">
        <v>926</v>
      </c>
      <c r="AQ14" t="s">
        <v>872</v>
      </c>
      <c r="AR14" t="s">
        <v>909</v>
      </c>
      <c r="AS14" t="s">
        <v>921</v>
      </c>
      <c r="AT14" t="s">
        <v>398</v>
      </c>
      <c r="AU14" t="s">
        <v>918</v>
      </c>
      <c r="AV14" t="s">
        <v>885</v>
      </c>
      <c r="AW14" t="s">
        <v>400</v>
      </c>
      <c r="AX14" t="s">
        <v>402</v>
      </c>
      <c r="AY14" t="s">
        <v>413</v>
      </c>
      <c r="AZ14" t="s">
        <v>395</v>
      </c>
      <c r="BA14" t="s">
        <v>396</v>
      </c>
      <c r="BB14" t="s">
        <v>409</v>
      </c>
      <c r="BC14" t="s">
        <v>915</v>
      </c>
      <c r="BD14" t="s">
        <v>924</v>
      </c>
      <c r="BE14" t="s">
        <v>925</v>
      </c>
      <c r="BF14" t="s">
        <v>927</v>
      </c>
      <c r="BG14" t="s">
        <v>930</v>
      </c>
      <c r="BH14" t="s">
        <v>397</v>
      </c>
      <c r="BI14" t="s">
        <v>399</v>
      </c>
      <c r="BJ14" t="s">
        <v>889</v>
      </c>
      <c r="BK14" t="s">
        <v>401</v>
      </c>
      <c r="BL14" t="s">
        <v>893</v>
      </c>
      <c r="BM14" t="s">
        <v>403</v>
      </c>
      <c r="BN14" t="s">
        <v>898</v>
      </c>
      <c r="BO14" t="s">
        <v>912</v>
      </c>
      <c r="BP14" t="s">
        <v>408</v>
      </c>
      <c r="BQ14" t="s">
        <v>920</v>
      </c>
      <c r="BR14" t="s">
        <v>929</v>
      </c>
      <c r="BS14" t="s">
        <v>934</v>
      </c>
    </row>
    <row r="15" spans="1:71" ht="12.75">
      <c r="A15" t="s">
        <v>1030</v>
      </c>
      <c r="B15" t="s">
        <v>968</v>
      </c>
      <c r="C15" t="s">
        <v>867</v>
      </c>
      <c r="D15" t="s">
        <v>868</v>
      </c>
      <c r="E15" t="s">
        <v>902</v>
      </c>
      <c r="F15" t="s">
        <v>904</v>
      </c>
      <c r="G15" t="s">
        <v>897</v>
      </c>
      <c r="H15" t="s">
        <v>406</v>
      </c>
      <c r="I15" t="s">
        <v>906</v>
      </c>
      <c r="J15" t="s">
        <v>907</v>
      </c>
      <c r="K15" t="s">
        <v>901</v>
      </c>
      <c r="L15" t="s">
        <v>923</v>
      </c>
      <c r="M15" t="s">
        <v>874</v>
      </c>
      <c r="N15" t="s">
        <v>219</v>
      </c>
      <c r="O15" t="s">
        <v>405</v>
      </c>
      <c r="P15" t="s">
        <v>899</v>
      </c>
      <c r="Q15" t="s">
        <v>869</v>
      </c>
      <c r="R15" t="s">
        <v>392</v>
      </c>
      <c r="S15" t="s">
        <v>903</v>
      </c>
      <c r="T15" t="s">
        <v>910</v>
      </c>
      <c r="U15" t="s">
        <v>873</v>
      </c>
      <c r="V15" t="s">
        <v>883</v>
      </c>
      <c r="W15" t="s">
        <v>412</v>
      </c>
      <c r="X15" t="s">
        <v>872</v>
      </c>
      <c r="Y15" t="s">
        <v>391</v>
      </c>
      <c r="Z15" t="s">
        <v>871</v>
      </c>
      <c r="AA15" t="s">
        <v>401</v>
      </c>
      <c r="AB15" t="s">
        <v>933</v>
      </c>
      <c r="AC15" t="s">
        <v>410</v>
      </c>
      <c r="AD15" t="s">
        <v>931</v>
      </c>
      <c r="AE15" t="s">
        <v>394</v>
      </c>
      <c r="AF15" t="s">
        <v>895</v>
      </c>
      <c r="AG15" t="s">
        <v>393</v>
      </c>
      <c r="AH15" t="s">
        <v>876</v>
      </c>
      <c r="AI15" t="s">
        <v>411</v>
      </c>
      <c r="AJ15" t="s">
        <v>875</v>
      </c>
      <c r="AK15" t="s">
        <v>917</v>
      </c>
      <c r="AL15" t="s">
        <v>928</v>
      </c>
      <c r="AM15" t="s">
        <v>396</v>
      </c>
      <c r="AN15" t="s">
        <v>400</v>
      </c>
      <c r="AO15" t="s">
        <v>404</v>
      </c>
      <c r="AP15" t="s">
        <v>882</v>
      </c>
      <c r="AQ15" t="s">
        <v>909</v>
      </c>
      <c r="AR15" t="s">
        <v>407</v>
      </c>
      <c r="AS15" t="s">
        <v>885</v>
      </c>
      <c r="AT15" t="s">
        <v>921</v>
      </c>
      <c r="AU15" t="s">
        <v>915</v>
      </c>
      <c r="AV15" t="s">
        <v>397</v>
      </c>
      <c r="AW15" t="s">
        <v>408</v>
      </c>
      <c r="AX15" t="s">
        <v>926</v>
      </c>
      <c r="AY15" t="s">
        <v>395</v>
      </c>
      <c r="AZ15" t="s">
        <v>918</v>
      </c>
      <c r="BA15" t="s">
        <v>912</v>
      </c>
      <c r="BB15" t="s">
        <v>927</v>
      </c>
      <c r="BC15" t="s">
        <v>908</v>
      </c>
      <c r="BD15" t="s">
        <v>409</v>
      </c>
      <c r="BE15" t="s">
        <v>879</v>
      </c>
      <c r="BF15" t="s">
        <v>402</v>
      </c>
      <c r="BG15" t="s">
        <v>925</v>
      </c>
      <c r="BH15" t="s">
        <v>413</v>
      </c>
      <c r="BI15" t="s">
        <v>920</v>
      </c>
      <c r="BJ15" t="s">
        <v>930</v>
      </c>
      <c r="BK15" t="s">
        <v>398</v>
      </c>
      <c r="BL15" t="s">
        <v>898</v>
      </c>
      <c r="BM15" t="s">
        <v>889</v>
      </c>
      <c r="BN15" t="s">
        <v>929</v>
      </c>
      <c r="BO15" t="s">
        <v>399</v>
      </c>
      <c r="BP15" t="s">
        <v>893</v>
      </c>
      <c r="BQ15" t="s">
        <v>403</v>
      </c>
      <c r="BR15" t="s">
        <v>924</v>
      </c>
      <c r="BS15" t="s">
        <v>934</v>
      </c>
    </row>
    <row r="16" spans="1:71" ht="12.75">
      <c r="A16" t="s">
        <v>1047</v>
      </c>
      <c r="B16" t="s">
        <v>154</v>
      </c>
      <c r="C16" t="s">
        <v>867</v>
      </c>
      <c r="D16" t="s">
        <v>868</v>
      </c>
      <c r="E16" t="s">
        <v>904</v>
      </c>
      <c r="F16" t="s">
        <v>902</v>
      </c>
      <c r="G16" t="s">
        <v>907</v>
      </c>
      <c r="H16" t="s">
        <v>406</v>
      </c>
      <c r="I16" t="s">
        <v>906</v>
      </c>
      <c r="J16" t="s">
        <v>874</v>
      </c>
      <c r="K16" t="s">
        <v>897</v>
      </c>
      <c r="L16" t="s">
        <v>219</v>
      </c>
      <c r="M16" t="s">
        <v>901</v>
      </c>
      <c r="N16" t="s">
        <v>903</v>
      </c>
      <c r="O16" t="s">
        <v>869</v>
      </c>
      <c r="P16" t="s">
        <v>923</v>
      </c>
      <c r="Q16" t="s">
        <v>873</v>
      </c>
      <c r="R16" t="s">
        <v>405</v>
      </c>
      <c r="S16" t="s">
        <v>872</v>
      </c>
      <c r="T16" t="s">
        <v>394</v>
      </c>
      <c r="U16" t="s">
        <v>392</v>
      </c>
      <c r="V16" t="s">
        <v>909</v>
      </c>
      <c r="W16" t="s">
        <v>910</v>
      </c>
      <c r="X16" t="s">
        <v>410</v>
      </c>
      <c r="Y16" t="s">
        <v>928</v>
      </c>
      <c r="Z16" t="s">
        <v>933</v>
      </c>
      <c r="AA16" t="s">
        <v>391</v>
      </c>
      <c r="AB16" t="s">
        <v>883</v>
      </c>
      <c r="AC16" t="s">
        <v>871</v>
      </c>
      <c r="AD16" t="s">
        <v>899</v>
      </c>
      <c r="AE16" t="s">
        <v>931</v>
      </c>
      <c r="AF16" t="s">
        <v>400</v>
      </c>
      <c r="AG16" t="s">
        <v>882</v>
      </c>
      <c r="AH16" t="s">
        <v>895</v>
      </c>
      <c r="AI16" t="s">
        <v>404</v>
      </c>
      <c r="AJ16" t="s">
        <v>393</v>
      </c>
      <c r="AK16" t="s">
        <v>885</v>
      </c>
      <c r="AL16" t="s">
        <v>407</v>
      </c>
      <c r="AM16" t="s">
        <v>875</v>
      </c>
      <c r="AN16" t="s">
        <v>395</v>
      </c>
      <c r="AO16" t="s">
        <v>396</v>
      </c>
      <c r="AP16" t="s">
        <v>917</v>
      </c>
      <c r="AQ16" t="s">
        <v>918</v>
      </c>
      <c r="AR16" t="s">
        <v>397</v>
      </c>
      <c r="AS16" t="s">
        <v>401</v>
      </c>
      <c r="AT16" t="s">
        <v>411</v>
      </c>
      <c r="AU16" t="s">
        <v>925</v>
      </c>
      <c r="AV16" t="s">
        <v>876</v>
      </c>
      <c r="AW16" t="s">
        <v>413</v>
      </c>
      <c r="AX16" t="s">
        <v>398</v>
      </c>
      <c r="AY16" t="s">
        <v>402</v>
      </c>
      <c r="AZ16" t="s">
        <v>915</v>
      </c>
      <c r="BA16" t="s">
        <v>921</v>
      </c>
      <c r="BB16" t="s">
        <v>927</v>
      </c>
      <c r="BC16" t="s">
        <v>879</v>
      </c>
      <c r="BD16" t="s">
        <v>399</v>
      </c>
      <c r="BE16" t="s">
        <v>889</v>
      </c>
      <c r="BF16" t="s">
        <v>893</v>
      </c>
      <c r="BG16" t="s">
        <v>403</v>
      </c>
      <c r="BH16" t="s">
        <v>898</v>
      </c>
      <c r="BI16" t="s">
        <v>908</v>
      </c>
      <c r="BJ16" t="s">
        <v>912</v>
      </c>
      <c r="BK16" t="s">
        <v>408</v>
      </c>
      <c r="BL16" t="s">
        <v>409</v>
      </c>
      <c r="BM16" t="s">
        <v>920</v>
      </c>
      <c r="BN16" t="s">
        <v>412</v>
      </c>
      <c r="BO16" t="s">
        <v>924</v>
      </c>
      <c r="BP16" t="s">
        <v>926</v>
      </c>
      <c r="BQ16" t="s">
        <v>929</v>
      </c>
      <c r="BR16" t="s">
        <v>930</v>
      </c>
      <c r="BS16" t="s">
        <v>934</v>
      </c>
    </row>
    <row r="17" spans="1:71" ht="12.75">
      <c r="A17" t="s">
        <v>810</v>
      </c>
      <c r="B17" t="s">
        <v>156</v>
      </c>
      <c r="C17" t="s">
        <v>867</v>
      </c>
      <c r="D17" t="s">
        <v>868</v>
      </c>
      <c r="E17" t="s">
        <v>904</v>
      </c>
      <c r="F17" t="s">
        <v>874</v>
      </c>
      <c r="G17" t="s">
        <v>902</v>
      </c>
      <c r="H17" t="s">
        <v>906</v>
      </c>
      <c r="I17" t="s">
        <v>899</v>
      </c>
      <c r="J17" t="s">
        <v>875</v>
      </c>
      <c r="K17" t="s">
        <v>907</v>
      </c>
      <c r="L17" t="s">
        <v>406</v>
      </c>
      <c r="M17" t="s">
        <v>903</v>
      </c>
      <c r="N17" t="s">
        <v>219</v>
      </c>
      <c r="O17" t="s">
        <v>923</v>
      </c>
      <c r="P17" t="s">
        <v>410</v>
      </c>
      <c r="Q17" t="s">
        <v>869</v>
      </c>
      <c r="R17" t="s">
        <v>405</v>
      </c>
      <c r="S17" t="s">
        <v>897</v>
      </c>
      <c r="T17" t="s">
        <v>901</v>
      </c>
      <c r="U17" t="s">
        <v>876</v>
      </c>
      <c r="V17" t="s">
        <v>879</v>
      </c>
      <c r="W17" t="s">
        <v>392</v>
      </c>
      <c r="X17" t="s">
        <v>391</v>
      </c>
      <c r="Y17" t="s">
        <v>395</v>
      </c>
      <c r="Z17" t="s">
        <v>412</v>
      </c>
      <c r="AA17" t="s">
        <v>393</v>
      </c>
      <c r="AB17" t="s">
        <v>895</v>
      </c>
      <c r="AC17" t="s">
        <v>933</v>
      </c>
      <c r="AD17" t="s">
        <v>931</v>
      </c>
      <c r="AE17" t="s">
        <v>871</v>
      </c>
      <c r="AF17" t="s">
        <v>872</v>
      </c>
      <c r="AG17" t="s">
        <v>408</v>
      </c>
      <c r="AH17" t="s">
        <v>873</v>
      </c>
      <c r="AI17" t="s">
        <v>915</v>
      </c>
      <c r="AJ17" t="s">
        <v>917</v>
      </c>
      <c r="AK17" t="s">
        <v>910</v>
      </c>
      <c r="AL17" t="s">
        <v>400</v>
      </c>
      <c r="AM17" t="s">
        <v>882</v>
      </c>
      <c r="AN17" t="s">
        <v>912</v>
      </c>
      <c r="AO17" t="s">
        <v>411</v>
      </c>
      <c r="AP17" t="s">
        <v>928</v>
      </c>
      <c r="AQ17" t="s">
        <v>394</v>
      </c>
      <c r="AR17" t="s">
        <v>404</v>
      </c>
      <c r="AS17" t="s">
        <v>909</v>
      </c>
      <c r="AT17" t="s">
        <v>925</v>
      </c>
      <c r="AU17" t="s">
        <v>921</v>
      </c>
      <c r="AV17" t="s">
        <v>926</v>
      </c>
      <c r="AW17" t="s">
        <v>930</v>
      </c>
      <c r="AX17" t="s">
        <v>883</v>
      </c>
      <c r="AY17" t="s">
        <v>398</v>
      </c>
      <c r="AZ17" t="s">
        <v>927</v>
      </c>
      <c r="BA17" t="s">
        <v>918</v>
      </c>
      <c r="BB17" t="s">
        <v>396</v>
      </c>
      <c r="BC17" t="s">
        <v>402</v>
      </c>
      <c r="BD17" t="s">
        <v>908</v>
      </c>
      <c r="BE17" t="s">
        <v>407</v>
      </c>
      <c r="BF17" t="s">
        <v>397</v>
      </c>
      <c r="BG17" t="s">
        <v>399</v>
      </c>
      <c r="BH17" t="s">
        <v>401</v>
      </c>
      <c r="BI17" t="s">
        <v>893</v>
      </c>
      <c r="BJ17" t="s">
        <v>409</v>
      </c>
      <c r="BK17" t="s">
        <v>924</v>
      </c>
      <c r="BL17" t="s">
        <v>929</v>
      </c>
      <c r="BM17" t="s">
        <v>885</v>
      </c>
      <c r="BN17" t="s">
        <v>889</v>
      </c>
      <c r="BO17" t="s">
        <v>403</v>
      </c>
      <c r="BP17" t="s">
        <v>898</v>
      </c>
      <c r="BQ17" t="s">
        <v>920</v>
      </c>
      <c r="BR17" t="s">
        <v>413</v>
      </c>
      <c r="BS17" t="s">
        <v>934</v>
      </c>
    </row>
    <row r="18" spans="1:71" ht="12.75">
      <c r="A18" t="s">
        <v>811</v>
      </c>
      <c r="B18" t="s">
        <v>157</v>
      </c>
      <c r="C18" t="s">
        <v>867</v>
      </c>
      <c r="D18" t="s">
        <v>868</v>
      </c>
      <c r="E18" t="s">
        <v>904</v>
      </c>
      <c r="F18" t="s">
        <v>219</v>
      </c>
      <c r="G18" t="s">
        <v>874</v>
      </c>
      <c r="H18" t="s">
        <v>902</v>
      </c>
      <c r="I18" t="s">
        <v>405</v>
      </c>
      <c r="J18" t="s">
        <v>897</v>
      </c>
      <c r="K18" t="s">
        <v>869</v>
      </c>
      <c r="L18" t="s">
        <v>899</v>
      </c>
      <c r="M18" t="s">
        <v>903</v>
      </c>
      <c r="N18" t="s">
        <v>873</v>
      </c>
      <c r="O18" t="s">
        <v>907</v>
      </c>
      <c r="P18" t="s">
        <v>923</v>
      </c>
      <c r="Q18" t="s">
        <v>872</v>
      </c>
      <c r="R18" t="s">
        <v>882</v>
      </c>
      <c r="S18" t="s">
        <v>871</v>
      </c>
      <c r="T18" t="s">
        <v>875</v>
      </c>
      <c r="U18" t="s">
        <v>876</v>
      </c>
      <c r="V18" t="s">
        <v>392</v>
      </c>
      <c r="W18" t="s">
        <v>406</v>
      </c>
      <c r="X18" t="s">
        <v>411</v>
      </c>
      <c r="Y18" t="s">
        <v>391</v>
      </c>
      <c r="Z18" t="s">
        <v>915</v>
      </c>
      <c r="AA18" t="s">
        <v>906</v>
      </c>
      <c r="AB18" t="s">
        <v>895</v>
      </c>
      <c r="AC18" t="s">
        <v>901</v>
      </c>
      <c r="AD18" t="s">
        <v>909</v>
      </c>
      <c r="AE18" t="s">
        <v>910</v>
      </c>
      <c r="AF18" t="s">
        <v>394</v>
      </c>
      <c r="AG18" t="s">
        <v>395</v>
      </c>
      <c r="AH18" t="s">
        <v>931</v>
      </c>
      <c r="AI18" t="s">
        <v>879</v>
      </c>
      <c r="AJ18" t="s">
        <v>401</v>
      </c>
      <c r="AK18" t="s">
        <v>407</v>
      </c>
      <c r="AL18" t="s">
        <v>409</v>
      </c>
      <c r="AM18" t="s">
        <v>393</v>
      </c>
      <c r="AN18" t="s">
        <v>883</v>
      </c>
      <c r="AO18" t="s">
        <v>400</v>
      </c>
      <c r="AP18" t="s">
        <v>404</v>
      </c>
      <c r="AQ18" t="s">
        <v>410</v>
      </c>
      <c r="AR18" t="s">
        <v>917</v>
      </c>
      <c r="AS18" t="s">
        <v>926</v>
      </c>
      <c r="AT18" t="s">
        <v>396</v>
      </c>
      <c r="AU18" t="s">
        <v>918</v>
      </c>
      <c r="AV18" t="s">
        <v>933</v>
      </c>
      <c r="AW18" t="s">
        <v>921</v>
      </c>
      <c r="AX18" t="s">
        <v>412</v>
      </c>
      <c r="AY18" t="s">
        <v>925</v>
      </c>
      <c r="AZ18" t="s">
        <v>398</v>
      </c>
      <c r="BA18" t="s">
        <v>908</v>
      </c>
      <c r="BB18" t="s">
        <v>885</v>
      </c>
      <c r="BC18" t="s">
        <v>397</v>
      </c>
      <c r="BD18" t="s">
        <v>889</v>
      </c>
      <c r="BE18" t="s">
        <v>408</v>
      </c>
      <c r="BF18" t="s">
        <v>402</v>
      </c>
      <c r="BG18" t="s">
        <v>912</v>
      </c>
      <c r="BH18" t="s">
        <v>413</v>
      </c>
      <c r="BI18" t="s">
        <v>399</v>
      </c>
      <c r="BJ18" t="s">
        <v>898</v>
      </c>
      <c r="BK18" t="s">
        <v>928</v>
      </c>
      <c r="BL18" t="s">
        <v>930</v>
      </c>
      <c r="BM18" t="s">
        <v>893</v>
      </c>
      <c r="BN18" t="s">
        <v>403</v>
      </c>
      <c r="BO18" t="s">
        <v>920</v>
      </c>
      <c r="BP18" t="s">
        <v>924</v>
      </c>
      <c r="BQ18" t="s">
        <v>927</v>
      </c>
      <c r="BR18" t="s">
        <v>929</v>
      </c>
      <c r="BS18" t="s">
        <v>934</v>
      </c>
    </row>
    <row r="19" spans="1:71" ht="12.75">
      <c r="A19" t="s">
        <v>1031</v>
      </c>
      <c r="B19" t="s">
        <v>969</v>
      </c>
      <c r="C19" t="s">
        <v>867</v>
      </c>
      <c r="D19" t="s">
        <v>868</v>
      </c>
      <c r="E19" t="s">
        <v>902</v>
      </c>
      <c r="F19" t="s">
        <v>406</v>
      </c>
      <c r="G19" t="s">
        <v>904</v>
      </c>
      <c r="H19" t="s">
        <v>901</v>
      </c>
      <c r="I19" t="s">
        <v>906</v>
      </c>
      <c r="J19" t="s">
        <v>923</v>
      </c>
      <c r="K19" t="s">
        <v>897</v>
      </c>
      <c r="L19" t="s">
        <v>874</v>
      </c>
      <c r="M19" t="s">
        <v>392</v>
      </c>
      <c r="N19" t="s">
        <v>899</v>
      </c>
      <c r="O19" t="s">
        <v>405</v>
      </c>
      <c r="P19" t="s">
        <v>219</v>
      </c>
      <c r="Q19" t="s">
        <v>907</v>
      </c>
      <c r="R19" t="s">
        <v>869</v>
      </c>
      <c r="S19" t="s">
        <v>411</v>
      </c>
      <c r="T19" t="s">
        <v>883</v>
      </c>
      <c r="U19" t="s">
        <v>933</v>
      </c>
      <c r="V19" t="s">
        <v>412</v>
      </c>
      <c r="W19" t="s">
        <v>931</v>
      </c>
      <c r="X19" t="s">
        <v>391</v>
      </c>
      <c r="Y19" t="s">
        <v>910</v>
      </c>
      <c r="Z19" t="s">
        <v>879</v>
      </c>
      <c r="AA19" t="s">
        <v>873</v>
      </c>
      <c r="AB19" t="s">
        <v>407</v>
      </c>
      <c r="AC19" t="s">
        <v>393</v>
      </c>
      <c r="AD19" t="s">
        <v>903</v>
      </c>
      <c r="AE19" t="s">
        <v>396</v>
      </c>
      <c r="AF19" t="s">
        <v>871</v>
      </c>
      <c r="AG19" t="s">
        <v>408</v>
      </c>
      <c r="AH19" t="s">
        <v>928</v>
      </c>
      <c r="AI19" t="s">
        <v>875</v>
      </c>
      <c r="AJ19" t="s">
        <v>885</v>
      </c>
      <c r="AK19" t="s">
        <v>926</v>
      </c>
      <c r="AL19" t="s">
        <v>401</v>
      </c>
      <c r="AM19" t="s">
        <v>930</v>
      </c>
      <c r="AN19" t="s">
        <v>876</v>
      </c>
      <c r="AO19" t="s">
        <v>895</v>
      </c>
      <c r="AP19" t="s">
        <v>410</v>
      </c>
      <c r="AQ19" t="s">
        <v>872</v>
      </c>
      <c r="AR19" t="s">
        <v>394</v>
      </c>
      <c r="AS19" t="s">
        <v>882</v>
      </c>
      <c r="AT19" t="s">
        <v>397</v>
      </c>
      <c r="AU19" t="s">
        <v>395</v>
      </c>
      <c r="AV19" t="s">
        <v>400</v>
      </c>
      <c r="AW19" t="s">
        <v>918</v>
      </c>
      <c r="AX19" t="s">
        <v>921</v>
      </c>
      <c r="AY19" t="s">
        <v>927</v>
      </c>
      <c r="AZ19" t="s">
        <v>404</v>
      </c>
      <c r="BA19" t="s">
        <v>915</v>
      </c>
      <c r="BB19" t="s">
        <v>912</v>
      </c>
      <c r="BC19" t="s">
        <v>917</v>
      </c>
      <c r="BD19" t="s">
        <v>909</v>
      </c>
      <c r="BE19" t="s">
        <v>889</v>
      </c>
      <c r="BF19" t="s">
        <v>402</v>
      </c>
      <c r="BG19" t="s">
        <v>929</v>
      </c>
      <c r="BH19" t="s">
        <v>398</v>
      </c>
      <c r="BI19" t="s">
        <v>908</v>
      </c>
      <c r="BJ19" t="s">
        <v>409</v>
      </c>
      <c r="BK19" t="s">
        <v>920</v>
      </c>
      <c r="BL19" t="s">
        <v>925</v>
      </c>
      <c r="BM19" t="s">
        <v>413</v>
      </c>
      <c r="BN19" t="s">
        <v>399</v>
      </c>
      <c r="BO19" t="s">
        <v>893</v>
      </c>
      <c r="BP19" t="s">
        <v>403</v>
      </c>
      <c r="BQ19" t="s">
        <v>898</v>
      </c>
      <c r="BR19" t="s">
        <v>924</v>
      </c>
      <c r="BS19" t="s">
        <v>934</v>
      </c>
    </row>
    <row r="20" spans="1:71" ht="12.75">
      <c r="A20" t="s">
        <v>812</v>
      </c>
      <c r="B20" t="s">
        <v>158</v>
      </c>
      <c r="C20" t="s">
        <v>867</v>
      </c>
      <c r="D20" t="s">
        <v>868</v>
      </c>
      <c r="E20" t="s">
        <v>902</v>
      </c>
      <c r="F20" t="s">
        <v>406</v>
      </c>
      <c r="G20" t="s">
        <v>904</v>
      </c>
      <c r="H20" t="s">
        <v>901</v>
      </c>
      <c r="I20" t="s">
        <v>906</v>
      </c>
      <c r="J20" t="s">
        <v>923</v>
      </c>
      <c r="K20" t="s">
        <v>897</v>
      </c>
      <c r="L20" t="s">
        <v>874</v>
      </c>
      <c r="M20" t="s">
        <v>405</v>
      </c>
      <c r="N20" t="s">
        <v>219</v>
      </c>
      <c r="O20" t="s">
        <v>392</v>
      </c>
      <c r="P20" t="s">
        <v>899</v>
      </c>
      <c r="Q20" t="s">
        <v>907</v>
      </c>
      <c r="R20" t="s">
        <v>869</v>
      </c>
      <c r="S20" t="s">
        <v>933</v>
      </c>
      <c r="T20" t="s">
        <v>931</v>
      </c>
      <c r="U20" t="s">
        <v>391</v>
      </c>
      <c r="V20" t="s">
        <v>412</v>
      </c>
      <c r="W20" t="s">
        <v>879</v>
      </c>
      <c r="X20" t="s">
        <v>408</v>
      </c>
      <c r="Y20" t="s">
        <v>876</v>
      </c>
      <c r="Z20" t="s">
        <v>926</v>
      </c>
      <c r="AA20" t="s">
        <v>882</v>
      </c>
      <c r="AB20" t="s">
        <v>895</v>
      </c>
      <c r="AC20" t="s">
        <v>875</v>
      </c>
      <c r="AD20" t="s">
        <v>396</v>
      </c>
      <c r="AE20" t="s">
        <v>407</v>
      </c>
      <c r="AF20" t="s">
        <v>873</v>
      </c>
      <c r="AG20" t="s">
        <v>903</v>
      </c>
      <c r="AH20" t="s">
        <v>883</v>
      </c>
      <c r="AI20" t="s">
        <v>401</v>
      </c>
      <c r="AJ20" t="s">
        <v>410</v>
      </c>
      <c r="AK20" t="s">
        <v>872</v>
      </c>
      <c r="AL20" t="s">
        <v>393</v>
      </c>
      <c r="AM20" t="s">
        <v>395</v>
      </c>
      <c r="AN20" t="s">
        <v>885</v>
      </c>
      <c r="AO20" t="s">
        <v>411</v>
      </c>
      <c r="AP20" t="s">
        <v>889</v>
      </c>
      <c r="AQ20" t="s">
        <v>400</v>
      </c>
      <c r="AR20" t="s">
        <v>927</v>
      </c>
      <c r="AS20" t="s">
        <v>928</v>
      </c>
      <c r="AT20" t="s">
        <v>930</v>
      </c>
      <c r="AU20" t="s">
        <v>871</v>
      </c>
      <c r="AV20" t="s">
        <v>910</v>
      </c>
      <c r="AW20" t="s">
        <v>917</v>
      </c>
      <c r="AX20" t="s">
        <v>918</v>
      </c>
      <c r="AY20" t="s">
        <v>404</v>
      </c>
      <c r="AZ20" t="s">
        <v>409</v>
      </c>
      <c r="BA20" t="s">
        <v>921</v>
      </c>
      <c r="BB20" t="s">
        <v>929</v>
      </c>
      <c r="BC20" t="s">
        <v>413</v>
      </c>
      <c r="BD20" t="s">
        <v>394</v>
      </c>
      <c r="BE20" t="s">
        <v>397</v>
      </c>
      <c r="BF20" t="s">
        <v>398</v>
      </c>
      <c r="BG20" t="s">
        <v>399</v>
      </c>
      <c r="BH20" t="s">
        <v>402</v>
      </c>
      <c r="BI20" t="s">
        <v>893</v>
      </c>
      <c r="BJ20" t="s">
        <v>403</v>
      </c>
      <c r="BK20" t="s">
        <v>898</v>
      </c>
      <c r="BL20" t="s">
        <v>908</v>
      </c>
      <c r="BM20" t="s">
        <v>909</v>
      </c>
      <c r="BN20" t="s">
        <v>912</v>
      </c>
      <c r="BO20" t="s">
        <v>915</v>
      </c>
      <c r="BP20" t="s">
        <v>920</v>
      </c>
      <c r="BQ20" t="s">
        <v>924</v>
      </c>
      <c r="BR20" t="s">
        <v>925</v>
      </c>
      <c r="BS20" t="s">
        <v>934</v>
      </c>
    </row>
    <row r="21" spans="1:71" ht="12.75">
      <c r="A21" t="s">
        <v>813</v>
      </c>
      <c r="B21" t="s">
        <v>160</v>
      </c>
      <c r="C21" t="s">
        <v>867</v>
      </c>
      <c r="D21" t="s">
        <v>868</v>
      </c>
      <c r="E21" t="s">
        <v>874</v>
      </c>
      <c r="F21" t="s">
        <v>897</v>
      </c>
      <c r="G21" t="s">
        <v>923</v>
      </c>
      <c r="H21" t="s">
        <v>219</v>
      </c>
      <c r="I21" t="s">
        <v>405</v>
      </c>
      <c r="J21" t="s">
        <v>902</v>
      </c>
      <c r="K21" t="s">
        <v>411</v>
      </c>
      <c r="L21" t="s">
        <v>869</v>
      </c>
      <c r="M21" t="s">
        <v>907</v>
      </c>
      <c r="N21" t="s">
        <v>910</v>
      </c>
      <c r="O21" t="s">
        <v>899</v>
      </c>
      <c r="P21" t="s">
        <v>931</v>
      </c>
      <c r="Q21" t="s">
        <v>904</v>
      </c>
      <c r="R21" t="s">
        <v>906</v>
      </c>
      <c r="S21" t="s">
        <v>871</v>
      </c>
      <c r="T21" t="s">
        <v>391</v>
      </c>
      <c r="U21" t="s">
        <v>873</v>
      </c>
      <c r="V21" t="s">
        <v>882</v>
      </c>
      <c r="W21" t="s">
        <v>401</v>
      </c>
      <c r="X21" t="s">
        <v>406</v>
      </c>
      <c r="Y21" t="s">
        <v>933</v>
      </c>
      <c r="Z21" t="s">
        <v>876</v>
      </c>
      <c r="AA21" t="s">
        <v>895</v>
      </c>
      <c r="AB21" t="s">
        <v>404</v>
      </c>
      <c r="AC21" t="s">
        <v>912</v>
      </c>
      <c r="AD21" t="s">
        <v>879</v>
      </c>
      <c r="AE21" t="s">
        <v>883</v>
      </c>
      <c r="AF21" t="s">
        <v>915</v>
      </c>
      <c r="AG21" t="s">
        <v>412</v>
      </c>
      <c r="AH21" t="s">
        <v>394</v>
      </c>
      <c r="AI21" t="s">
        <v>410</v>
      </c>
      <c r="AJ21" t="s">
        <v>395</v>
      </c>
      <c r="AK21" t="s">
        <v>400</v>
      </c>
      <c r="AL21" t="s">
        <v>901</v>
      </c>
      <c r="AM21" t="s">
        <v>407</v>
      </c>
      <c r="AN21" t="s">
        <v>917</v>
      </c>
      <c r="AO21" t="s">
        <v>925</v>
      </c>
      <c r="AP21" t="s">
        <v>926</v>
      </c>
      <c r="AQ21" t="s">
        <v>928</v>
      </c>
      <c r="AR21" t="s">
        <v>396</v>
      </c>
      <c r="AS21" t="s">
        <v>885</v>
      </c>
      <c r="AT21" t="s">
        <v>402</v>
      </c>
      <c r="AU21" t="s">
        <v>903</v>
      </c>
      <c r="AV21" t="s">
        <v>408</v>
      </c>
      <c r="AW21" t="s">
        <v>393</v>
      </c>
      <c r="AX21" t="s">
        <v>898</v>
      </c>
      <c r="AY21" t="s">
        <v>927</v>
      </c>
      <c r="AZ21" t="s">
        <v>929</v>
      </c>
      <c r="BA21" t="s">
        <v>872</v>
      </c>
      <c r="BB21" t="s">
        <v>875</v>
      </c>
      <c r="BC21" t="s">
        <v>889</v>
      </c>
      <c r="BD21" t="s">
        <v>920</v>
      </c>
      <c r="BE21" t="s">
        <v>930</v>
      </c>
      <c r="BF21" t="s">
        <v>413</v>
      </c>
      <c r="BG21" t="s">
        <v>392</v>
      </c>
      <c r="BH21" t="s">
        <v>397</v>
      </c>
      <c r="BI21" t="s">
        <v>398</v>
      </c>
      <c r="BJ21" t="s">
        <v>399</v>
      </c>
      <c r="BK21" t="s">
        <v>893</v>
      </c>
      <c r="BL21" t="s">
        <v>403</v>
      </c>
      <c r="BM21" t="s">
        <v>908</v>
      </c>
      <c r="BN21" t="s">
        <v>909</v>
      </c>
      <c r="BO21" t="s">
        <v>409</v>
      </c>
      <c r="BP21" t="s">
        <v>918</v>
      </c>
      <c r="BQ21" t="s">
        <v>921</v>
      </c>
      <c r="BR21" t="s">
        <v>924</v>
      </c>
      <c r="BS21" t="s">
        <v>934</v>
      </c>
    </row>
    <row r="22" spans="1:71" ht="12.75">
      <c r="A22" t="s">
        <v>814</v>
      </c>
      <c r="B22" t="s">
        <v>161</v>
      </c>
      <c r="C22" t="s">
        <v>867</v>
      </c>
      <c r="D22" t="s">
        <v>868</v>
      </c>
      <c r="E22" t="s">
        <v>874</v>
      </c>
      <c r="F22" t="s">
        <v>902</v>
      </c>
      <c r="G22" t="s">
        <v>904</v>
      </c>
      <c r="H22" t="s">
        <v>906</v>
      </c>
      <c r="I22" t="s">
        <v>923</v>
      </c>
      <c r="J22" t="s">
        <v>219</v>
      </c>
      <c r="K22" t="s">
        <v>869</v>
      </c>
      <c r="L22" t="s">
        <v>405</v>
      </c>
      <c r="M22" t="s">
        <v>901</v>
      </c>
      <c r="N22" t="s">
        <v>931</v>
      </c>
      <c r="O22" t="s">
        <v>907</v>
      </c>
      <c r="P22" t="s">
        <v>897</v>
      </c>
      <c r="Q22" t="s">
        <v>406</v>
      </c>
      <c r="R22" t="s">
        <v>933</v>
      </c>
      <c r="S22" t="s">
        <v>899</v>
      </c>
      <c r="T22" t="s">
        <v>395</v>
      </c>
      <c r="U22" t="s">
        <v>879</v>
      </c>
      <c r="V22" t="s">
        <v>391</v>
      </c>
      <c r="W22" t="s">
        <v>411</v>
      </c>
      <c r="X22" t="s">
        <v>412</v>
      </c>
      <c r="Y22" t="s">
        <v>873</v>
      </c>
      <c r="Z22" t="s">
        <v>393</v>
      </c>
      <c r="AA22" t="s">
        <v>928</v>
      </c>
      <c r="AB22" t="s">
        <v>871</v>
      </c>
      <c r="AC22" t="s">
        <v>392</v>
      </c>
      <c r="AD22" t="s">
        <v>883</v>
      </c>
      <c r="AE22" t="s">
        <v>910</v>
      </c>
      <c r="AF22" t="s">
        <v>876</v>
      </c>
      <c r="AG22" t="s">
        <v>410</v>
      </c>
      <c r="AH22" t="s">
        <v>872</v>
      </c>
      <c r="AI22" t="s">
        <v>917</v>
      </c>
      <c r="AJ22" t="s">
        <v>930</v>
      </c>
      <c r="AK22" t="s">
        <v>875</v>
      </c>
      <c r="AL22" t="s">
        <v>882</v>
      </c>
      <c r="AM22" t="s">
        <v>895</v>
      </c>
      <c r="AN22" t="s">
        <v>394</v>
      </c>
      <c r="AO22" t="s">
        <v>903</v>
      </c>
      <c r="AP22" t="s">
        <v>407</v>
      </c>
      <c r="AQ22" t="s">
        <v>908</v>
      </c>
      <c r="AR22" t="s">
        <v>885</v>
      </c>
      <c r="AS22" t="s">
        <v>400</v>
      </c>
      <c r="AT22" t="s">
        <v>898</v>
      </c>
      <c r="AU22" t="s">
        <v>408</v>
      </c>
      <c r="AV22" t="s">
        <v>918</v>
      </c>
      <c r="AW22" t="s">
        <v>921</v>
      </c>
      <c r="AX22" t="s">
        <v>926</v>
      </c>
      <c r="AY22" t="s">
        <v>927</v>
      </c>
      <c r="AZ22" t="s">
        <v>929</v>
      </c>
      <c r="BA22" t="s">
        <v>396</v>
      </c>
      <c r="BB22" t="s">
        <v>402</v>
      </c>
      <c r="BC22" t="s">
        <v>404</v>
      </c>
      <c r="BD22" t="s">
        <v>409</v>
      </c>
      <c r="BE22" t="s">
        <v>915</v>
      </c>
      <c r="BF22" t="s">
        <v>925</v>
      </c>
      <c r="BG22" t="s">
        <v>397</v>
      </c>
      <c r="BH22" t="s">
        <v>398</v>
      </c>
      <c r="BI22" t="s">
        <v>399</v>
      </c>
      <c r="BJ22" t="s">
        <v>889</v>
      </c>
      <c r="BK22" t="s">
        <v>401</v>
      </c>
      <c r="BL22" t="s">
        <v>893</v>
      </c>
      <c r="BM22" t="s">
        <v>403</v>
      </c>
      <c r="BN22" t="s">
        <v>909</v>
      </c>
      <c r="BO22" t="s">
        <v>912</v>
      </c>
      <c r="BP22" t="s">
        <v>920</v>
      </c>
      <c r="BQ22" t="s">
        <v>924</v>
      </c>
      <c r="BR22" t="s">
        <v>413</v>
      </c>
      <c r="BS22" t="s">
        <v>934</v>
      </c>
    </row>
    <row r="23" spans="1:71" ht="12.75">
      <c r="A23" t="s">
        <v>1032</v>
      </c>
      <c r="B23" t="s">
        <v>970</v>
      </c>
      <c r="C23" t="s">
        <v>867</v>
      </c>
      <c r="D23" t="s">
        <v>868</v>
      </c>
      <c r="E23" t="s">
        <v>902</v>
      </c>
      <c r="F23" t="s">
        <v>906</v>
      </c>
      <c r="G23" t="s">
        <v>904</v>
      </c>
      <c r="H23" t="s">
        <v>923</v>
      </c>
      <c r="I23" t="s">
        <v>219</v>
      </c>
      <c r="J23" t="s">
        <v>874</v>
      </c>
      <c r="K23" t="s">
        <v>406</v>
      </c>
      <c r="L23" t="s">
        <v>897</v>
      </c>
      <c r="M23" t="s">
        <v>899</v>
      </c>
      <c r="N23" t="s">
        <v>405</v>
      </c>
      <c r="O23" t="s">
        <v>869</v>
      </c>
      <c r="P23" t="s">
        <v>901</v>
      </c>
      <c r="Q23" t="s">
        <v>907</v>
      </c>
      <c r="R23" t="s">
        <v>903</v>
      </c>
      <c r="S23" t="s">
        <v>412</v>
      </c>
      <c r="T23" t="s">
        <v>391</v>
      </c>
      <c r="U23" t="s">
        <v>882</v>
      </c>
      <c r="V23" t="s">
        <v>875</v>
      </c>
      <c r="W23" t="s">
        <v>895</v>
      </c>
      <c r="X23" t="s">
        <v>410</v>
      </c>
      <c r="Y23" t="s">
        <v>871</v>
      </c>
      <c r="Z23" t="s">
        <v>392</v>
      </c>
      <c r="AA23" t="s">
        <v>873</v>
      </c>
      <c r="AB23" t="s">
        <v>393</v>
      </c>
      <c r="AC23" t="s">
        <v>872</v>
      </c>
      <c r="AD23" t="s">
        <v>395</v>
      </c>
      <c r="AE23" t="s">
        <v>879</v>
      </c>
      <c r="AF23" t="s">
        <v>931</v>
      </c>
      <c r="AG23" t="s">
        <v>910</v>
      </c>
      <c r="AH23" t="s">
        <v>876</v>
      </c>
      <c r="AI23" t="s">
        <v>921</v>
      </c>
      <c r="AJ23" t="s">
        <v>917</v>
      </c>
      <c r="AK23" t="s">
        <v>928</v>
      </c>
      <c r="AL23" t="s">
        <v>909</v>
      </c>
      <c r="AM23" t="s">
        <v>411</v>
      </c>
      <c r="AN23" t="s">
        <v>918</v>
      </c>
      <c r="AO23" t="s">
        <v>883</v>
      </c>
      <c r="AP23" t="s">
        <v>404</v>
      </c>
      <c r="AQ23" t="s">
        <v>400</v>
      </c>
      <c r="AR23" t="s">
        <v>401</v>
      </c>
      <c r="AS23" t="s">
        <v>394</v>
      </c>
      <c r="AT23" t="s">
        <v>915</v>
      </c>
      <c r="AU23" t="s">
        <v>933</v>
      </c>
      <c r="AV23" t="s">
        <v>407</v>
      </c>
      <c r="AW23" t="s">
        <v>930</v>
      </c>
      <c r="AX23" t="s">
        <v>409</v>
      </c>
      <c r="AY23" t="s">
        <v>408</v>
      </c>
      <c r="AZ23" t="s">
        <v>926</v>
      </c>
      <c r="BA23" t="s">
        <v>396</v>
      </c>
      <c r="BB23" t="s">
        <v>912</v>
      </c>
      <c r="BC23" t="s">
        <v>398</v>
      </c>
      <c r="BD23" t="s">
        <v>908</v>
      </c>
      <c r="BE23" t="s">
        <v>885</v>
      </c>
      <c r="BF23" t="s">
        <v>927</v>
      </c>
      <c r="BG23" t="s">
        <v>925</v>
      </c>
      <c r="BH23" t="s">
        <v>397</v>
      </c>
      <c r="BI23" t="s">
        <v>920</v>
      </c>
      <c r="BJ23" t="s">
        <v>929</v>
      </c>
      <c r="BK23" t="s">
        <v>924</v>
      </c>
      <c r="BL23" t="s">
        <v>413</v>
      </c>
      <c r="BM23" t="s">
        <v>399</v>
      </c>
      <c r="BN23" t="s">
        <v>402</v>
      </c>
      <c r="BO23" t="s">
        <v>898</v>
      </c>
      <c r="BP23" t="s">
        <v>889</v>
      </c>
      <c r="BQ23" t="s">
        <v>893</v>
      </c>
      <c r="BR23" t="s">
        <v>403</v>
      </c>
      <c r="BS23" t="s">
        <v>934</v>
      </c>
    </row>
    <row r="24" spans="1:71" ht="12.75">
      <c r="A24" t="s">
        <v>815</v>
      </c>
      <c r="B24" t="s">
        <v>162</v>
      </c>
      <c r="C24" t="s">
        <v>867</v>
      </c>
      <c r="D24" t="s">
        <v>868</v>
      </c>
      <c r="E24" t="s">
        <v>219</v>
      </c>
      <c r="F24" t="s">
        <v>874</v>
      </c>
      <c r="G24" t="s">
        <v>405</v>
      </c>
      <c r="H24" t="s">
        <v>897</v>
      </c>
      <c r="I24" t="s">
        <v>869</v>
      </c>
      <c r="J24" t="s">
        <v>923</v>
      </c>
      <c r="K24" t="s">
        <v>904</v>
      </c>
      <c r="L24" t="s">
        <v>871</v>
      </c>
      <c r="M24" t="s">
        <v>899</v>
      </c>
      <c r="N24" t="s">
        <v>902</v>
      </c>
      <c r="O24" t="s">
        <v>903</v>
      </c>
      <c r="P24" t="s">
        <v>882</v>
      </c>
      <c r="Q24" t="s">
        <v>391</v>
      </c>
      <c r="R24" t="s">
        <v>895</v>
      </c>
      <c r="S24" t="s">
        <v>873</v>
      </c>
      <c r="T24" t="s">
        <v>872</v>
      </c>
      <c r="U24" t="s">
        <v>917</v>
      </c>
      <c r="V24" t="s">
        <v>392</v>
      </c>
      <c r="W24" t="s">
        <v>875</v>
      </c>
      <c r="X24" t="s">
        <v>907</v>
      </c>
      <c r="Y24" t="s">
        <v>393</v>
      </c>
      <c r="Z24" t="s">
        <v>906</v>
      </c>
      <c r="AA24" t="s">
        <v>412</v>
      </c>
      <c r="AB24" t="s">
        <v>394</v>
      </c>
      <c r="AC24" t="s">
        <v>404</v>
      </c>
      <c r="AD24" t="s">
        <v>879</v>
      </c>
      <c r="AE24" t="s">
        <v>409</v>
      </c>
      <c r="AF24" t="s">
        <v>909</v>
      </c>
      <c r="AG24" t="s">
        <v>411</v>
      </c>
      <c r="AH24" t="s">
        <v>915</v>
      </c>
      <c r="AI24" t="s">
        <v>395</v>
      </c>
      <c r="AJ24" t="s">
        <v>910</v>
      </c>
      <c r="AK24" t="s">
        <v>901</v>
      </c>
      <c r="AL24" t="s">
        <v>876</v>
      </c>
      <c r="AM24" t="s">
        <v>918</v>
      </c>
      <c r="AN24" t="s">
        <v>406</v>
      </c>
      <c r="AO24" t="s">
        <v>407</v>
      </c>
      <c r="AP24" t="s">
        <v>400</v>
      </c>
      <c r="AQ24" t="s">
        <v>410</v>
      </c>
      <c r="AR24" t="s">
        <v>401</v>
      </c>
      <c r="AS24" t="s">
        <v>883</v>
      </c>
      <c r="AT24" t="s">
        <v>928</v>
      </c>
      <c r="AU24" t="s">
        <v>398</v>
      </c>
      <c r="AV24" t="s">
        <v>931</v>
      </c>
      <c r="AW24" t="s">
        <v>921</v>
      </c>
      <c r="AX24" t="s">
        <v>926</v>
      </c>
      <c r="AY24" t="s">
        <v>908</v>
      </c>
      <c r="AZ24" t="s">
        <v>396</v>
      </c>
      <c r="BA24" t="s">
        <v>933</v>
      </c>
      <c r="BB24" t="s">
        <v>397</v>
      </c>
      <c r="BC24" t="s">
        <v>930</v>
      </c>
      <c r="BD24" t="s">
        <v>885</v>
      </c>
      <c r="BE24" t="s">
        <v>927</v>
      </c>
      <c r="BF24" t="s">
        <v>925</v>
      </c>
      <c r="BG24" t="s">
        <v>912</v>
      </c>
      <c r="BH24" t="s">
        <v>920</v>
      </c>
      <c r="BI24" t="s">
        <v>408</v>
      </c>
      <c r="BJ24" t="s">
        <v>924</v>
      </c>
      <c r="BK24" t="s">
        <v>399</v>
      </c>
      <c r="BL24" t="s">
        <v>889</v>
      </c>
      <c r="BM24" t="s">
        <v>898</v>
      </c>
      <c r="BN24" t="s">
        <v>402</v>
      </c>
      <c r="BO24" t="s">
        <v>893</v>
      </c>
      <c r="BP24" t="s">
        <v>929</v>
      </c>
      <c r="BQ24" t="s">
        <v>403</v>
      </c>
      <c r="BR24" t="s">
        <v>413</v>
      </c>
      <c r="BS24" t="s">
        <v>934</v>
      </c>
    </row>
    <row r="25" spans="1:71" ht="12.75">
      <c r="A25" t="s">
        <v>816</v>
      </c>
      <c r="B25" t="s">
        <v>163</v>
      </c>
      <c r="C25" t="s">
        <v>867</v>
      </c>
      <c r="D25" t="s">
        <v>868</v>
      </c>
      <c r="E25" t="s">
        <v>219</v>
      </c>
      <c r="F25" t="s">
        <v>931</v>
      </c>
      <c r="G25" t="s">
        <v>869</v>
      </c>
      <c r="H25" t="s">
        <v>904</v>
      </c>
      <c r="I25" t="s">
        <v>874</v>
      </c>
      <c r="J25" t="s">
        <v>411</v>
      </c>
      <c r="K25" t="s">
        <v>933</v>
      </c>
      <c r="L25" t="s">
        <v>899</v>
      </c>
      <c r="M25" t="s">
        <v>405</v>
      </c>
      <c r="N25" t="s">
        <v>902</v>
      </c>
      <c r="O25" t="s">
        <v>872</v>
      </c>
      <c r="P25" t="s">
        <v>392</v>
      </c>
      <c r="Q25" t="s">
        <v>897</v>
      </c>
      <c r="R25" t="s">
        <v>923</v>
      </c>
      <c r="S25" t="s">
        <v>915</v>
      </c>
      <c r="T25" t="s">
        <v>906</v>
      </c>
      <c r="U25" t="s">
        <v>895</v>
      </c>
      <c r="V25" t="s">
        <v>410</v>
      </c>
      <c r="W25" t="s">
        <v>882</v>
      </c>
      <c r="X25" t="s">
        <v>401</v>
      </c>
      <c r="Y25" t="s">
        <v>404</v>
      </c>
      <c r="Z25" t="s">
        <v>901</v>
      </c>
      <c r="AA25" t="s">
        <v>907</v>
      </c>
      <c r="AB25" t="s">
        <v>925</v>
      </c>
      <c r="AC25" t="s">
        <v>406</v>
      </c>
      <c r="AD25" t="s">
        <v>391</v>
      </c>
      <c r="AE25" t="s">
        <v>400</v>
      </c>
      <c r="AF25" t="s">
        <v>871</v>
      </c>
      <c r="AG25" t="s">
        <v>393</v>
      </c>
      <c r="AH25" t="s">
        <v>873</v>
      </c>
      <c r="AI25" t="s">
        <v>875</v>
      </c>
      <c r="AJ25" t="s">
        <v>876</v>
      </c>
      <c r="AK25" t="s">
        <v>883</v>
      </c>
      <c r="AL25" t="s">
        <v>910</v>
      </c>
      <c r="AM25" t="s">
        <v>407</v>
      </c>
      <c r="AN25" t="s">
        <v>912</v>
      </c>
      <c r="AO25" t="s">
        <v>917</v>
      </c>
      <c r="AP25" t="s">
        <v>926</v>
      </c>
      <c r="AQ25" t="s">
        <v>879</v>
      </c>
      <c r="AR25" t="s">
        <v>394</v>
      </c>
      <c r="AS25" t="s">
        <v>903</v>
      </c>
      <c r="AT25" t="s">
        <v>395</v>
      </c>
      <c r="AU25" t="s">
        <v>402</v>
      </c>
      <c r="AV25" t="s">
        <v>409</v>
      </c>
      <c r="AW25" t="s">
        <v>918</v>
      </c>
      <c r="AX25" t="s">
        <v>927</v>
      </c>
      <c r="AY25" t="s">
        <v>413</v>
      </c>
      <c r="AZ25" t="s">
        <v>396</v>
      </c>
      <c r="BA25" t="s">
        <v>885</v>
      </c>
      <c r="BB25" t="s">
        <v>397</v>
      </c>
      <c r="BC25" t="s">
        <v>398</v>
      </c>
      <c r="BD25" t="s">
        <v>399</v>
      </c>
      <c r="BE25" t="s">
        <v>889</v>
      </c>
      <c r="BF25" t="s">
        <v>893</v>
      </c>
      <c r="BG25" t="s">
        <v>403</v>
      </c>
      <c r="BH25" t="s">
        <v>898</v>
      </c>
      <c r="BI25" t="s">
        <v>908</v>
      </c>
      <c r="BJ25" t="s">
        <v>909</v>
      </c>
      <c r="BK25" t="s">
        <v>408</v>
      </c>
      <c r="BL25" t="s">
        <v>920</v>
      </c>
      <c r="BM25" t="s">
        <v>921</v>
      </c>
      <c r="BN25" t="s">
        <v>412</v>
      </c>
      <c r="BO25" t="s">
        <v>924</v>
      </c>
      <c r="BP25" t="s">
        <v>928</v>
      </c>
      <c r="BQ25" t="s">
        <v>929</v>
      </c>
      <c r="BR25" t="s">
        <v>930</v>
      </c>
      <c r="BS25" t="s">
        <v>934</v>
      </c>
    </row>
    <row r="26" spans="1:71" ht="12.75">
      <c r="A26" t="s">
        <v>817</v>
      </c>
      <c r="B26" t="s">
        <v>164</v>
      </c>
      <c r="C26" t="s">
        <v>867</v>
      </c>
      <c r="D26" t="s">
        <v>868</v>
      </c>
      <c r="E26" t="s">
        <v>906</v>
      </c>
      <c r="F26" t="s">
        <v>904</v>
      </c>
      <c r="G26" t="s">
        <v>902</v>
      </c>
      <c r="H26" t="s">
        <v>406</v>
      </c>
      <c r="I26" t="s">
        <v>874</v>
      </c>
      <c r="J26" t="s">
        <v>923</v>
      </c>
      <c r="K26" t="s">
        <v>907</v>
      </c>
      <c r="L26" t="s">
        <v>899</v>
      </c>
      <c r="M26" t="s">
        <v>410</v>
      </c>
      <c r="N26" t="s">
        <v>901</v>
      </c>
      <c r="O26" t="s">
        <v>412</v>
      </c>
      <c r="P26" t="s">
        <v>219</v>
      </c>
      <c r="Q26" t="s">
        <v>897</v>
      </c>
      <c r="R26" t="s">
        <v>903</v>
      </c>
      <c r="S26" t="s">
        <v>869</v>
      </c>
      <c r="T26" t="s">
        <v>405</v>
      </c>
      <c r="U26" t="s">
        <v>910</v>
      </c>
      <c r="V26" t="s">
        <v>921</v>
      </c>
      <c r="W26" t="s">
        <v>931</v>
      </c>
      <c r="X26" t="s">
        <v>879</v>
      </c>
      <c r="Y26" t="s">
        <v>391</v>
      </c>
      <c r="Z26" t="s">
        <v>411</v>
      </c>
      <c r="AA26" t="s">
        <v>928</v>
      </c>
      <c r="AB26" t="s">
        <v>876</v>
      </c>
      <c r="AC26" t="s">
        <v>875</v>
      </c>
      <c r="AD26" t="s">
        <v>393</v>
      </c>
      <c r="AE26" t="s">
        <v>883</v>
      </c>
      <c r="AF26" t="s">
        <v>909</v>
      </c>
      <c r="AG26" t="s">
        <v>895</v>
      </c>
      <c r="AH26" t="s">
        <v>408</v>
      </c>
      <c r="AI26" t="s">
        <v>933</v>
      </c>
      <c r="AJ26" t="s">
        <v>395</v>
      </c>
      <c r="AK26" t="s">
        <v>392</v>
      </c>
      <c r="AL26" t="s">
        <v>407</v>
      </c>
      <c r="AM26" t="s">
        <v>926</v>
      </c>
      <c r="AN26" t="s">
        <v>912</v>
      </c>
      <c r="AO26" t="s">
        <v>872</v>
      </c>
      <c r="AP26" t="s">
        <v>873</v>
      </c>
      <c r="AQ26" t="s">
        <v>930</v>
      </c>
      <c r="AR26" t="s">
        <v>871</v>
      </c>
      <c r="AS26" t="s">
        <v>401</v>
      </c>
      <c r="AT26" t="s">
        <v>882</v>
      </c>
      <c r="AU26" t="s">
        <v>908</v>
      </c>
      <c r="AV26" t="s">
        <v>925</v>
      </c>
      <c r="AW26" t="s">
        <v>927</v>
      </c>
      <c r="AX26" t="s">
        <v>917</v>
      </c>
      <c r="AY26" t="s">
        <v>400</v>
      </c>
      <c r="AZ26" t="s">
        <v>920</v>
      </c>
      <c r="BA26" t="s">
        <v>394</v>
      </c>
      <c r="BB26" t="s">
        <v>898</v>
      </c>
      <c r="BC26" t="s">
        <v>915</v>
      </c>
      <c r="BD26" t="s">
        <v>396</v>
      </c>
      <c r="BE26" t="s">
        <v>885</v>
      </c>
      <c r="BF26" t="s">
        <v>398</v>
      </c>
      <c r="BG26" t="s">
        <v>399</v>
      </c>
      <c r="BH26" t="s">
        <v>402</v>
      </c>
      <c r="BI26" t="s">
        <v>893</v>
      </c>
      <c r="BJ26" t="s">
        <v>404</v>
      </c>
      <c r="BK26" t="s">
        <v>918</v>
      </c>
      <c r="BL26" t="s">
        <v>924</v>
      </c>
      <c r="BM26" t="s">
        <v>397</v>
      </c>
      <c r="BN26" t="s">
        <v>889</v>
      </c>
      <c r="BO26" t="s">
        <v>403</v>
      </c>
      <c r="BP26" t="s">
        <v>409</v>
      </c>
      <c r="BQ26" t="s">
        <v>929</v>
      </c>
      <c r="BR26" t="s">
        <v>413</v>
      </c>
      <c r="BS26" t="s">
        <v>934</v>
      </c>
    </row>
    <row r="27" spans="1:71" ht="12.75">
      <c r="A27" t="s">
        <v>818</v>
      </c>
      <c r="B27" t="s">
        <v>165</v>
      </c>
      <c r="C27" t="s">
        <v>867</v>
      </c>
      <c r="D27" t="s">
        <v>868</v>
      </c>
      <c r="E27" t="s">
        <v>902</v>
      </c>
      <c r="F27" t="s">
        <v>904</v>
      </c>
      <c r="G27" t="s">
        <v>897</v>
      </c>
      <c r="H27" t="s">
        <v>907</v>
      </c>
      <c r="I27" t="s">
        <v>406</v>
      </c>
      <c r="J27" t="s">
        <v>874</v>
      </c>
      <c r="K27" t="s">
        <v>219</v>
      </c>
      <c r="L27" t="s">
        <v>923</v>
      </c>
      <c r="M27" t="s">
        <v>869</v>
      </c>
      <c r="N27" t="s">
        <v>906</v>
      </c>
      <c r="O27" t="s">
        <v>901</v>
      </c>
      <c r="P27" t="s">
        <v>873</v>
      </c>
      <c r="Q27" t="s">
        <v>405</v>
      </c>
      <c r="R27" t="s">
        <v>871</v>
      </c>
      <c r="S27" t="s">
        <v>872</v>
      </c>
      <c r="T27" t="s">
        <v>392</v>
      </c>
      <c r="U27" t="s">
        <v>899</v>
      </c>
      <c r="V27" t="s">
        <v>903</v>
      </c>
      <c r="W27" t="s">
        <v>401</v>
      </c>
      <c r="X27" t="s">
        <v>391</v>
      </c>
      <c r="Y27" t="s">
        <v>394</v>
      </c>
      <c r="Z27" t="s">
        <v>895</v>
      </c>
      <c r="AA27" t="s">
        <v>875</v>
      </c>
      <c r="AB27" t="s">
        <v>396</v>
      </c>
      <c r="AC27" t="s">
        <v>883</v>
      </c>
      <c r="AD27" t="s">
        <v>910</v>
      </c>
      <c r="AE27" t="s">
        <v>410</v>
      </c>
      <c r="AF27" t="s">
        <v>933</v>
      </c>
      <c r="AG27" t="s">
        <v>393</v>
      </c>
      <c r="AH27" t="s">
        <v>882</v>
      </c>
      <c r="AI27" t="s">
        <v>397</v>
      </c>
      <c r="AJ27" t="s">
        <v>876</v>
      </c>
      <c r="AK27" t="s">
        <v>917</v>
      </c>
      <c r="AL27" t="s">
        <v>412</v>
      </c>
      <c r="AM27" t="s">
        <v>404</v>
      </c>
      <c r="AN27" t="s">
        <v>928</v>
      </c>
      <c r="AO27" t="s">
        <v>407</v>
      </c>
      <c r="AP27" t="s">
        <v>409</v>
      </c>
      <c r="AQ27" t="s">
        <v>921</v>
      </c>
      <c r="AR27" t="s">
        <v>931</v>
      </c>
      <c r="AS27" t="s">
        <v>411</v>
      </c>
      <c r="AT27" t="s">
        <v>395</v>
      </c>
      <c r="AU27" t="s">
        <v>908</v>
      </c>
      <c r="AV27" t="s">
        <v>408</v>
      </c>
      <c r="AW27" t="s">
        <v>915</v>
      </c>
      <c r="AX27" t="s">
        <v>926</v>
      </c>
      <c r="AY27" t="s">
        <v>927</v>
      </c>
      <c r="AZ27" t="s">
        <v>413</v>
      </c>
      <c r="BA27" t="s">
        <v>885</v>
      </c>
      <c r="BB27" t="s">
        <v>402</v>
      </c>
      <c r="BC27" t="s">
        <v>912</v>
      </c>
      <c r="BD27" t="s">
        <v>920</v>
      </c>
      <c r="BE27" t="s">
        <v>398</v>
      </c>
      <c r="BF27" t="s">
        <v>400</v>
      </c>
      <c r="BG27" t="s">
        <v>898</v>
      </c>
      <c r="BH27" t="s">
        <v>918</v>
      </c>
      <c r="BI27" t="s">
        <v>879</v>
      </c>
      <c r="BJ27" t="s">
        <v>399</v>
      </c>
      <c r="BK27" t="s">
        <v>889</v>
      </c>
      <c r="BL27" t="s">
        <v>893</v>
      </c>
      <c r="BM27" t="s">
        <v>403</v>
      </c>
      <c r="BN27" t="s">
        <v>909</v>
      </c>
      <c r="BO27" t="s">
        <v>924</v>
      </c>
      <c r="BP27" t="s">
        <v>925</v>
      </c>
      <c r="BQ27" t="s">
        <v>929</v>
      </c>
      <c r="BR27" t="s">
        <v>930</v>
      </c>
      <c r="BS27" t="s">
        <v>934</v>
      </c>
    </row>
    <row r="28" spans="1:71" ht="12.75">
      <c r="A28" t="s">
        <v>819</v>
      </c>
      <c r="B28" t="s">
        <v>166</v>
      </c>
      <c r="C28" t="s">
        <v>867</v>
      </c>
      <c r="D28" t="s">
        <v>868</v>
      </c>
      <c r="E28" t="s">
        <v>923</v>
      </c>
      <c r="F28" t="s">
        <v>902</v>
      </c>
      <c r="G28" t="s">
        <v>906</v>
      </c>
      <c r="H28" t="s">
        <v>219</v>
      </c>
      <c r="I28" t="s">
        <v>897</v>
      </c>
      <c r="J28" t="s">
        <v>901</v>
      </c>
      <c r="K28" t="s">
        <v>904</v>
      </c>
      <c r="L28" t="s">
        <v>406</v>
      </c>
      <c r="M28" t="s">
        <v>899</v>
      </c>
      <c r="N28" t="s">
        <v>869</v>
      </c>
      <c r="O28" t="s">
        <v>874</v>
      </c>
      <c r="P28" t="s">
        <v>405</v>
      </c>
      <c r="Q28" t="s">
        <v>882</v>
      </c>
      <c r="R28" t="s">
        <v>412</v>
      </c>
      <c r="S28" t="s">
        <v>391</v>
      </c>
      <c r="T28" t="s">
        <v>395</v>
      </c>
      <c r="U28" t="s">
        <v>903</v>
      </c>
      <c r="V28" t="s">
        <v>873</v>
      </c>
      <c r="W28" t="s">
        <v>895</v>
      </c>
      <c r="X28" t="s">
        <v>907</v>
      </c>
      <c r="Y28" t="s">
        <v>883</v>
      </c>
      <c r="Z28" t="s">
        <v>410</v>
      </c>
      <c r="AA28" t="s">
        <v>921</v>
      </c>
      <c r="AB28" t="s">
        <v>392</v>
      </c>
      <c r="AC28" t="s">
        <v>401</v>
      </c>
      <c r="AD28" t="s">
        <v>393</v>
      </c>
      <c r="AE28" t="s">
        <v>910</v>
      </c>
      <c r="AF28" t="s">
        <v>928</v>
      </c>
      <c r="AG28" t="s">
        <v>931</v>
      </c>
      <c r="AH28" t="s">
        <v>876</v>
      </c>
      <c r="AI28" t="s">
        <v>918</v>
      </c>
      <c r="AJ28" t="s">
        <v>917</v>
      </c>
      <c r="AK28" t="s">
        <v>871</v>
      </c>
      <c r="AL28" t="s">
        <v>875</v>
      </c>
      <c r="AM28" t="s">
        <v>396</v>
      </c>
      <c r="AN28" t="s">
        <v>872</v>
      </c>
      <c r="AO28" t="s">
        <v>400</v>
      </c>
      <c r="AP28" t="s">
        <v>933</v>
      </c>
      <c r="AQ28" t="s">
        <v>879</v>
      </c>
      <c r="AR28" t="s">
        <v>411</v>
      </c>
      <c r="AS28" t="s">
        <v>409</v>
      </c>
      <c r="AT28" t="s">
        <v>915</v>
      </c>
      <c r="AU28" t="s">
        <v>930</v>
      </c>
      <c r="AV28" t="s">
        <v>407</v>
      </c>
      <c r="AW28" t="s">
        <v>912</v>
      </c>
      <c r="AX28" t="s">
        <v>394</v>
      </c>
      <c r="AY28" t="s">
        <v>926</v>
      </c>
      <c r="AZ28" t="s">
        <v>885</v>
      </c>
      <c r="BA28" t="s">
        <v>925</v>
      </c>
      <c r="BB28" t="s">
        <v>929</v>
      </c>
      <c r="BC28" t="s">
        <v>397</v>
      </c>
      <c r="BD28" t="s">
        <v>404</v>
      </c>
      <c r="BE28" t="s">
        <v>909</v>
      </c>
      <c r="BF28" t="s">
        <v>408</v>
      </c>
      <c r="BG28" t="s">
        <v>927</v>
      </c>
      <c r="BH28" t="s">
        <v>908</v>
      </c>
      <c r="BI28" t="s">
        <v>398</v>
      </c>
      <c r="BJ28" t="s">
        <v>920</v>
      </c>
      <c r="BK28" t="s">
        <v>402</v>
      </c>
      <c r="BL28" t="s">
        <v>898</v>
      </c>
      <c r="BM28" t="s">
        <v>399</v>
      </c>
      <c r="BN28" t="s">
        <v>889</v>
      </c>
      <c r="BO28" t="s">
        <v>893</v>
      </c>
      <c r="BP28" t="s">
        <v>403</v>
      </c>
      <c r="BQ28" t="s">
        <v>924</v>
      </c>
      <c r="BR28" t="s">
        <v>413</v>
      </c>
      <c r="BS28" t="s">
        <v>934</v>
      </c>
    </row>
    <row r="29" spans="1:71" ht="12.75">
      <c r="A29" t="s">
        <v>1033</v>
      </c>
      <c r="B29" t="s">
        <v>971</v>
      </c>
      <c r="C29" t="s">
        <v>867</v>
      </c>
      <c r="D29" t="s">
        <v>868</v>
      </c>
      <c r="E29" t="s">
        <v>219</v>
      </c>
      <c r="F29" t="s">
        <v>411</v>
      </c>
      <c r="G29" t="s">
        <v>897</v>
      </c>
      <c r="H29" t="s">
        <v>874</v>
      </c>
      <c r="I29" t="s">
        <v>405</v>
      </c>
      <c r="J29" t="s">
        <v>902</v>
      </c>
      <c r="K29" t="s">
        <v>869</v>
      </c>
      <c r="L29" t="s">
        <v>904</v>
      </c>
      <c r="M29" t="s">
        <v>915</v>
      </c>
      <c r="N29" t="s">
        <v>931</v>
      </c>
      <c r="O29" t="s">
        <v>923</v>
      </c>
      <c r="P29" t="s">
        <v>899</v>
      </c>
      <c r="Q29" t="s">
        <v>906</v>
      </c>
      <c r="R29" t="s">
        <v>910</v>
      </c>
      <c r="S29" t="s">
        <v>895</v>
      </c>
      <c r="T29" t="s">
        <v>907</v>
      </c>
      <c r="U29" t="s">
        <v>933</v>
      </c>
      <c r="V29" t="s">
        <v>871</v>
      </c>
      <c r="W29" t="s">
        <v>901</v>
      </c>
      <c r="X29" t="s">
        <v>391</v>
      </c>
      <c r="Y29" t="s">
        <v>872</v>
      </c>
      <c r="Z29" t="s">
        <v>407</v>
      </c>
      <c r="AA29" t="s">
        <v>873</v>
      </c>
      <c r="AB29" t="s">
        <v>401</v>
      </c>
      <c r="AC29" t="s">
        <v>406</v>
      </c>
      <c r="AD29" t="s">
        <v>412</v>
      </c>
      <c r="AE29" t="s">
        <v>392</v>
      </c>
      <c r="AF29" t="s">
        <v>882</v>
      </c>
      <c r="AG29" t="s">
        <v>903</v>
      </c>
      <c r="AH29" t="s">
        <v>400</v>
      </c>
      <c r="AI29" t="s">
        <v>912</v>
      </c>
      <c r="AJ29" t="s">
        <v>410</v>
      </c>
      <c r="AK29" t="s">
        <v>404</v>
      </c>
      <c r="AL29" t="s">
        <v>926</v>
      </c>
      <c r="AM29" t="s">
        <v>917</v>
      </c>
      <c r="AN29" t="s">
        <v>875</v>
      </c>
      <c r="AO29" t="s">
        <v>394</v>
      </c>
      <c r="AP29" t="s">
        <v>879</v>
      </c>
      <c r="AQ29" t="s">
        <v>925</v>
      </c>
      <c r="AR29" t="s">
        <v>927</v>
      </c>
      <c r="AS29" t="s">
        <v>876</v>
      </c>
      <c r="AT29" t="s">
        <v>395</v>
      </c>
      <c r="AU29" t="s">
        <v>883</v>
      </c>
      <c r="AV29" t="s">
        <v>393</v>
      </c>
      <c r="AW29" t="s">
        <v>921</v>
      </c>
      <c r="AX29" t="s">
        <v>918</v>
      </c>
      <c r="AY29" t="s">
        <v>928</v>
      </c>
      <c r="AZ29" t="s">
        <v>396</v>
      </c>
      <c r="BA29" t="s">
        <v>408</v>
      </c>
      <c r="BB29" t="s">
        <v>885</v>
      </c>
      <c r="BC29" t="s">
        <v>402</v>
      </c>
      <c r="BD29" t="s">
        <v>409</v>
      </c>
      <c r="BE29" t="s">
        <v>909</v>
      </c>
      <c r="BF29" t="s">
        <v>930</v>
      </c>
      <c r="BG29" t="s">
        <v>898</v>
      </c>
      <c r="BH29" t="s">
        <v>889</v>
      </c>
      <c r="BI29" t="s">
        <v>920</v>
      </c>
      <c r="BJ29" t="s">
        <v>929</v>
      </c>
      <c r="BK29" t="s">
        <v>397</v>
      </c>
      <c r="BL29" t="s">
        <v>908</v>
      </c>
      <c r="BM29" t="s">
        <v>413</v>
      </c>
      <c r="BN29" t="s">
        <v>398</v>
      </c>
      <c r="BO29" t="s">
        <v>924</v>
      </c>
      <c r="BP29" t="s">
        <v>399</v>
      </c>
      <c r="BQ29" t="s">
        <v>893</v>
      </c>
      <c r="BR29" t="s">
        <v>403</v>
      </c>
      <c r="BS29" t="s">
        <v>934</v>
      </c>
    </row>
    <row r="30" spans="1:71" ht="12.75">
      <c r="A30" t="s">
        <v>820</v>
      </c>
      <c r="B30" t="s">
        <v>167</v>
      </c>
      <c r="C30" t="s">
        <v>867</v>
      </c>
      <c r="D30" t="s">
        <v>868</v>
      </c>
      <c r="E30" t="s">
        <v>219</v>
      </c>
      <c r="F30" t="s">
        <v>897</v>
      </c>
      <c r="G30" t="s">
        <v>904</v>
      </c>
      <c r="H30" t="s">
        <v>869</v>
      </c>
      <c r="I30" t="s">
        <v>874</v>
      </c>
      <c r="J30" t="s">
        <v>405</v>
      </c>
      <c r="K30" t="s">
        <v>902</v>
      </c>
      <c r="L30" t="s">
        <v>411</v>
      </c>
      <c r="M30" t="s">
        <v>895</v>
      </c>
      <c r="N30" t="s">
        <v>931</v>
      </c>
      <c r="O30" t="s">
        <v>391</v>
      </c>
      <c r="P30" t="s">
        <v>899</v>
      </c>
      <c r="Q30" t="s">
        <v>910</v>
      </c>
      <c r="R30" t="s">
        <v>915</v>
      </c>
      <c r="S30" t="s">
        <v>923</v>
      </c>
      <c r="T30" t="s">
        <v>906</v>
      </c>
      <c r="U30" t="s">
        <v>901</v>
      </c>
      <c r="V30" t="s">
        <v>933</v>
      </c>
      <c r="W30" t="s">
        <v>875</v>
      </c>
      <c r="X30" t="s">
        <v>907</v>
      </c>
      <c r="Y30" t="s">
        <v>912</v>
      </c>
      <c r="Z30" t="s">
        <v>872</v>
      </c>
      <c r="AA30" t="s">
        <v>392</v>
      </c>
      <c r="AB30" t="s">
        <v>871</v>
      </c>
      <c r="AC30" t="s">
        <v>409</v>
      </c>
      <c r="AD30" t="s">
        <v>917</v>
      </c>
      <c r="AE30" t="s">
        <v>927</v>
      </c>
      <c r="AF30" t="s">
        <v>873</v>
      </c>
      <c r="AG30" t="s">
        <v>410</v>
      </c>
      <c r="AH30" t="s">
        <v>926</v>
      </c>
      <c r="AI30" t="s">
        <v>930</v>
      </c>
      <c r="AJ30" t="s">
        <v>393</v>
      </c>
      <c r="AK30" t="s">
        <v>394</v>
      </c>
      <c r="AL30" t="s">
        <v>395</v>
      </c>
      <c r="AM30" t="s">
        <v>882</v>
      </c>
      <c r="AN30" t="s">
        <v>885</v>
      </c>
      <c r="AO30" t="s">
        <v>401</v>
      </c>
      <c r="AP30" t="s">
        <v>402</v>
      </c>
      <c r="AQ30" t="s">
        <v>903</v>
      </c>
      <c r="AR30" t="s">
        <v>406</v>
      </c>
      <c r="AS30" t="s">
        <v>407</v>
      </c>
      <c r="AT30" t="s">
        <v>412</v>
      </c>
      <c r="AU30" t="s">
        <v>925</v>
      </c>
      <c r="AV30" t="s">
        <v>400</v>
      </c>
      <c r="AW30" t="s">
        <v>921</v>
      </c>
      <c r="AX30" t="s">
        <v>876</v>
      </c>
      <c r="AY30" t="s">
        <v>879</v>
      </c>
      <c r="AZ30" t="s">
        <v>883</v>
      </c>
      <c r="BA30" t="s">
        <v>397</v>
      </c>
      <c r="BB30" t="s">
        <v>889</v>
      </c>
      <c r="BC30" t="s">
        <v>908</v>
      </c>
      <c r="BD30" t="s">
        <v>909</v>
      </c>
      <c r="BE30" t="s">
        <v>918</v>
      </c>
      <c r="BF30" t="s">
        <v>929</v>
      </c>
      <c r="BG30" t="s">
        <v>396</v>
      </c>
      <c r="BH30" t="s">
        <v>398</v>
      </c>
      <c r="BI30" t="s">
        <v>399</v>
      </c>
      <c r="BJ30" t="s">
        <v>893</v>
      </c>
      <c r="BK30" t="s">
        <v>403</v>
      </c>
      <c r="BL30" t="s">
        <v>404</v>
      </c>
      <c r="BM30" t="s">
        <v>898</v>
      </c>
      <c r="BN30" t="s">
        <v>408</v>
      </c>
      <c r="BO30" t="s">
        <v>920</v>
      </c>
      <c r="BP30" t="s">
        <v>924</v>
      </c>
      <c r="BQ30" t="s">
        <v>928</v>
      </c>
      <c r="BR30" t="s">
        <v>413</v>
      </c>
      <c r="BS30" t="s">
        <v>934</v>
      </c>
    </row>
    <row r="31" spans="1:71" ht="12.75">
      <c r="A31" t="s">
        <v>821</v>
      </c>
      <c r="B31" t="s">
        <v>168</v>
      </c>
      <c r="C31" t="s">
        <v>867</v>
      </c>
      <c r="D31" t="s">
        <v>868</v>
      </c>
      <c r="E31" t="s">
        <v>874</v>
      </c>
      <c r="F31" t="s">
        <v>904</v>
      </c>
      <c r="G31" t="s">
        <v>907</v>
      </c>
      <c r="H31" t="s">
        <v>906</v>
      </c>
      <c r="I31" t="s">
        <v>219</v>
      </c>
      <c r="J31" t="s">
        <v>902</v>
      </c>
      <c r="K31" t="s">
        <v>395</v>
      </c>
      <c r="L31" t="s">
        <v>895</v>
      </c>
      <c r="M31" t="s">
        <v>405</v>
      </c>
      <c r="N31" t="s">
        <v>931</v>
      </c>
      <c r="O31" t="s">
        <v>903</v>
      </c>
      <c r="P31" t="s">
        <v>406</v>
      </c>
      <c r="Q31" t="s">
        <v>872</v>
      </c>
      <c r="R31" t="s">
        <v>875</v>
      </c>
      <c r="S31" t="s">
        <v>393</v>
      </c>
      <c r="T31" t="s">
        <v>883</v>
      </c>
      <c r="U31" t="s">
        <v>897</v>
      </c>
      <c r="V31" t="s">
        <v>923</v>
      </c>
      <c r="W31" t="s">
        <v>933</v>
      </c>
      <c r="X31" t="s">
        <v>869</v>
      </c>
      <c r="Y31" t="s">
        <v>391</v>
      </c>
      <c r="Z31" t="s">
        <v>882</v>
      </c>
      <c r="AA31" t="s">
        <v>401</v>
      </c>
      <c r="AB31" t="s">
        <v>909</v>
      </c>
      <c r="AC31" t="s">
        <v>410</v>
      </c>
      <c r="AD31" t="s">
        <v>879</v>
      </c>
      <c r="AE31" t="s">
        <v>873</v>
      </c>
      <c r="AF31" t="s">
        <v>918</v>
      </c>
      <c r="AG31" t="s">
        <v>404</v>
      </c>
      <c r="AH31" t="s">
        <v>871</v>
      </c>
      <c r="AI31" t="s">
        <v>394</v>
      </c>
      <c r="AJ31" t="s">
        <v>411</v>
      </c>
      <c r="AK31" t="s">
        <v>876</v>
      </c>
      <c r="AL31" t="s">
        <v>396</v>
      </c>
      <c r="AM31" t="s">
        <v>912</v>
      </c>
      <c r="AN31" t="s">
        <v>917</v>
      </c>
      <c r="AO31" t="s">
        <v>392</v>
      </c>
      <c r="AP31" t="s">
        <v>899</v>
      </c>
      <c r="AQ31" t="s">
        <v>910</v>
      </c>
      <c r="AR31" t="s">
        <v>925</v>
      </c>
      <c r="AS31" t="s">
        <v>885</v>
      </c>
      <c r="AT31" t="s">
        <v>398</v>
      </c>
      <c r="AU31" t="s">
        <v>889</v>
      </c>
      <c r="AV31" t="s">
        <v>400</v>
      </c>
      <c r="AW31" t="s">
        <v>901</v>
      </c>
      <c r="AX31" t="s">
        <v>408</v>
      </c>
      <c r="AY31" t="s">
        <v>928</v>
      </c>
      <c r="AZ31" t="s">
        <v>413</v>
      </c>
      <c r="BA31" t="s">
        <v>397</v>
      </c>
      <c r="BB31" t="s">
        <v>399</v>
      </c>
      <c r="BC31" t="s">
        <v>402</v>
      </c>
      <c r="BD31" t="s">
        <v>893</v>
      </c>
      <c r="BE31" t="s">
        <v>403</v>
      </c>
      <c r="BF31" t="s">
        <v>898</v>
      </c>
      <c r="BG31" t="s">
        <v>908</v>
      </c>
      <c r="BH31" t="s">
        <v>407</v>
      </c>
      <c r="BI31" t="s">
        <v>409</v>
      </c>
      <c r="BJ31" t="s">
        <v>915</v>
      </c>
      <c r="BK31" t="s">
        <v>920</v>
      </c>
      <c r="BL31" t="s">
        <v>921</v>
      </c>
      <c r="BM31" t="s">
        <v>412</v>
      </c>
      <c r="BN31" t="s">
        <v>924</v>
      </c>
      <c r="BO31" t="s">
        <v>926</v>
      </c>
      <c r="BP31" t="s">
        <v>927</v>
      </c>
      <c r="BQ31" t="s">
        <v>929</v>
      </c>
      <c r="BR31" t="s">
        <v>930</v>
      </c>
      <c r="BS31" t="s">
        <v>934</v>
      </c>
    </row>
    <row r="32" spans="1:71" ht="12.75">
      <c r="A32" t="s">
        <v>1034</v>
      </c>
      <c r="B32" t="s">
        <v>972</v>
      </c>
      <c r="C32" t="s">
        <v>867</v>
      </c>
      <c r="D32" t="s">
        <v>868</v>
      </c>
      <c r="E32" t="s">
        <v>904</v>
      </c>
      <c r="F32" t="s">
        <v>906</v>
      </c>
      <c r="G32" t="s">
        <v>902</v>
      </c>
      <c r="H32" t="s">
        <v>874</v>
      </c>
      <c r="I32" t="s">
        <v>406</v>
      </c>
      <c r="J32" t="s">
        <v>907</v>
      </c>
      <c r="K32" t="s">
        <v>923</v>
      </c>
      <c r="L32" t="s">
        <v>219</v>
      </c>
      <c r="M32" t="s">
        <v>899</v>
      </c>
      <c r="N32" t="s">
        <v>934</v>
      </c>
      <c r="O32" t="s">
        <v>410</v>
      </c>
      <c r="P32" t="s">
        <v>903</v>
      </c>
      <c r="Q32" t="s">
        <v>897</v>
      </c>
      <c r="R32" t="s">
        <v>901</v>
      </c>
      <c r="S32" t="s">
        <v>869</v>
      </c>
      <c r="T32" t="s">
        <v>875</v>
      </c>
      <c r="U32" t="s">
        <v>412</v>
      </c>
      <c r="V32" t="s">
        <v>405</v>
      </c>
      <c r="W32" t="s">
        <v>395</v>
      </c>
      <c r="X32" t="s">
        <v>931</v>
      </c>
      <c r="Y32" t="s">
        <v>879</v>
      </c>
      <c r="Z32" t="s">
        <v>393</v>
      </c>
      <c r="AA32" t="s">
        <v>895</v>
      </c>
      <c r="AB32" t="s">
        <v>391</v>
      </c>
      <c r="AC32" t="s">
        <v>876</v>
      </c>
      <c r="AD32" t="s">
        <v>933</v>
      </c>
      <c r="AE32" t="s">
        <v>910</v>
      </c>
      <c r="AF32" t="s">
        <v>928</v>
      </c>
      <c r="AG32" t="s">
        <v>392</v>
      </c>
      <c r="AH32" t="s">
        <v>921</v>
      </c>
      <c r="AI32" t="s">
        <v>872</v>
      </c>
      <c r="AJ32" t="s">
        <v>411</v>
      </c>
      <c r="AK32" t="s">
        <v>883</v>
      </c>
      <c r="AL32" t="s">
        <v>909</v>
      </c>
      <c r="AM32" t="s">
        <v>408</v>
      </c>
      <c r="AN32" t="s">
        <v>871</v>
      </c>
      <c r="AO32" t="s">
        <v>873</v>
      </c>
      <c r="AP32" t="s">
        <v>882</v>
      </c>
      <c r="AQ32" t="s">
        <v>926</v>
      </c>
      <c r="AR32" t="s">
        <v>912</v>
      </c>
      <c r="AS32" t="s">
        <v>917</v>
      </c>
      <c r="AT32" t="s">
        <v>407</v>
      </c>
      <c r="AU32" t="s">
        <v>394</v>
      </c>
      <c r="AV32" t="s">
        <v>400</v>
      </c>
      <c r="AW32" t="s">
        <v>401</v>
      </c>
      <c r="AX32" t="s">
        <v>925</v>
      </c>
      <c r="AY32" t="s">
        <v>404</v>
      </c>
      <c r="AZ32" t="s">
        <v>930</v>
      </c>
      <c r="BA32" t="s">
        <v>918</v>
      </c>
      <c r="BB32" t="s">
        <v>915</v>
      </c>
      <c r="BC32" t="s">
        <v>927</v>
      </c>
      <c r="BD32" t="s">
        <v>908</v>
      </c>
      <c r="BE32" t="s">
        <v>398</v>
      </c>
      <c r="BF32" t="s">
        <v>396</v>
      </c>
      <c r="BG32" t="s">
        <v>402</v>
      </c>
      <c r="BH32" t="s">
        <v>920</v>
      </c>
      <c r="BI32" t="s">
        <v>397</v>
      </c>
      <c r="BJ32" t="s">
        <v>399</v>
      </c>
      <c r="BK32" t="s">
        <v>898</v>
      </c>
      <c r="BL32" t="s">
        <v>885</v>
      </c>
      <c r="BM32" t="s">
        <v>893</v>
      </c>
      <c r="BN32" t="s">
        <v>409</v>
      </c>
      <c r="BO32" t="s">
        <v>924</v>
      </c>
      <c r="BP32" t="s">
        <v>889</v>
      </c>
      <c r="BQ32" t="s">
        <v>929</v>
      </c>
      <c r="BR32" t="s">
        <v>413</v>
      </c>
      <c r="BS32" t="s">
        <v>403</v>
      </c>
    </row>
    <row r="33" spans="1:71" ht="12.75">
      <c r="A33" t="s">
        <v>822</v>
      </c>
      <c r="B33" t="s">
        <v>169</v>
      </c>
      <c r="C33" t="s">
        <v>867</v>
      </c>
      <c r="D33" t="s">
        <v>868</v>
      </c>
      <c r="E33" t="s">
        <v>904</v>
      </c>
      <c r="F33" t="s">
        <v>906</v>
      </c>
      <c r="G33" t="s">
        <v>902</v>
      </c>
      <c r="H33" t="s">
        <v>874</v>
      </c>
      <c r="I33" t="s">
        <v>219</v>
      </c>
      <c r="J33" t="s">
        <v>406</v>
      </c>
      <c r="K33" t="s">
        <v>907</v>
      </c>
      <c r="L33" t="s">
        <v>903</v>
      </c>
      <c r="M33" t="s">
        <v>897</v>
      </c>
      <c r="N33" t="s">
        <v>869</v>
      </c>
      <c r="O33" t="s">
        <v>405</v>
      </c>
      <c r="P33" t="s">
        <v>410</v>
      </c>
      <c r="Q33" t="s">
        <v>395</v>
      </c>
      <c r="R33" t="s">
        <v>899</v>
      </c>
      <c r="S33" t="s">
        <v>393</v>
      </c>
      <c r="T33" t="s">
        <v>923</v>
      </c>
      <c r="U33" t="s">
        <v>933</v>
      </c>
      <c r="V33" t="s">
        <v>931</v>
      </c>
      <c r="W33" t="s">
        <v>926</v>
      </c>
      <c r="X33" t="s">
        <v>928</v>
      </c>
      <c r="Y33" t="s">
        <v>895</v>
      </c>
      <c r="Z33" t="s">
        <v>879</v>
      </c>
      <c r="AA33" t="s">
        <v>872</v>
      </c>
      <c r="AB33" t="s">
        <v>910</v>
      </c>
      <c r="AC33" t="s">
        <v>901</v>
      </c>
      <c r="AD33" t="s">
        <v>882</v>
      </c>
      <c r="AE33" t="s">
        <v>391</v>
      </c>
      <c r="AF33" t="s">
        <v>871</v>
      </c>
      <c r="AG33" t="s">
        <v>394</v>
      </c>
      <c r="AH33" t="s">
        <v>918</v>
      </c>
      <c r="AI33" t="s">
        <v>400</v>
      </c>
      <c r="AJ33" t="s">
        <v>412</v>
      </c>
      <c r="AK33" t="s">
        <v>873</v>
      </c>
      <c r="AL33" t="s">
        <v>875</v>
      </c>
      <c r="AM33" t="s">
        <v>404</v>
      </c>
      <c r="AN33" t="s">
        <v>407</v>
      </c>
      <c r="AO33" t="s">
        <v>921</v>
      </c>
      <c r="AP33" t="s">
        <v>925</v>
      </c>
      <c r="AQ33" t="s">
        <v>883</v>
      </c>
      <c r="AR33" t="s">
        <v>909</v>
      </c>
      <c r="AS33" t="s">
        <v>411</v>
      </c>
      <c r="AT33" t="s">
        <v>876</v>
      </c>
      <c r="AU33" t="s">
        <v>917</v>
      </c>
      <c r="AV33" t="s">
        <v>402</v>
      </c>
      <c r="AW33" t="s">
        <v>912</v>
      </c>
      <c r="AX33" t="s">
        <v>927</v>
      </c>
      <c r="AY33" t="s">
        <v>397</v>
      </c>
      <c r="AZ33" t="s">
        <v>401</v>
      </c>
      <c r="BA33" t="s">
        <v>908</v>
      </c>
      <c r="BB33" t="s">
        <v>915</v>
      </c>
      <c r="BC33" t="s">
        <v>930</v>
      </c>
      <c r="BD33" t="s">
        <v>392</v>
      </c>
      <c r="BE33" t="s">
        <v>398</v>
      </c>
      <c r="BF33" t="s">
        <v>399</v>
      </c>
      <c r="BG33" t="s">
        <v>898</v>
      </c>
      <c r="BH33" t="s">
        <v>408</v>
      </c>
      <c r="BI33" t="s">
        <v>409</v>
      </c>
      <c r="BJ33" t="s">
        <v>396</v>
      </c>
      <c r="BK33" t="s">
        <v>885</v>
      </c>
      <c r="BL33" t="s">
        <v>889</v>
      </c>
      <c r="BM33" t="s">
        <v>893</v>
      </c>
      <c r="BN33" t="s">
        <v>403</v>
      </c>
      <c r="BO33" t="s">
        <v>920</v>
      </c>
      <c r="BP33" t="s">
        <v>924</v>
      </c>
      <c r="BQ33" t="s">
        <v>929</v>
      </c>
      <c r="BR33" t="s">
        <v>413</v>
      </c>
      <c r="BS33" t="s">
        <v>934</v>
      </c>
    </row>
    <row r="34" spans="1:71" ht="12.75">
      <c r="A34" t="s">
        <v>823</v>
      </c>
      <c r="B34" t="s">
        <v>170</v>
      </c>
      <c r="C34" t="s">
        <v>867</v>
      </c>
      <c r="D34" t="s">
        <v>868</v>
      </c>
      <c r="E34" t="s">
        <v>904</v>
      </c>
      <c r="F34" t="s">
        <v>405</v>
      </c>
      <c r="G34" t="s">
        <v>902</v>
      </c>
      <c r="H34" t="s">
        <v>874</v>
      </c>
      <c r="I34" t="s">
        <v>219</v>
      </c>
      <c r="J34" t="s">
        <v>897</v>
      </c>
      <c r="K34" t="s">
        <v>906</v>
      </c>
      <c r="L34" t="s">
        <v>899</v>
      </c>
      <c r="M34" t="s">
        <v>923</v>
      </c>
      <c r="N34" t="s">
        <v>869</v>
      </c>
      <c r="O34" t="s">
        <v>411</v>
      </c>
      <c r="P34" t="s">
        <v>931</v>
      </c>
      <c r="Q34" t="s">
        <v>903</v>
      </c>
      <c r="R34" t="s">
        <v>907</v>
      </c>
      <c r="S34" t="s">
        <v>391</v>
      </c>
      <c r="T34" t="s">
        <v>400</v>
      </c>
      <c r="U34" t="s">
        <v>910</v>
      </c>
      <c r="V34" t="s">
        <v>895</v>
      </c>
      <c r="W34" t="s">
        <v>875</v>
      </c>
      <c r="X34" t="s">
        <v>873</v>
      </c>
      <c r="Y34" t="s">
        <v>392</v>
      </c>
      <c r="Z34" t="s">
        <v>872</v>
      </c>
      <c r="AA34" t="s">
        <v>407</v>
      </c>
      <c r="AB34" t="s">
        <v>933</v>
      </c>
      <c r="AC34" t="s">
        <v>871</v>
      </c>
      <c r="AD34" t="s">
        <v>394</v>
      </c>
      <c r="AE34" t="s">
        <v>926</v>
      </c>
      <c r="AF34" t="s">
        <v>882</v>
      </c>
      <c r="AG34" t="s">
        <v>412</v>
      </c>
      <c r="AH34" t="s">
        <v>406</v>
      </c>
      <c r="AI34" t="s">
        <v>395</v>
      </c>
      <c r="AJ34" t="s">
        <v>901</v>
      </c>
      <c r="AK34" t="s">
        <v>921</v>
      </c>
      <c r="AL34" t="s">
        <v>876</v>
      </c>
      <c r="AM34" t="s">
        <v>393</v>
      </c>
      <c r="AN34" t="s">
        <v>918</v>
      </c>
      <c r="AO34" t="s">
        <v>401</v>
      </c>
      <c r="AP34" t="s">
        <v>912</v>
      </c>
      <c r="AQ34" t="s">
        <v>410</v>
      </c>
      <c r="AR34" t="s">
        <v>908</v>
      </c>
      <c r="AS34" t="s">
        <v>909</v>
      </c>
      <c r="AT34" t="s">
        <v>404</v>
      </c>
      <c r="AU34" t="s">
        <v>917</v>
      </c>
      <c r="AV34" t="s">
        <v>930</v>
      </c>
      <c r="AW34" t="s">
        <v>413</v>
      </c>
      <c r="AX34" t="s">
        <v>885</v>
      </c>
      <c r="AY34" t="s">
        <v>402</v>
      </c>
      <c r="AZ34" t="s">
        <v>883</v>
      </c>
      <c r="BA34" t="s">
        <v>929</v>
      </c>
      <c r="BB34" t="s">
        <v>396</v>
      </c>
      <c r="BC34" t="s">
        <v>889</v>
      </c>
      <c r="BD34" t="s">
        <v>925</v>
      </c>
      <c r="BE34" t="s">
        <v>879</v>
      </c>
      <c r="BF34" t="s">
        <v>397</v>
      </c>
      <c r="BG34" t="s">
        <v>398</v>
      </c>
      <c r="BH34" t="s">
        <v>399</v>
      </c>
      <c r="BI34" t="s">
        <v>893</v>
      </c>
      <c r="BJ34" t="s">
        <v>403</v>
      </c>
      <c r="BK34" t="s">
        <v>898</v>
      </c>
      <c r="BL34" t="s">
        <v>408</v>
      </c>
      <c r="BM34" t="s">
        <v>409</v>
      </c>
      <c r="BN34" t="s">
        <v>915</v>
      </c>
      <c r="BO34" t="s">
        <v>920</v>
      </c>
      <c r="BP34" t="s">
        <v>924</v>
      </c>
      <c r="BQ34" t="s">
        <v>927</v>
      </c>
      <c r="BR34" t="s">
        <v>928</v>
      </c>
      <c r="BS34" t="s">
        <v>934</v>
      </c>
    </row>
    <row r="35" spans="1:71" ht="12.75">
      <c r="A35" t="s">
        <v>1035</v>
      </c>
      <c r="B35" t="s">
        <v>973</v>
      </c>
      <c r="C35" t="s">
        <v>867</v>
      </c>
      <c r="D35" t="s">
        <v>868</v>
      </c>
      <c r="E35" t="s">
        <v>219</v>
      </c>
      <c r="F35" t="s">
        <v>902</v>
      </c>
      <c r="G35" t="s">
        <v>904</v>
      </c>
      <c r="H35" t="s">
        <v>906</v>
      </c>
      <c r="I35" t="s">
        <v>897</v>
      </c>
      <c r="J35" t="s">
        <v>874</v>
      </c>
      <c r="K35" t="s">
        <v>907</v>
      </c>
      <c r="L35" t="s">
        <v>934</v>
      </c>
      <c r="M35" t="s">
        <v>869</v>
      </c>
      <c r="N35" t="s">
        <v>405</v>
      </c>
      <c r="O35" t="s">
        <v>918</v>
      </c>
      <c r="P35" t="s">
        <v>923</v>
      </c>
      <c r="Q35" t="s">
        <v>899</v>
      </c>
      <c r="R35" t="s">
        <v>873</v>
      </c>
      <c r="S35" t="s">
        <v>411</v>
      </c>
      <c r="T35" t="s">
        <v>871</v>
      </c>
      <c r="U35" t="s">
        <v>910</v>
      </c>
      <c r="V35" t="s">
        <v>391</v>
      </c>
      <c r="W35" t="s">
        <v>406</v>
      </c>
      <c r="X35" t="s">
        <v>903</v>
      </c>
      <c r="Y35" t="s">
        <v>392</v>
      </c>
      <c r="Z35" t="s">
        <v>872</v>
      </c>
      <c r="AA35" t="s">
        <v>931</v>
      </c>
      <c r="AB35" t="s">
        <v>895</v>
      </c>
      <c r="AC35" t="s">
        <v>901</v>
      </c>
      <c r="AD35" t="s">
        <v>401</v>
      </c>
      <c r="AE35" t="s">
        <v>882</v>
      </c>
      <c r="AF35" t="s">
        <v>404</v>
      </c>
      <c r="AG35" t="s">
        <v>915</v>
      </c>
      <c r="AH35" t="s">
        <v>395</v>
      </c>
      <c r="AI35" t="s">
        <v>917</v>
      </c>
      <c r="AJ35" t="s">
        <v>393</v>
      </c>
      <c r="AK35" t="s">
        <v>933</v>
      </c>
      <c r="AL35" t="s">
        <v>883</v>
      </c>
      <c r="AM35" t="s">
        <v>400</v>
      </c>
      <c r="AN35" t="s">
        <v>407</v>
      </c>
      <c r="AO35" t="s">
        <v>410</v>
      </c>
      <c r="AP35" t="s">
        <v>412</v>
      </c>
      <c r="AQ35" t="s">
        <v>875</v>
      </c>
      <c r="AR35" t="s">
        <v>925</v>
      </c>
      <c r="AS35" t="s">
        <v>912</v>
      </c>
      <c r="AT35" t="s">
        <v>394</v>
      </c>
      <c r="AU35" t="s">
        <v>396</v>
      </c>
      <c r="AV35" t="s">
        <v>879</v>
      </c>
      <c r="AW35" t="s">
        <v>876</v>
      </c>
      <c r="AX35" t="s">
        <v>397</v>
      </c>
      <c r="AY35" t="s">
        <v>409</v>
      </c>
      <c r="AZ35" t="s">
        <v>927</v>
      </c>
      <c r="BA35" t="s">
        <v>921</v>
      </c>
      <c r="BB35" t="s">
        <v>908</v>
      </c>
      <c r="BC35" t="s">
        <v>926</v>
      </c>
      <c r="BD35" t="s">
        <v>909</v>
      </c>
      <c r="BE35" t="s">
        <v>928</v>
      </c>
      <c r="BF35" t="s">
        <v>885</v>
      </c>
      <c r="BG35" t="s">
        <v>930</v>
      </c>
      <c r="BH35" t="s">
        <v>398</v>
      </c>
      <c r="BI35" t="s">
        <v>408</v>
      </c>
      <c r="BJ35" t="s">
        <v>413</v>
      </c>
      <c r="BK35" t="s">
        <v>889</v>
      </c>
      <c r="BL35" t="s">
        <v>402</v>
      </c>
      <c r="BM35" t="s">
        <v>399</v>
      </c>
      <c r="BN35" t="s">
        <v>920</v>
      </c>
      <c r="BO35" t="s">
        <v>403</v>
      </c>
      <c r="BP35" t="s">
        <v>898</v>
      </c>
      <c r="BQ35" t="s">
        <v>924</v>
      </c>
      <c r="BR35" t="s">
        <v>929</v>
      </c>
      <c r="BS35" t="s">
        <v>893</v>
      </c>
    </row>
    <row r="36" spans="1:71" ht="12.75">
      <c r="A36" t="s">
        <v>824</v>
      </c>
      <c r="B36" t="s">
        <v>171</v>
      </c>
      <c r="C36" t="s">
        <v>867</v>
      </c>
      <c r="D36" t="s">
        <v>868</v>
      </c>
      <c r="E36" t="s">
        <v>219</v>
      </c>
      <c r="F36" t="s">
        <v>902</v>
      </c>
      <c r="G36" t="s">
        <v>904</v>
      </c>
      <c r="H36" t="s">
        <v>897</v>
      </c>
      <c r="I36" t="s">
        <v>918</v>
      </c>
      <c r="J36" t="s">
        <v>906</v>
      </c>
      <c r="K36" t="s">
        <v>874</v>
      </c>
      <c r="L36" t="s">
        <v>869</v>
      </c>
      <c r="M36" t="s">
        <v>405</v>
      </c>
      <c r="N36" t="s">
        <v>392</v>
      </c>
      <c r="O36" t="s">
        <v>411</v>
      </c>
      <c r="P36" t="s">
        <v>871</v>
      </c>
      <c r="Q36" t="s">
        <v>873</v>
      </c>
      <c r="R36" t="s">
        <v>899</v>
      </c>
      <c r="S36" t="s">
        <v>907</v>
      </c>
      <c r="T36" t="s">
        <v>395</v>
      </c>
      <c r="U36" t="s">
        <v>391</v>
      </c>
      <c r="V36" t="s">
        <v>882</v>
      </c>
      <c r="W36" t="s">
        <v>404</v>
      </c>
      <c r="X36" t="s">
        <v>903</v>
      </c>
      <c r="Y36" t="s">
        <v>915</v>
      </c>
      <c r="Z36" t="s">
        <v>910</v>
      </c>
      <c r="AA36" t="s">
        <v>872</v>
      </c>
      <c r="AB36" t="s">
        <v>917</v>
      </c>
      <c r="AC36" t="s">
        <v>393</v>
      </c>
      <c r="AD36" t="s">
        <v>895</v>
      </c>
      <c r="AE36" t="s">
        <v>406</v>
      </c>
      <c r="AF36" t="s">
        <v>410</v>
      </c>
      <c r="AG36" t="s">
        <v>875</v>
      </c>
      <c r="AH36" t="s">
        <v>901</v>
      </c>
      <c r="AI36" t="s">
        <v>397</v>
      </c>
      <c r="AJ36" t="s">
        <v>407</v>
      </c>
      <c r="AK36" t="s">
        <v>925</v>
      </c>
      <c r="AL36" t="s">
        <v>923</v>
      </c>
      <c r="AM36" t="s">
        <v>396</v>
      </c>
      <c r="AN36" t="s">
        <v>394</v>
      </c>
      <c r="AO36" t="s">
        <v>876</v>
      </c>
      <c r="AP36" t="s">
        <v>912</v>
      </c>
      <c r="AQ36" t="s">
        <v>883</v>
      </c>
      <c r="AR36" t="s">
        <v>409</v>
      </c>
      <c r="AS36" t="s">
        <v>931</v>
      </c>
      <c r="AT36" t="s">
        <v>412</v>
      </c>
      <c r="AU36" t="s">
        <v>879</v>
      </c>
      <c r="AV36" t="s">
        <v>909</v>
      </c>
      <c r="AW36" t="s">
        <v>927</v>
      </c>
      <c r="AX36" t="s">
        <v>400</v>
      </c>
      <c r="AY36" t="s">
        <v>921</v>
      </c>
      <c r="AZ36" t="s">
        <v>926</v>
      </c>
      <c r="BA36" t="s">
        <v>398</v>
      </c>
      <c r="BB36" t="s">
        <v>401</v>
      </c>
      <c r="BC36" t="s">
        <v>408</v>
      </c>
      <c r="BD36" t="s">
        <v>933</v>
      </c>
      <c r="BE36" t="s">
        <v>402</v>
      </c>
      <c r="BF36" t="s">
        <v>928</v>
      </c>
      <c r="BG36" t="s">
        <v>885</v>
      </c>
      <c r="BH36" t="s">
        <v>399</v>
      </c>
      <c r="BI36" t="s">
        <v>908</v>
      </c>
      <c r="BJ36" t="s">
        <v>930</v>
      </c>
      <c r="BK36" t="s">
        <v>889</v>
      </c>
      <c r="BL36" t="s">
        <v>403</v>
      </c>
      <c r="BM36" t="s">
        <v>920</v>
      </c>
      <c r="BN36" t="s">
        <v>893</v>
      </c>
      <c r="BO36" t="s">
        <v>898</v>
      </c>
      <c r="BP36" t="s">
        <v>924</v>
      </c>
      <c r="BQ36" t="s">
        <v>929</v>
      </c>
      <c r="BR36" t="s">
        <v>413</v>
      </c>
      <c r="BS36" t="s">
        <v>934</v>
      </c>
    </row>
    <row r="37" spans="1:71" ht="12.75">
      <c r="A37" t="s">
        <v>825</v>
      </c>
      <c r="B37" t="s">
        <v>172</v>
      </c>
      <c r="C37" t="s">
        <v>867</v>
      </c>
      <c r="D37" t="s">
        <v>868</v>
      </c>
      <c r="E37" t="s">
        <v>874</v>
      </c>
      <c r="F37" t="s">
        <v>902</v>
      </c>
      <c r="G37" t="s">
        <v>904</v>
      </c>
      <c r="H37" t="s">
        <v>411</v>
      </c>
      <c r="I37" t="s">
        <v>406</v>
      </c>
      <c r="J37" t="s">
        <v>901</v>
      </c>
      <c r="K37" t="s">
        <v>897</v>
      </c>
      <c r="L37" t="s">
        <v>906</v>
      </c>
      <c r="M37" t="s">
        <v>405</v>
      </c>
      <c r="N37" t="s">
        <v>899</v>
      </c>
      <c r="O37" t="s">
        <v>923</v>
      </c>
      <c r="P37" t="s">
        <v>219</v>
      </c>
      <c r="Q37" t="s">
        <v>931</v>
      </c>
      <c r="R37" t="s">
        <v>869</v>
      </c>
      <c r="S37" t="s">
        <v>907</v>
      </c>
      <c r="T37" t="s">
        <v>392</v>
      </c>
      <c r="U37" t="s">
        <v>879</v>
      </c>
      <c r="V37" t="s">
        <v>933</v>
      </c>
      <c r="W37" t="s">
        <v>394</v>
      </c>
      <c r="X37" t="s">
        <v>930</v>
      </c>
      <c r="Y37" t="s">
        <v>391</v>
      </c>
      <c r="Z37" t="s">
        <v>871</v>
      </c>
      <c r="AA37" t="s">
        <v>926</v>
      </c>
      <c r="AB37" t="s">
        <v>873</v>
      </c>
      <c r="AC37" t="s">
        <v>895</v>
      </c>
      <c r="AD37" t="s">
        <v>412</v>
      </c>
      <c r="AE37" t="s">
        <v>404</v>
      </c>
      <c r="AF37" t="s">
        <v>407</v>
      </c>
      <c r="AG37" t="s">
        <v>876</v>
      </c>
      <c r="AH37" t="s">
        <v>395</v>
      </c>
      <c r="AI37" t="s">
        <v>885</v>
      </c>
      <c r="AJ37" t="s">
        <v>402</v>
      </c>
      <c r="AK37" t="s">
        <v>903</v>
      </c>
      <c r="AL37" t="s">
        <v>910</v>
      </c>
      <c r="AM37" t="s">
        <v>912</v>
      </c>
      <c r="AN37" t="s">
        <v>915</v>
      </c>
      <c r="AO37" t="s">
        <v>917</v>
      </c>
      <c r="AP37" t="s">
        <v>875</v>
      </c>
      <c r="AQ37" t="s">
        <v>393</v>
      </c>
      <c r="AR37" t="s">
        <v>882</v>
      </c>
      <c r="AS37" t="s">
        <v>396</v>
      </c>
      <c r="AT37" t="s">
        <v>400</v>
      </c>
      <c r="AU37" t="s">
        <v>410</v>
      </c>
      <c r="AV37" t="s">
        <v>872</v>
      </c>
      <c r="AW37" t="s">
        <v>398</v>
      </c>
      <c r="AX37" t="s">
        <v>909</v>
      </c>
      <c r="AY37" t="s">
        <v>918</v>
      </c>
      <c r="AZ37" t="s">
        <v>927</v>
      </c>
      <c r="BA37" t="s">
        <v>928</v>
      </c>
      <c r="BB37" t="s">
        <v>929</v>
      </c>
      <c r="BC37" t="s">
        <v>883</v>
      </c>
      <c r="BD37" t="s">
        <v>397</v>
      </c>
      <c r="BE37" t="s">
        <v>399</v>
      </c>
      <c r="BF37" t="s">
        <v>889</v>
      </c>
      <c r="BG37" t="s">
        <v>401</v>
      </c>
      <c r="BH37" t="s">
        <v>893</v>
      </c>
      <c r="BI37" t="s">
        <v>403</v>
      </c>
      <c r="BJ37" t="s">
        <v>898</v>
      </c>
      <c r="BK37" t="s">
        <v>908</v>
      </c>
      <c r="BL37" t="s">
        <v>408</v>
      </c>
      <c r="BM37" t="s">
        <v>409</v>
      </c>
      <c r="BN37" t="s">
        <v>920</v>
      </c>
      <c r="BO37" t="s">
        <v>921</v>
      </c>
      <c r="BP37" t="s">
        <v>924</v>
      </c>
      <c r="BQ37" t="s">
        <v>925</v>
      </c>
      <c r="BR37" t="s">
        <v>413</v>
      </c>
      <c r="BS37" t="s">
        <v>934</v>
      </c>
    </row>
    <row r="38" spans="1:71" ht="12.75">
      <c r="A38" t="s">
        <v>826</v>
      </c>
      <c r="B38" t="s">
        <v>173</v>
      </c>
      <c r="C38" t="s">
        <v>867</v>
      </c>
      <c r="D38" t="s">
        <v>868</v>
      </c>
      <c r="E38" t="s">
        <v>902</v>
      </c>
      <c r="F38" t="s">
        <v>906</v>
      </c>
      <c r="G38" t="s">
        <v>874</v>
      </c>
      <c r="H38" t="s">
        <v>904</v>
      </c>
      <c r="I38" t="s">
        <v>923</v>
      </c>
      <c r="J38" t="s">
        <v>219</v>
      </c>
      <c r="K38" t="s">
        <v>406</v>
      </c>
      <c r="L38" t="s">
        <v>907</v>
      </c>
      <c r="M38" t="s">
        <v>897</v>
      </c>
      <c r="N38" t="s">
        <v>411</v>
      </c>
      <c r="O38" t="s">
        <v>869</v>
      </c>
      <c r="P38" t="s">
        <v>901</v>
      </c>
      <c r="Q38" t="s">
        <v>910</v>
      </c>
      <c r="R38" t="s">
        <v>405</v>
      </c>
      <c r="S38" t="s">
        <v>931</v>
      </c>
      <c r="T38" t="s">
        <v>871</v>
      </c>
      <c r="U38" t="s">
        <v>872</v>
      </c>
      <c r="V38" t="s">
        <v>882</v>
      </c>
      <c r="W38" t="s">
        <v>407</v>
      </c>
      <c r="X38" t="s">
        <v>895</v>
      </c>
      <c r="Y38" t="s">
        <v>873</v>
      </c>
      <c r="Z38" t="s">
        <v>876</v>
      </c>
      <c r="AA38" t="s">
        <v>912</v>
      </c>
      <c r="AB38" t="s">
        <v>394</v>
      </c>
      <c r="AC38" t="s">
        <v>404</v>
      </c>
      <c r="AD38" t="s">
        <v>933</v>
      </c>
      <c r="AE38" t="s">
        <v>391</v>
      </c>
      <c r="AF38" t="s">
        <v>879</v>
      </c>
      <c r="AG38" t="s">
        <v>909</v>
      </c>
      <c r="AH38" t="s">
        <v>393</v>
      </c>
      <c r="AI38" t="s">
        <v>921</v>
      </c>
      <c r="AJ38" t="s">
        <v>875</v>
      </c>
      <c r="AK38" t="s">
        <v>392</v>
      </c>
      <c r="AL38" t="s">
        <v>889</v>
      </c>
      <c r="AM38" t="s">
        <v>412</v>
      </c>
      <c r="AN38" t="s">
        <v>885</v>
      </c>
      <c r="AO38" t="s">
        <v>400</v>
      </c>
      <c r="AP38" t="s">
        <v>409</v>
      </c>
      <c r="AQ38" t="s">
        <v>917</v>
      </c>
      <c r="AR38" t="s">
        <v>927</v>
      </c>
      <c r="AS38" t="s">
        <v>928</v>
      </c>
      <c r="AT38" t="s">
        <v>930</v>
      </c>
      <c r="AU38" t="s">
        <v>396</v>
      </c>
      <c r="AV38" t="s">
        <v>899</v>
      </c>
      <c r="AW38" t="s">
        <v>903</v>
      </c>
      <c r="AX38" t="s">
        <v>410</v>
      </c>
      <c r="AY38" t="s">
        <v>926</v>
      </c>
      <c r="AZ38" t="s">
        <v>395</v>
      </c>
      <c r="BA38" t="s">
        <v>883</v>
      </c>
      <c r="BB38" t="s">
        <v>397</v>
      </c>
      <c r="BC38" t="s">
        <v>398</v>
      </c>
      <c r="BD38" t="s">
        <v>399</v>
      </c>
      <c r="BE38" t="s">
        <v>401</v>
      </c>
      <c r="BF38" t="s">
        <v>402</v>
      </c>
      <c r="BG38" t="s">
        <v>893</v>
      </c>
      <c r="BH38" t="s">
        <v>403</v>
      </c>
      <c r="BI38" t="s">
        <v>898</v>
      </c>
      <c r="BJ38" t="s">
        <v>908</v>
      </c>
      <c r="BK38" t="s">
        <v>408</v>
      </c>
      <c r="BL38" t="s">
        <v>915</v>
      </c>
      <c r="BM38" t="s">
        <v>918</v>
      </c>
      <c r="BN38" t="s">
        <v>920</v>
      </c>
      <c r="BO38" t="s">
        <v>924</v>
      </c>
      <c r="BP38" t="s">
        <v>925</v>
      </c>
      <c r="BQ38" t="s">
        <v>929</v>
      </c>
      <c r="BR38" t="s">
        <v>413</v>
      </c>
      <c r="BS38" t="s">
        <v>934</v>
      </c>
    </row>
    <row r="39" spans="1:71" ht="12.75">
      <c r="A39" t="s">
        <v>827</v>
      </c>
      <c r="B39" t="s">
        <v>174</v>
      </c>
      <c r="C39" t="s">
        <v>867</v>
      </c>
      <c r="D39" t="s">
        <v>868</v>
      </c>
      <c r="E39" t="s">
        <v>904</v>
      </c>
      <c r="F39" t="s">
        <v>902</v>
      </c>
      <c r="G39" t="s">
        <v>874</v>
      </c>
      <c r="H39" t="s">
        <v>906</v>
      </c>
      <c r="I39" t="s">
        <v>406</v>
      </c>
      <c r="J39" t="s">
        <v>899</v>
      </c>
      <c r="K39" t="s">
        <v>923</v>
      </c>
      <c r="L39" t="s">
        <v>219</v>
      </c>
      <c r="M39" t="s">
        <v>875</v>
      </c>
      <c r="N39" t="s">
        <v>897</v>
      </c>
      <c r="O39" t="s">
        <v>869</v>
      </c>
      <c r="P39" t="s">
        <v>907</v>
      </c>
      <c r="Q39" t="s">
        <v>405</v>
      </c>
      <c r="R39" t="s">
        <v>903</v>
      </c>
      <c r="S39" t="s">
        <v>901</v>
      </c>
      <c r="T39" t="s">
        <v>410</v>
      </c>
      <c r="U39" t="s">
        <v>412</v>
      </c>
      <c r="V39" t="s">
        <v>392</v>
      </c>
      <c r="W39" t="s">
        <v>393</v>
      </c>
      <c r="X39" t="s">
        <v>879</v>
      </c>
      <c r="Y39" t="s">
        <v>391</v>
      </c>
      <c r="Z39" t="s">
        <v>876</v>
      </c>
      <c r="AA39" t="s">
        <v>408</v>
      </c>
      <c r="AB39" t="s">
        <v>910</v>
      </c>
      <c r="AC39" t="s">
        <v>411</v>
      </c>
      <c r="AD39" t="s">
        <v>931</v>
      </c>
      <c r="AE39" t="s">
        <v>395</v>
      </c>
      <c r="AF39" t="s">
        <v>895</v>
      </c>
      <c r="AG39" t="s">
        <v>872</v>
      </c>
      <c r="AH39" t="s">
        <v>404</v>
      </c>
      <c r="AI39" t="s">
        <v>928</v>
      </c>
      <c r="AJ39" t="s">
        <v>871</v>
      </c>
      <c r="AK39" t="s">
        <v>912</v>
      </c>
      <c r="AL39" t="s">
        <v>883</v>
      </c>
      <c r="AM39" t="s">
        <v>400</v>
      </c>
      <c r="AN39" t="s">
        <v>882</v>
      </c>
      <c r="AO39" t="s">
        <v>909</v>
      </c>
      <c r="AP39" t="s">
        <v>930</v>
      </c>
      <c r="AQ39" t="s">
        <v>921</v>
      </c>
      <c r="AR39" t="s">
        <v>933</v>
      </c>
      <c r="AS39" t="s">
        <v>926</v>
      </c>
      <c r="AT39" t="s">
        <v>407</v>
      </c>
      <c r="AU39" t="s">
        <v>927</v>
      </c>
      <c r="AV39" t="s">
        <v>873</v>
      </c>
      <c r="AW39" t="s">
        <v>918</v>
      </c>
      <c r="AX39" t="s">
        <v>398</v>
      </c>
      <c r="AY39" t="s">
        <v>915</v>
      </c>
      <c r="AZ39" t="s">
        <v>394</v>
      </c>
      <c r="BA39" t="s">
        <v>401</v>
      </c>
      <c r="BB39" t="s">
        <v>396</v>
      </c>
      <c r="BC39" t="s">
        <v>920</v>
      </c>
      <c r="BD39" t="s">
        <v>925</v>
      </c>
      <c r="BE39" t="s">
        <v>885</v>
      </c>
      <c r="BF39" t="s">
        <v>413</v>
      </c>
      <c r="BG39" t="s">
        <v>397</v>
      </c>
      <c r="BH39" t="s">
        <v>399</v>
      </c>
      <c r="BI39" t="s">
        <v>893</v>
      </c>
      <c r="BJ39" t="s">
        <v>917</v>
      </c>
      <c r="BK39" t="s">
        <v>929</v>
      </c>
      <c r="BL39" t="s">
        <v>889</v>
      </c>
      <c r="BM39" t="s">
        <v>402</v>
      </c>
      <c r="BN39" t="s">
        <v>403</v>
      </c>
      <c r="BO39" t="s">
        <v>898</v>
      </c>
      <c r="BP39" t="s">
        <v>908</v>
      </c>
      <c r="BQ39" t="s">
        <v>409</v>
      </c>
      <c r="BR39" t="s">
        <v>924</v>
      </c>
      <c r="BS39" t="s">
        <v>934</v>
      </c>
    </row>
    <row r="40" spans="1:71" ht="12.75">
      <c r="A40" t="s">
        <v>828</v>
      </c>
      <c r="B40" t="s">
        <v>175</v>
      </c>
      <c r="C40" t="s">
        <v>867</v>
      </c>
      <c r="D40" t="s">
        <v>868</v>
      </c>
      <c r="E40" t="s">
        <v>902</v>
      </c>
      <c r="F40" t="s">
        <v>906</v>
      </c>
      <c r="G40" t="s">
        <v>904</v>
      </c>
      <c r="H40" t="s">
        <v>874</v>
      </c>
      <c r="I40" t="s">
        <v>406</v>
      </c>
      <c r="J40" t="s">
        <v>901</v>
      </c>
      <c r="K40" t="s">
        <v>897</v>
      </c>
      <c r="L40" t="s">
        <v>923</v>
      </c>
      <c r="M40" t="s">
        <v>907</v>
      </c>
      <c r="N40" t="s">
        <v>407</v>
      </c>
      <c r="O40" t="s">
        <v>869</v>
      </c>
      <c r="P40" t="s">
        <v>219</v>
      </c>
      <c r="Q40" t="s">
        <v>392</v>
      </c>
      <c r="R40" t="s">
        <v>899</v>
      </c>
      <c r="S40" t="s">
        <v>394</v>
      </c>
      <c r="T40" t="s">
        <v>411</v>
      </c>
      <c r="U40" t="s">
        <v>903</v>
      </c>
      <c r="V40" t="s">
        <v>873</v>
      </c>
      <c r="W40" t="s">
        <v>883</v>
      </c>
      <c r="X40" t="s">
        <v>405</v>
      </c>
      <c r="Y40" t="s">
        <v>391</v>
      </c>
      <c r="Z40" t="s">
        <v>876</v>
      </c>
      <c r="AA40" t="s">
        <v>393</v>
      </c>
      <c r="AB40" t="s">
        <v>879</v>
      </c>
      <c r="AC40" t="s">
        <v>410</v>
      </c>
      <c r="AD40" t="s">
        <v>910</v>
      </c>
      <c r="AE40" t="s">
        <v>871</v>
      </c>
      <c r="AF40" t="s">
        <v>395</v>
      </c>
      <c r="AG40" t="s">
        <v>872</v>
      </c>
      <c r="AH40" t="s">
        <v>895</v>
      </c>
      <c r="AI40" t="s">
        <v>921</v>
      </c>
      <c r="AJ40" t="s">
        <v>408</v>
      </c>
      <c r="AK40" t="s">
        <v>412</v>
      </c>
      <c r="AL40" t="s">
        <v>931</v>
      </c>
      <c r="AM40" t="s">
        <v>933</v>
      </c>
      <c r="AN40" t="s">
        <v>875</v>
      </c>
      <c r="AO40" t="s">
        <v>400</v>
      </c>
      <c r="AP40" t="s">
        <v>401</v>
      </c>
      <c r="AQ40" t="s">
        <v>912</v>
      </c>
      <c r="AR40" t="s">
        <v>928</v>
      </c>
      <c r="AS40" t="s">
        <v>396</v>
      </c>
      <c r="AT40" t="s">
        <v>885</v>
      </c>
      <c r="AU40" t="s">
        <v>404</v>
      </c>
      <c r="AV40" t="s">
        <v>893</v>
      </c>
      <c r="AW40" t="s">
        <v>909</v>
      </c>
      <c r="AX40" t="s">
        <v>926</v>
      </c>
      <c r="AY40" t="s">
        <v>402</v>
      </c>
      <c r="AZ40" t="s">
        <v>917</v>
      </c>
      <c r="BA40" t="s">
        <v>918</v>
      </c>
      <c r="BB40" t="s">
        <v>882</v>
      </c>
      <c r="BC40" t="s">
        <v>409</v>
      </c>
      <c r="BD40" t="s">
        <v>915</v>
      </c>
      <c r="BE40" t="s">
        <v>908</v>
      </c>
      <c r="BF40" t="s">
        <v>920</v>
      </c>
      <c r="BG40" t="s">
        <v>927</v>
      </c>
      <c r="BH40" t="s">
        <v>929</v>
      </c>
      <c r="BI40" t="s">
        <v>930</v>
      </c>
      <c r="BJ40" t="s">
        <v>397</v>
      </c>
      <c r="BK40" t="s">
        <v>398</v>
      </c>
      <c r="BL40" t="s">
        <v>399</v>
      </c>
      <c r="BM40" t="s">
        <v>889</v>
      </c>
      <c r="BN40" t="s">
        <v>403</v>
      </c>
      <c r="BO40" t="s">
        <v>898</v>
      </c>
      <c r="BP40" t="s">
        <v>924</v>
      </c>
      <c r="BQ40" t="s">
        <v>925</v>
      </c>
      <c r="BR40" t="s">
        <v>413</v>
      </c>
      <c r="BS40" t="s">
        <v>934</v>
      </c>
    </row>
    <row r="41" spans="1:71" ht="12.75">
      <c r="A41" t="s">
        <v>829</v>
      </c>
      <c r="B41" t="s">
        <v>176</v>
      </c>
      <c r="C41" t="s">
        <v>867</v>
      </c>
      <c r="D41" t="s">
        <v>868</v>
      </c>
      <c r="E41" t="s">
        <v>902</v>
      </c>
      <c r="F41" t="s">
        <v>897</v>
      </c>
      <c r="G41" t="s">
        <v>906</v>
      </c>
      <c r="H41" t="s">
        <v>904</v>
      </c>
      <c r="I41" t="s">
        <v>406</v>
      </c>
      <c r="J41" t="s">
        <v>923</v>
      </c>
      <c r="K41" t="s">
        <v>901</v>
      </c>
      <c r="L41" t="s">
        <v>907</v>
      </c>
      <c r="M41" t="s">
        <v>219</v>
      </c>
      <c r="N41" t="s">
        <v>405</v>
      </c>
      <c r="O41" t="s">
        <v>899</v>
      </c>
      <c r="P41" t="s">
        <v>874</v>
      </c>
      <c r="Q41" t="s">
        <v>392</v>
      </c>
      <c r="R41" t="s">
        <v>412</v>
      </c>
      <c r="S41" t="s">
        <v>869</v>
      </c>
      <c r="T41" t="s">
        <v>903</v>
      </c>
      <c r="U41" t="s">
        <v>873</v>
      </c>
      <c r="V41" t="s">
        <v>401</v>
      </c>
      <c r="W41" t="s">
        <v>883</v>
      </c>
      <c r="X41" t="s">
        <v>933</v>
      </c>
      <c r="Y41" t="s">
        <v>931</v>
      </c>
      <c r="Z41" t="s">
        <v>910</v>
      </c>
      <c r="AA41" t="s">
        <v>391</v>
      </c>
      <c r="AB41" t="s">
        <v>411</v>
      </c>
      <c r="AC41" t="s">
        <v>393</v>
      </c>
      <c r="AD41" t="s">
        <v>895</v>
      </c>
      <c r="AE41" t="s">
        <v>871</v>
      </c>
      <c r="AF41" t="s">
        <v>394</v>
      </c>
      <c r="AG41" t="s">
        <v>921</v>
      </c>
      <c r="AH41" t="s">
        <v>885</v>
      </c>
      <c r="AI41" t="s">
        <v>872</v>
      </c>
      <c r="AJ41" t="s">
        <v>410</v>
      </c>
      <c r="AK41" t="s">
        <v>915</v>
      </c>
      <c r="AL41" t="s">
        <v>400</v>
      </c>
      <c r="AM41" t="s">
        <v>408</v>
      </c>
      <c r="AN41" t="s">
        <v>876</v>
      </c>
      <c r="AO41" t="s">
        <v>879</v>
      </c>
      <c r="AP41" t="s">
        <v>918</v>
      </c>
      <c r="AQ41" t="s">
        <v>882</v>
      </c>
      <c r="AR41" t="s">
        <v>396</v>
      </c>
      <c r="AS41" t="s">
        <v>407</v>
      </c>
      <c r="AT41" t="s">
        <v>928</v>
      </c>
      <c r="AU41" t="s">
        <v>917</v>
      </c>
      <c r="AV41" t="s">
        <v>875</v>
      </c>
      <c r="AW41" t="s">
        <v>409</v>
      </c>
      <c r="AX41" t="s">
        <v>926</v>
      </c>
      <c r="AY41" t="s">
        <v>927</v>
      </c>
      <c r="AZ41" t="s">
        <v>930</v>
      </c>
      <c r="BA41" t="s">
        <v>404</v>
      </c>
      <c r="BB41" t="s">
        <v>920</v>
      </c>
      <c r="BC41" t="s">
        <v>395</v>
      </c>
      <c r="BD41" t="s">
        <v>398</v>
      </c>
      <c r="BE41" t="s">
        <v>898</v>
      </c>
      <c r="BF41" t="s">
        <v>912</v>
      </c>
      <c r="BG41" t="s">
        <v>925</v>
      </c>
      <c r="BH41" t="s">
        <v>397</v>
      </c>
      <c r="BI41" t="s">
        <v>399</v>
      </c>
      <c r="BJ41" t="s">
        <v>889</v>
      </c>
      <c r="BK41" t="s">
        <v>402</v>
      </c>
      <c r="BL41" t="s">
        <v>893</v>
      </c>
      <c r="BM41" t="s">
        <v>403</v>
      </c>
      <c r="BN41" t="s">
        <v>908</v>
      </c>
      <c r="BO41" t="s">
        <v>909</v>
      </c>
      <c r="BP41" t="s">
        <v>924</v>
      </c>
      <c r="BQ41" t="s">
        <v>929</v>
      </c>
      <c r="BR41" t="s">
        <v>413</v>
      </c>
      <c r="BS41" t="s">
        <v>934</v>
      </c>
    </row>
    <row r="42" spans="1:71" ht="12.75">
      <c r="A42" t="s">
        <v>830</v>
      </c>
      <c r="B42" t="s">
        <v>177</v>
      </c>
      <c r="C42" t="s">
        <v>867</v>
      </c>
      <c r="D42" t="s">
        <v>868</v>
      </c>
      <c r="E42" t="s">
        <v>902</v>
      </c>
      <c r="F42" t="s">
        <v>904</v>
      </c>
      <c r="G42" t="s">
        <v>406</v>
      </c>
      <c r="H42" t="s">
        <v>907</v>
      </c>
      <c r="I42" t="s">
        <v>906</v>
      </c>
      <c r="J42" t="s">
        <v>901</v>
      </c>
      <c r="K42" t="s">
        <v>897</v>
      </c>
      <c r="L42" t="s">
        <v>923</v>
      </c>
      <c r="M42" t="s">
        <v>874</v>
      </c>
      <c r="N42" t="s">
        <v>910</v>
      </c>
      <c r="O42" t="s">
        <v>219</v>
      </c>
      <c r="P42" t="s">
        <v>405</v>
      </c>
      <c r="Q42" t="s">
        <v>392</v>
      </c>
      <c r="R42" t="s">
        <v>899</v>
      </c>
      <c r="S42" t="s">
        <v>903</v>
      </c>
      <c r="T42" t="s">
        <v>869</v>
      </c>
      <c r="U42" t="s">
        <v>883</v>
      </c>
      <c r="V42" t="s">
        <v>391</v>
      </c>
      <c r="W42" t="s">
        <v>876</v>
      </c>
      <c r="X42" t="s">
        <v>410</v>
      </c>
      <c r="Y42" t="s">
        <v>931</v>
      </c>
      <c r="Z42" t="s">
        <v>411</v>
      </c>
      <c r="AA42" t="s">
        <v>933</v>
      </c>
      <c r="AB42" t="s">
        <v>873</v>
      </c>
      <c r="AC42" t="s">
        <v>871</v>
      </c>
      <c r="AD42" t="s">
        <v>917</v>
      </c>
      <c r="AE42" t="s">
        <v>909</v>
      </c>
      <c r="AF42" t="s">
        <v>393</v>
      </c>
      <c r="AG42" t="s">
        <v>404</v>
      </c>
      <c r="AH42" t="s">
        <v>872</v>
      </c>
      <c r="AI42" t="s">
        <v>875</v>
      </c>
      <c r="AJ42" t="s">
        <v>895</v>
      </c>
      <c r="AK42" t="s">
        <v>400</v>
      </c>
      <c r="AL42" t="s">
        <v>394</v>
      </c>
      <c r="AM42" t="s">
        <v>412</v>
      </c>
      <c r="AN42" t="s">
        <v>401</v>
      </c>
      <c r="AO42" t="s">
        <v>912</v>
      </c>
      <c r="AP42" t="s">
        <v>926</v>
      </c>
      <c r="AQ42" t="s">
        <v>407</v>
      </c>
      <c r="AR42" t="s">
        <v>908</v>
      </c>
      <c r="AS42" t="s">
        <v>395</v>
      </c>
      <c r="AT42" t="s">
        <v>396</v>
      </c>
      <c r="AU42" t="s">
        <v>915</v>
      </c>
      <c r="AV42" t="s">
        <v>928</v>
      </c>
      <c r="AW42" t="s">
        <v>408</v>
      </c>
      <c r="AX42" t="s">
        <v>927</v>
      </c>
      <c r="AY42" t="s">
        <v>402</v>
      </c>
      <c r="AZ42" t="s">
        <v>882</v>
      </c>
      <c r="BA42" t="s">
        <v>885</v>
      </c>
      <c r="BB42" t="s">
        <v>925</v>
      </c>
      <c r="BC42" t="s">
        <v>879</v>
      </c>
      <c r="BD42" t="s">
        <v>397</v>
      </c>
      <c r="BE42" t="s">
        <v>889</v>
      </c>
      <c r="BF42" t="s">
        <v>898</v>
      </c>
      <c r="BG42" t="s">
        <v>918</v>
      </c>
      <c r="BH42" t="s">
        <v>921</v>
      </c>
      <c r="BI42" t="s">
        <v>929</v>
      </c>
      <c r="BJ42" t="s">
        <v>930</v>
      </c>
      <c r="BK42" t="s">
        <v>413</v>
      </c>
      <c r="BL42" t="s">
        <v>398</v>
      </c>
      <c r="BM42" t="s">
        <v>399</v>
      </c>
      <c r="BN42" t="s">
        <v>893</v>
      </c>
      <c r="BO42" t="s">
        <v>403</v>
      </c>
      <c r="BP42" t="s">
        <v>409</v>
      </c>
      <c r="BQ42" t="s">
        <v>920</v>
      </c>
      <c r="BR42" t="s">
        <v>924</v>
      </c>
      <c r="BS42" t="s">
        <v>934</v>
      </c>
    </row>
    <row r="43" spans="1:71" ht="12.75">
      <c r="A43" t="s">
        <v>831</v>
      </c>
      <c r="B43" t="s">
        <v>178</v>
      </c>
      <c r="C43" t="s">
        <v>867</v>
      </c>
      <c r="D43" t="s">
        <v>868</v>
      </c>
      <c r="E43" t="s">
        <v>902</v>
      </c>
      <c r="F43" t="s">
        <v>904</v>
      </c>
      <c r="G43" t="s">
        <v>406</v>
      </c>
      <c r="H43" t="s">
        <v>901</v>
      </c>
      <c r="I43" t="s">
        <v>923</v>
      </c>
      <c r="J43" t="s">
        <v>874</v>
      </c>
      <c r="K43" t="s">
        <v>906</v>
      </c>
      <c r="L43" t="s">
        <v>411</v>
      </c>
      <c r="M43" t="s">
        <v>219</v>
      </c>
      <c r="N43" t="s">
        <v>407</v>
      </c>
      <c r="O43" t="s">
        <v>897</v>
      </c>
      <c r="P43" t="s">
        <v>907</v>
      </c>
      <c r="Q43" t="s">
        <v>869</v>
      </c>
      <c r="R43" t="s">
        <v>391</v>
      </c>
      <c r="S43" t="s">
        <v>394</v>
      </c>
      <c r="T43" t="s">
        <v>931</v>
      </c>
      <c r="U43" t="s">
        <v>393</v>
      </c>
      <c r="V43" t="s">
        <v>933</v>
      </c>
      <c r="W43" t="s">
        <v>392</v>
      </c>
      <c r="X43" t="s">
        <v>895</v>
      </c>
      <c r="Y43" t="s">
        <v>903</v>
      </c>
      <c r="Z43" t="s">
        <v>875</v>
      </c>
      <c r="AA43" t="s">
        <v>910</v>
      </c>
      <c r="AB43" t="s">
        <v>871</v>
      </c>
      <c r="AC43" t="s">
        <v>412</v>
      </c>
      <c r="AD43" t="s">
        <v>930</v>
      </c>
      <c r="AE43" t="s">
        <v>882</v>
      </c>
      <c r="AF43" t="s">
        <v>410</v>
      </c>
      <c r="AG43" t="s">
        <v>400</v>
      </c>
      <c r="AH43" t="s">
        <v>872</v>
      </c>
      <c r="AI43" t="s">
        <v>873</v>
      </c>
      <c r="AJ43" t="s">
        <v>876</v>
      </c>
      <c r="AK43" t="s">
        <v>405</v>
      </c>
      <c r="AL43" t="s">
        <v>915</v>
      </c>
      <c r="AM43" t="s">
        <v>395</v>
      </c>
      <c r="AN43" t="s">
        <v>883</v>
      </c>
      <c r="AO43" t="s">
        <v>899</v>
      </c>
      <c r="AP43" t="s">
        <v>925</v>
      </c>
      <c r="AQ43" t="s">
        <v>917</v>
      </c>
      <c r="AR43" t="s">
        <v>928</v>
      </c>
      <c r="AS43" t="s">
        <v>879</v>
      </c>
      <c r="AT43" t="s">
        <v>401</v>
      </c>
      <c r="AU43" t="s">
        <v>404</v>
      </c>
      <c r="AV43" t="s">
        <v>927</v>
      </c>
      <c r="AW43" t="s">
        <v>396</v>
      </c>
      <c r="AX43" t="s">
        <v>912</v>
      </c>
      <c r="AY43" t="s">
        <v>921</v>
      </c>
      <c r="AZ43" t="s">
        <v>926</v>
      </c>
      <c r="BA43" t="s">
        <v>402</v>
      </c>
      <c r="BB43" t="s">
        <v>898</v>
      </c>
      <c r="BC43" t="s">
        <v>918</v>
      </c>
      <c r="BD43" t="s">
        <v>413</v>
      </c>
      <c r="BE43" t="s">
        <v>885</v>
      </c>
      <c r="BF43" t="s">
        <v>397</v>
      </c>
      <c r="BG43" t="s">
        <v>398</v>
      </c>
      <c r="BH43" t="s">
        <v>399</v>
      </c>
      <c r="BI43" t="s">
        <v>889</v>
      </c>
      <c r="BJ43" t="s">
        <v>893</v>
      </c>
      <c r="BK43" t="s">
        <v>403</v>
      </c>
      <c r="BL43" t="s">
        <v>908</v>
      </c>
      <c r="BM43" t="s">
        <v>909</v>
      </c>
      <c r="BN43" t="s">
        <v>408</v>
      </c>
      <c r="BO43" t="s">
        <v>409</v>
      </c>
      <c r="BP43" t="s">
        <v>920</v>
      </c>
      <c r="BQ43" t="s">
        <v>924</v>
      </c>
      <c r="BR43" t="s">
        <v>929</v>
      </c>
      <c r="BS43" t="s">
        <v>934</v>
      </c>
    </row>
    <row r="44" spans="1:71" ht="12.75">
      <c r="A44" t="s">
        <v>832</v>
      </c>
      <c r="B44" t="s">
        <v>179</v>
      </c>
      <c r="C44" t="s">
        <v>867</v>
      </c>
      <c r="D44" t="s">
        <v>868</v>
      </c>
      <c r="E44" t="s">
        <v>874</v>
      </c>
      <c r="F44" t="s">
        <v>902</v>
      </c>
      <c r="G44" t="s">
        <v>904</v>
      </c>
      <c r="H44" t="s">
        <v>219</v>
      </c>
      <c r="I44" t="s">
        <v>906</v>
      </c>
      <c r="J44" t="s">
        <v>406</v>
      </c>
      <c r="K44" t="s">
        <v>869</v>
      </c>
      <c r="L44" t="s">
        <v>392</v>
      </c>
      <c r="M44" t="s">
        <v>897</v>
      </c>
      <c r="N44" t="s">
        <v>907</v>
      </c>
      <c r="O44" t="s">
        <v>933</v>
      </c>
      <c r="P44" t="s">
        <v>899</v>
      </c>
      <c r="Q44" t="s">
        <v>405</v>
      </c>
      <c r="R44" t="s">
        <v>407</v>
      </c>
      <c r="S44" t="s">
        <v>411</v>
      </c>
      <c r="T44" t="s">
        <v>903</v>
      </c>
      <c r="U44" t="s">
        <v>895</v>
      </c>
      <c r="V44" t="s">
        <v>901</v>
      </c>
      <c r="W44" t="s">
        <v>910</v>
      </c>
      <c r="X44" t="s">
        <v>412</v>
      </c>
      <c r="Y44" t="s">
        <v>931</v>
      </c>
      <c r="Z44" t="s">
        <v>400</v>
      </c>
      <c r="AA44" t="s">
        <v>875</v>
      </c>
      <c r="AB44" t="s">
        <v>394</v>
      </c>
      <c r="AC44" t="s">
        <v>873</v>
      </c>
      <c r="AD44" t="s">
        <v>871</v>
      </c>
      <c r="AE44" t="s">
        <v>923</v>
      </c>
      <c r="AF44" t="s">
        <v>393</v>
      </c>
      <c r="AG44" t="s">
        <v>879</v>
      </c>
      <c r="AH44" t="s">
        <v>872</v>
      </c>
      <c r="AI44" t="s">
        <v>882</v>
      </c>
      <c r="AJ44" t="s">
        <v>410</v>
      </c>
      <c r="AK44" t="s">
        <v>909</v>
      </c>
      <c r="AL44" t="s">
        <v>928</v>
      </c>
      <c r="AM44" t="s">
        <v>391</v>
      </c>
      <c r="AN44" t="s">
        <v>396</v>
      </c>
      <c r="AO44" t="s">
        <v>404</v>
      </c>
      <c r="AP44" t="s">
        <v>915</v>
      </c>
      <c r="AQ44" t="s">
        <v>926</v>
      </c>
      <c r="AR44" t="s">
        <v>930</v>
      </c>
      <c r="AS44" t="s">
        <v>876</v>
      </c>
      <c r="AT44" t="s">
        <v>883</v>
      </c>
      <c r="AU44" t="s">
        <v>408</v>
      </c>
      <c r="AV44" t="s">
        <v>409</v>
      </c>
      <c r="AW44" t="s">
        <v>395</v>
      </c>
      <c r="AX44" t="s">
        <v>917</v>
      </c>
      <c r="AY44" t="s">
        <v>921</v>
      </c>
      <c r="AZ44" t="s">
        <v>927</v>
      </c>
      <c r="BA44" t="s">
        <v>397</v>
      </c>
      <c r="BB44" t="s">
        <v>402</v>
      </c>
      <c r="BC44" t="s">
        <v>898</v>
      </c>
      <c r="BD44" t="s">
        <v>918</v>
      </c>
      <c r="BE44" t="s">
        <v>401</v>
      </c>
      <c r="BF44" t="s">
        <v>912</v>
      </c>
      <c r="BG44" t="s">
        <v>925</v>
      </c>
      <c r="BH44" t="s">
        <v>929</v>
      </c>
      <c r="BI44" t="s">
        <v>885</v>
      </c>
      <c r="BJ44" t="s">
        <v>398</v>
      </c>
      <c r="BK44" t="s">
        <v>399</v>
      </c>
      <c r="BL44" t="s">
        <v>889</v>
      </c>
      <c r="BM44" t="s">
        <v>893</v>
      </c>
      <c r="BN44" t="s">
        <v>403</v>
      </c>
      <c r="BO44" t="s">
        <v>908</v>
      </c>
      <c r="BP44" t="s">
        <v>920</v>
      </c>
      <c r="BQ44" t="s">
        <v>924</v>
      </c>
      <c r="BR44" t="s">
        <v>413</v>
      </c>
      <c r="BS44" t="s">
        <v>934</v>
      </c>
    </row>
    <row r="45" spans="1:71" ht="12.75">
      <c r="A45" t="s">
        <v>1036</v>
      </c>
      <c r="B45" t="s">
        <v>975</v>
      </c>
      <c r="C45" t="s">
        <v>867</v>
      </c>
      <c r="D45" t="s">
        <v>868</v>
      </c>
      <c r="E45" t="s">
        <v>904</v>
      </c>
      <c r="F45" t="s">
        <v>219</v>
      </c>
      <c r="G45" t="s">
        <v>874</v>
      </c>
      <c r="H45" t="s">
        <v>902</v>
      </c>
      <c r="I45" t="s">
        <v>907</v>
      </c>
      <c r="J45" t="s">
        <v>869</v>
      </c>
      <c r="K45" t="s">
        <v>903</v>
      </c>
      <c r="L45" t="s">
        <v>906</v>
      </c>
      <c r="M45" t="s">
        <v>873</v>
      </c>
      <c r="N45" t="s">
        <v>897</v>
      </c>
      <c r="O45" t="s">
        <v>407</v>
      </c>
      <c r="P45" t="s">
        <v>871</v>
      </c>
      <c r="Q45" t="s">
        <v>910</v>
      </c>
      <c r="R45" t="s">
        <v>405</v>
      </c>
      <c r="S45" t="s">
        <v>872</v>
      </c>
      <c r="T45" t="s">
        <v>882</v>
      </c>
      <c r="U45" t="s">
        <v>933</v>
      </c>
      <c r="V45" t="s">
        <v>895</v>
      </c>
      <c r="W45" t="s">
        <v>406</v>
      </c>
      <c r="X45" t="s">
        <v>392</v>
      </c>
      <c r="Y45" t="s">
        <v>394</v>
      </c>
      <c r="Z45" t="s">
        <v>909</v>
      </c>
      <c r="AA45" t="s">
        <v>404</v>
      </c>
      <c r="AB45" t="s">
        <v>391</v>
      </c>
      <c r="AC45" t="s">
        <v>917</v>
      </c>
      <c r="AD45" t="s">
        <v>875</v>
      </c>
      <c r="AE45" t="s">
        <v>411</v>
      </c>
      <c r="AF45" t="s">
        <v>410</v>
      </c>
      <c r="AG45" t="s">
        <v>899</v>
      </c>
      <c r="AH45" t="s">
        <v>923</v>
      </c>
      <c r="AI45" t="s">
        <v>395</v>
      </c>
      <c r="AJ45" t="s">
        <v>901</v>
      </c>
      <c r="AK45" t="s">
        <v>883</v>
      </c>
      <c r="AL45" t="s">
        <v>885</v>
      </c>
      <c r="AM45" t="s">
        <v>908</v>
      </c>
      <c r="AN45" t="s">
        <v>876</v>
      </c>
      <c r="AO45" t="s">
        <v>915</v>
      </c>
      <c r="AP45" t="s">
        <v>393</v>
      </c>
      <c r="AQ45" t="s">
        <v>879</v>
      </c>
      <c r="AR45" t="s">
        <v>396</v>
      </c>
      <c r="AS45" t="s">
        <v>400</v>
      </c>
      <c r="AT45" t="s">
        <v>408</v>
      </c>
      <c r="AU45" t="s">
        <v>413</v>
      </c>
      <c r="AV45" t="s">
        <v>912</v>
      </c>
      <c r="AW45" t="s">
        <v>409</v>
      </c>
      <c r="AX45" t="s">
        <v>927</v>
      </c>
      <c r="AY45" t="s">
        <v>928</v>
      </c>
      <c r="AZ45" t="s">
        <v>931</v>
      </c>
      <c r="BA45" t="s">
        <v>397</v>
      </c>
      <c r="BB45" t="s">
        <v>401</v>
      </c>
      <c r="BC45" t="s">
        <v>412</v>
      </c>
      <c r="BD45" t="s">
        <v>398</v>
      </c>
      <c r="BE45" t="s">
        <v>898</v>
      </c>
      <c r="BF45" t="s">
        <v>918</v>
      </c>
      <c r="BG45" t="s">
        <v>925</v>
      </c>
      <c r="BH45" t="s">
        <v>399</v>
      </c>
      <c r="BI45" t="s">
        <v>889</v>
      </c>
      <c r="BJ45" t="s">
        <v>402</v>
      </c>
      <c r="BK45" t="s">
        <v>893</v>
      </c>
      <c r="BL45" t="s">
        <v>920</v>
      </c>
      <c r="BM45" t="s">
        <v>921</v>
      </c>
      <c r="BN45" t="s">
        <v>403</v>
      </c>
      <c r="BO45" t="s">
        <v>924</v>
      </c>
      <c r="BP45" t="s">
        <v>926</v>
      </c>
      <c r="BQ45" t="s">
        <v>929</v>
      </c>
      <c r="BR45" t="s">
        <v>930</v>
      </c>
      <c r="BS45" t="s">
        <v>934</v>
      </c>
    </row>
    <row r="46" spans="1:71" ht="12.75">
      <c r="A46" t="s">
        <v>833</v>
      </c>
      <c r="B46" t="s">
        <v>181</v>
      </c>
      <c r="C46" t="s">
        <v>867</v>
      </c>
      <c r="D46" t="s">
        <v>868</v>
      </c>
      <c r="E46" t="s">
        <v>904</v>
      </c>
      <c r="F46" t="s">
        <v>874</v>
      </c>
      <c r="G46" t="s">
        <v>902</v>
      </c>
      <c r="H46" t="s">
        <v>869</v>
      </c>
      <c r="I46" t="s">
        <v>903</v>
      </c>
      <c r="J46" t="s">
        <v>907</v>
      </c>
      <c r="K46" t="s">
        <v>871</v>
      </c>
      <c r="L46" t="s">
        <v>406</v>
      </c>
      <c r="M46" t="s">
        <v>897</v>
      </c>
      <c r="N46" t="s">
        <v>219</v>
      </c>
      <c r="O46" t="s">
        <v>882</v>
      </c>
      <c r="P46" t="s">
        <v>906</v>
      </c>
      <c r="Q46" t="s">
        <v>411</v>
      </c>
      <c r="R46" t="s">
        <v>895</v>
      </c>
      <c r="S46" t="s">
        <v>394</v>
      </c>
      <c r="T46" t="s">
        <v>873</v>
      </c>
      <c r="U46" t="s">
        <v>909</v>
      </c>
      <c r="V46" t="s">
        <v>933</v>
      </c>
      <c r="W46" t="s">
        <v>392</v>
      </c>
      <c r="X46" t="s">
        <v>391</v>
      </c>
      <c r="Y46" t="s">
        <v>899</v>
      </c>
      <c r="Z46" t="s">
        <v>910</v>
      </c>
      <c r="AA46" t="s">
        <v>872</v>
      </c>
      <c r="AB46" t="s">
        <v>917</v>
      </c>
      <c r="AC46" t="s">
        <v>908</v>
      </c>
      <c r="AD46" t="s">
        <v>410</v>
      </c>
      <c r="AE46" t="s">
        <v>404</v>
      </c>
      <c r="AF46" t="s">
        <v>396</v>
      </c>
      <c r="AG46" t="s">
        <v>405</v>
      </c>
      <c r="AH46" t="s">
        <v>407</v>
      </c>
      <c r="AI46" t="s">
        <v>883</v>
      </c>
      <c r="AJ46" t="s">
        <v>901</v>
      </c>
      <c r="AK46" t="s">
        <v>397</v>
      </c>
      <c r="AL46" t="s">
        <v>875</v>
      </c>
      <c r="AM46" t="s">
        <v>393</v>
      </c>
      <c r="AN46" t="s">
        <v>885</v>
      </c>
      <c r="AO46" t="s">
        <v>395</v>
      </c>
      <c r="AP46" t="s">
        <v>413</v>
      </c>
      <c r="AQ46" t="s">
        <v>399</v>
      </c>
      <c r="AR46" t="s">
        <v>931</v>
      </c>
      <c r="AS46" t="s">
        <v>401</v>
      </c>
      <c r="AT46" t="s">
        <v>879</v>
      </c>
      <c r="AU46" t="s">
        <v>915</v>
      </c>
      <c r="AV46" t="s">
        <v>409</v>
      </c>
      <c r="AW46" t="s">
        <v>398</v>
      </c>
      <c r="AX46" t="s">
        <v>876</v>
      </c>
      <c r="AY46" t="s">
        <v>400</v>
      </c>
      <c r="AZ46" t="s">
        <v>925</v>
      </c>
      <c r="BA46" t="s">
        <v>926</v>
      </c>
      <c r="BB46" t="s">
        <v>403</v>
      </c>
      <c r="BC46" t="s">
        <v>402</v>
      </c>
      <c r="BD46" t="s">
        <v>412</v>
      </c>
      <c r="BE46" t="s">
        <v>928</v>
      </c>
      <c r="BF46" t="s">
        <v>923</v>
      </c>
      <c r="BG46" t="s">
        <v>912</v>
      </c>
      <c r="BH46" t="s">
        <v>893</v>
      </c>
      <c r="BI46" t="s">
        <v>408</v>
      </c>
      <c r="BJ46" t="s">
        <v>889</v>
      </c>
      <c r="BK46" t="s">
        <v>918</v>
      </c>
      <c r="BL46" t="s">
        <v>929</v>
      </c>
      <c r="BM46" t="s">
        <v>930</v>
      </c>
      <c r="BN46" t="s">
        <v>924</v>
      </c>
      <c r="BO46" t="s">
        <v>927</v>
      </c>
      <c r="BP46" t="s">
        <v>898</v>
      </c>
      <c r="BQ46" t="s">
        <v>920</v>
      </c>
      <c r="BR46" t="s">
        <v>921</v>
      </c>
      <c r="BS46" t="s">
        <v>934</v>
      </c>
    </row>
    <row r="47" spans="1:71" ht="12.75">
      <c r="A47" t="s">
        <v>834</v>
      </c>
      <c r="B47" t="s">
        <v>183</v>
      </c>
      <c r="C47" t="s">
        <v>867</v>
      </c>
      <c r="D47" t="s">
        <v>868</v>
      </c>
      <c r="E47" t="s">
        <v>904</v>
      </c>
      <c r="F47" t="s">
        <v>219</v>
      </c>
      <c r="G47" t="s">
        <v>902</v>
      </c>
      <c r="H47" t="s">
        <v>907</v>
      </c>
      <c r="I47" t="s">
        <v>874</v>
      </c>
      <c r="J47" t="s">
        <v>897</v>
      </c>
      <c r="K47" t="s">
        <v>910</v>
      </c>
      <c r="L47" t="s">
        <v>873</v>
      </c>
      <c r="M47" t="s">
        <v>869</v>
      </c>
      <c r="N47" t="s">
        <v>872</v>
      </c>
      <c r="O47" t="s">
        <v>882</v>
      </c>
      <c r="P47" t="s">
        <v>903</v>
      </c>
      <c r="Q47" t="s">
        <v>906</v>
      </c>
      <c r="R47" t="s">
        <v>871</v>
      </c>
      <c r="S47" t="s">
        <v>405</v>
      </c>
      <c r="T47" t="s">
        <v>933</v>
      </c>
      <c r="U47" t="s">
        <v>394</v>
      </c>
      <c r="V47" t="s">
        <v>915</v>
      </c>
      <c r="W47" t="s">
        <v>404</v>
      </c>
      <c r="X47" t="s">
        <v>875</v>
      </c>
      <c r="Y47" t="s">
        <v>392</v>
      </c>
      <c r="Z47" t="s">
        <v>395</v>
      </c>
      <c r="AA47" t="s">
        <v>407</v>
      </c>
      <c r="AB47" t="s">
        <v>883</v>
      </c>
      <c r="AC47" t="s">
        <v>406</v>
      </c>
      <c r="AD47" t="s">
        <v>410</v>
      </c>
      <c r="AE47" t="s">
        <v>391</v>
      </c>
      <c r="AF47" t="s">
        <v>895</v>
      </c>
      <c r="AG47" t="s">
        <v>917</v>
      </c>
      <c r="AH47" t="s">
        <v>879</v>
      </c>
      <c r="AI47" t="s">
        <v>885</v>
      </c>
      <c r="AJ47" t="s">
        <v>909</v>
      </c>
      <c r="AK47" t="s">
        <v>912</v>
      </c>
      <c r="AL47" t="s">
        <v>408</v>
      </c>
      <c r="AM47" t="s">
        <v>412</v>
      </c>
      <c r="AN47" t="s">
        <v>889</v>
      </c>
      <c r="AO47" t="s">
        <v>400</v>
      </c>
      <c r="AP47" t="s">
        <v>402</v>
      </c>
      <c r="AQ47" t="s">
        <v>893</v>
      </c>
      <c r="AR47" t="s">
        <v>899</v>
      </c>
      <c r="AS47" t="s">
        <v>901</v>
      </c>
      <c r="AT47" t="s">
        <v>411</v>
      </c>
      <c r="AU47" t="s">
        <v>413</v>
      </c>
      <c r="AV47" t="s">
        <v>876</v>
      </c>
      <c r="AW47" t="s">
        <v>393</v>
      </c>
      <c r="AX47" t="s">
        <v>396</v>
      </c>
      <c r="AY47" t="s">
        <v>397</v>
      </c>
      <c r="AZ47" t="s">
        <v>398</v>
      </c>
      <c r="BA47" t="s">
        <v>399</v>
      </c>
      <c r="BB47" t="s">
        <v>401</v>
      </c>
      <c r="BC47" t="s">
        <v>403</v>
      </c>
      <c r="BD47" t="s">
        <v>898</v>
      </c>
      <c r="BE47" t="s">
        <v>908</v>
      </c>
      <c r="BF47" t="s">
        <v>409</v>
      </c>
      <c r="BG47" t="s">
        <v>918</v>
      </c>
      <c r="BH47" t="s">
        <v>920</v>
      </c>
      <c r="BI47" t="s">
        <v>921</v>
      </c>
      <c r="BJ47" t="s">
        <v>923</v>
      </c>
      <c r="BK47" t="s">
        <v>924</v>
      </c>
      <c r="BL47" t="s">
        <v>925</v>
      </c>
      <c r="BM47" t="s">
        <v>926</v>
      </c>
      <c r="BN47" t="s">
        <v>927</v>
      </c>
      <c r="BO47" t="s">
        <v>928</v>
      </c>
      <c r="BP47" t="s">
        <v>929</v>
      </c>
      <c r="BQ47" t="s">
        <v>930</v>
      </c>
      <c r="BR47" t="s">
        <v>931</v>
      </c>
      <c r="BS47" t="s">
        <v>934</v>
      </c>
    </row>
    <row r="48" spans="1:71" ht="12.75">
      <c r="A48" t="s">
        <v>835</v>
      </c>
      <c r="B48" t="s">
        <v>184</v>
      </c>
      <c r="C48" t="s">
        <v>867</v>
      </c>
      <c r="D48" t="s">
        <v>868</v>
      </c>
      <c r="E48" t="s">
        <v>904</v>
      </c>
      <c r="F48" t="s">
        <v>874</v>
      </c>
      <c r="G48" t="s">
        <v>902</v>
      </c>
      <c r="H48" t="s">
        <v>219</v>
      </c>
      <c r="I48" t="s">
        <v>407</v>
      </c>
      <c r="J48" t="s">
        <v>873</v>
      </c>
      <c r="K48" t="s">
        <v>903</v>
      </c>
      <c r="L48" t="s">
        <v>869</v>
      </c>
      <c r="M48" t="s">
        <v>871</v>
      </c>
      <c r="N48" t="s">
        <v>405</v>
      </c>
      <c r="O48" t="s">
        <v>910</v>
      </c>
      <c r="P48" t="s">
        <v>909</v>
      </c>
      <c r="Q48" t="s">
        <v>906</v>
      </c>
      <c r="R48" t="s">
        <v>895</v>
      </c>
      <c r="S48" t="s">
        <v>872</v>
      </c>
      <c r="T48" t="s">
        <v>882</v>
      </c>
      <c r="U48" t="s">
        <v>923</v>
      </c>
      <c r="V48" t="s">
        <v>907</v>
      </c>
      <c r="W48" t="s">
        <v>875</v>
      </c>
      <c r="X48" t="s">
        <v>392</v>
      </c>
      <c r="Y48" t="s">
        <v>885</v>
      </c>
      <c r="Z48" t="s">
        <v>901</v>
      </c>
      <c r="AA48" t="s">
        <v>406</v>
      </c>
      <c r="AB48" t="s">
        <v>917</v>
      </c>
      <c r="AC48" t="s">
        <v>897</v>
      </c>
      <c r="AD48" t="s">
        <v>908</v>
      </c>
      <c r="AE48" t="s">
        <v>411</v>
      </c>
      <c r="AF48" t="s">
        <v>933</v>
      </c>
      <c r="AG48" t="s">
        <v>391</v>
      </c>
      <c r="AH48" t="s">
        <v>876</v>
      </c>
      <c r="AI48" t="s">
        <v>410</v>
      </c>
      <c r="AJ48" t="s">
        <v>394</v>
      </c>
      <c r="AK48" t="s">
        <v>400</v>
      </c>
      <c r="AL48" t="s">
        <v>927</v>
      </c>
      <c r="AM48" t="s">
        <v>393</v>
      </c>
      <c r="AN48" t="s">
        <v>404</v>
      </c>
      <c r="AO48" t="s">
        <v>899</v>
      </c>
      <c r="AP48" t="s">
        <v>408</v>
      </c>
      <c r="AQ48" t="s">
        <v>928</v>
      </c>
      <c r="AR48" t="s">
        <v>413</v>
      </c>
      <c r="AS48" t="s">
        <v>879</v>
      </c>
      <c r="AT48" t="s">
        <v>401</v>
      </c>
      <c r="AU48" t="s">
        <v>412</v>
      </c>
      <c r="AV48" t="s">
        <v>395</v>
      </c>
      <c r="AW48" t="s">
        <v>883</v>
      </c>
      <c r="AX48" t="s">
        <v>396</v>
      </c>
      <c r="AY48" t="s">
        <v>397</v>
      </c>
      <c r="AZ48" t="s">
        <v>398</v>
      </c>
      <c r="BA48" t="s">
        <v>409</v>
      </c>
      <c r="BB48" t="s">
        <v>921</v>
      </c>
      <c r="BC48" t="s">
        <v>925</v>
      </c>
      <c r="BD48" t="s">
        <v>399</v>
      </c>
      <c r="BE48" t="s">
        <v>889</v>
      </c>
      <c r="BF48" t="s">
        <v>402</v>
      </c>
      <c r="BG48" t="s">
        <v>893</v>
      </c>
      <c r="BH48" t="s">
        <v>403</v>
      </c>
      <c r="BI48" t="s">
        <v>898</v>
      </c>
      <c r="BJ48" t="s">
        <v>912</v>
      </c>
      <c r="BK48" t="s">
        <v>915</v>
      </c>
      <c r="BL48" t="s">
        <v>918</v>
      </c>
      <c r="BM48" t="s">
        <v>920</v>
      </c>
      <c r="BN48" t="s">
        <v>924</v>
      </c>
      <c r="BO48" t="s">
        <v>926</v>
      </c>
      <c r="BP48" t="s">
        <v>929</v>
      </c>
      <c r="BQ48" t="s">
        <v>930</v>
      </c>
      <c r="BR48" t="s">
        <v>931</v>
      </c>
      <c r="BS48" t="s">
        <v>934</v>
      </c>
    </row>
    <row r="49" spans="1:71" ht="12.75">
      <c r="A49" t="s">
        <v>836</v>
      </c>
      <c r="B49" t="s">
        <v>185</v>
      </c>
      <c r="C49" t="s">
        <v>867</v>
      </c>
      <c r="D49" t="s">
        <v>868</v>
      </c>
      <c r="E49" t="s">
        <v>904</v>
      </c>
      <c r="F49" t="s">
        <v>874</v>
      </c>
      <c r="G49" t="s">
        <v>219</v>
      </c>
      <c r="H49" t="s">
        <v>902</v>
      </c>
      <c r="I49" t="s">
        <v>906</v>
      </c>
      <c r="J49" t="s">
        <v>907</v>
      </c>
      <c r="K49" t="s">
        <v>869</v>
      </c>
      <c r="L49" t="s">
        <v>897</v>
      </c>
      <c r="M49" t="s">
        <v>903</v>
      </c>
      <c r="N49" t="s">
        <v>910</v>
      </c>
      <c r="O49" t="s">
        <v>873</v>
      </c>
      <c r="P49" t="s">
        <v>933</v>
      </c>
      <c r="Q49" t="s">
        <v>871</v>
      </c>
      <c r="R49" t="s">
        <v>872</v>
      </c>
      <c r="S49" t="s">
        <v>404</v>
      </c>
      <c r="T49" t="s">
        <v>405</v>
      </c>
      <c r="U49" t="s">
        <v>407</v>
      </c>
      <c r="V49" t="s">
        <v>895</v>
      </c>
      <c r="W49" t="s">
        <v>875</v>
      </c>
      <c r="X49" t="s">
        <v>392</v>
      </c>
      <c r="Y49" t="s">
        <v>406</v>
      </c>
      <c r="Z49" t="s">
        <v>391</v>
      </c>
      <c r="AA49" t="s">
        <v>395</v>
      </c>
      <c r="AB49" t="s">
        <v>917</v>
      </c>
      <c r="AC49" t="s">
        <v>876</v>
      </c>
      <c r="AD49" t="s">
        <v>393</v>
      </c>
      <c r="AE49" t="s">
        <v>394</v>
      </c>
      <c r="AF49" t="s">
        <v>882</v>
      </c>
      <c r="AG49" t="s">
        <v>912</v>
      </c>
      <c r="AH49" t="s">
        <v>409</v>
      </c>
      <c r="AI49" t="s">
        <v>931</v>
      </c>
      <c r="AJ49" t="s">
        <v>899</v>
      </c>
      <c r="AK49" t="s">
        <v>915</v>
      </c>
      <c r="AL49" t="s">
        <v>410</v>
      </c>
      <c r="AM49" t="s">
        <v>879</v>
      </c>
      <c r="AN49" t="s">
        <v>883</v>
      </c>
      <c r="AO49" t="s">
        <v>898</v>
      </c>
      <c r="AP49" t="s">
        <v>901</v>
      </c>
      <c r="AQ49" t="s">
        <v>408</v>
      </c>
      <c r="AR49" t="s">
        <v>918</v>
      </c>
      <c r="AS49" t="s">
        <v>923</v>
      </c>
      <c r="AT49" t="s">
        <v>927</v>
      </c>
      <c r="AU49" t="s">
        <v>928</v>
      </c>
      <c r="AV49" t="s">
        <v>396</v>
      </c>
      <c r="AW49" t="s">
        <v>885</v>
      </c>
      <c r="AX49" t="s">
        <v>400</v>
      </c>
      <c r="AY49" t="s">
        <v>401</v>
      </c>
      <c r="AZ49" t="s">
        <v>920</v>
      </c>
      <c r="BA49" t="s">
        <v>413</v>
      </c>
      <c r="BB49" t="s">
        <v>397</v>
      </c>
      <c r="BC49" t="s">
        <v>398</v>
      </c>
      <c r="BD49" t="s">
        <v>399</v>
      </c>
      <c r="BE49" t="s">
        <v>889</v>
      </c>
      <c r="BF49" t="s">
        <v>402</v>
      </c>
      <c r="BG49" t="s">
        <v>893</v>
      </c>
      <c r="BH49" t="s">
        <v>403</v>
      </c>
      <c r="BI49" t="s">
        <v>908</v>
      </c>
      <c r="BJ49" t="s">
        <v>909</v>
      </c>
      <c r="BK49" t="s">
        <v>411</v>
      </c>
      <c r="BL49" t="s">
        <v>921</v>
      </c>
      <c r="BM49" t="s">
        <v>412</v>
      </c>
      <c r="BN49" t="s">
        <v>924</v>
      </c>
      <c r="BO49" t="s">
        <v>925</v>
      </c>
      <c r="BP49" t="s">
        <v>926</v>
      </c>
      <c r="BQ49" t="s">
        <v>929</v>
      </c>
      <c r="BR49" t="s">
        <v>930</v>
      </c>
      <c r="BS49" t="s">
        <v>934</v>
      </c>
    </row>
    <row r="50" spans="1:71" ht="12.75">
      <c r="A50" t="s">
        <v>837</v>
      </c>
      <c r="B50" t="s">
        <v>186</v>
      </c>
      <c r="C50" t="s">
        <v>867</v>
      </c>
      <c r="D50" t="s">
        <v>868</v>
      </c>
      <c r="E50" t="s">
        <v>874</v>
      </c>
      <c r="F50" t="s">
        <v>902</v>
      </c>
      <c r="G50" t="s">
        <v>219</v>
      </c>
      <c r="H50" t="s">
        <v>406</v>
      </c>
      <c r="I50" t="s">
        <v>904</v>
      </c>
      <c r="J50" t="s">
        <v>906</v>
      </c>
      <c r="K50" t="s">
        <v>899</v>
      </c>
      <c r="L50" t="s">
        <v>897</v>
      </c>
      <c r="M50" t="s">
        <v>405</v>
      </c>
      <c r="N50" t="s">
        <v>923</v>
      </c>
      <c r="O50" t="s">
        <v>869</v>
      </c>
      <c r="P50" t="s">
        <v>873</v>
      </c>
      <c r="Q50" t="s">
        <v>931</v>
      </c>
      <c r="R50" t="s">
        <v>901</v>
      </c>
      <c r="S50" t="s">
        <v>391</v>
      </c>
      <c r="T50" t="s">
        <v>879</v>
      </c>
      <c r="U50" t="s">
        <v>875</v>
      </c>
      <c r="V50" t="s">
        <v>907</v>
      </c>
      <c r="W50" t="s">
        <v>933</v>
      </c>
      <c r="X50" t="s">
        <v>412</v>
      </c>
      <c r="Y50" t="s">
        <v>407</v>
      </c>
      <c r="Z50" t="s">
        <v>910</v>
      </c>
      <c r="AA50" t="s">
        <v>895</v>
      </c>
      <c r="AB50" t="s">
        <v>903</v>
      </c>
      <c r="AC50" t="s">
        <v>411</v>
      </c>
      <c r="AD50" t="s">
        <v>871</v>
      </c>
      <c r="AE50" t="s">
        <v>410</v>
      </c>
      <c r="AF50" t="s">
        <v>400</v>
      </c>
      <c r="AG50" t="s">
        <v>392</v>
      </c>
      <c r="AH50" t="s">
        <v>893</v>
      </c>
      <c r="AI50" t="s">
        <v>393</v>
      </c>
      <c r="AJ50" t="s">
        <v>404</v>
      </c>
      <c r="AK50" t="s">
        <v>882</v>
      </c>
      <c r="AL50" t="s">
        <v>926</v>
      </c>
      <c r="AM50" t="s">
        <v>876</v>
      </c>
      <c r="AN50" t="s">
        <v>395</v>
      </c>
      <c r="AO50" t="s">
        <v>917</v>
      </c>
      <c r="AP50" t="s">
        <v>921</v>
      </c>
      <c r="AQ50" t="s">
        <v>908</v>
      </c>
      <c r="AR50" t="s">
        <v>409</v>
      </c>
      <c r="AS50" t="s">
        <v>413</v>
      </c>
      <c r="AT50" t="s">
        <v>402</v>
      </c>
      <c r="AU50" t="s">
        <v>401</v>
      </c>
      <c r="AV50" t="s">
        <v>915</v>
      </c>
      <c r="AW50" t="s">
        <v>872</v>
      </c>
      <c r="AX50" t="s">
        <v>883</v>
      </c>
      <c r="AY50" t="s">
        <v>928</v>
      </c>
      <c r="AZ50" t="s">
        <v>918</v>
      </c>
      <c r="BA50" t="s">
        <v>929</v>
      </c>
      <c r="BB50" t="s">
        <v>927</v>
      </c>
      <c r="BC50" t="s">
        <v>394</v>
      </c>
      <c r="BD50" t="s">
        <v>898</v>
      </c>
      <c r="BE50" t="s">
        <v>398</v>
      </c>
      <c r="BF50" t="s">
        <v>925</v>
      </c>
      <c r="BG50" t="s">
        <v>403</v>
      </c>
      <c r="BH50" t="s">
        <v>909</v>
      </c>
      <c r="BI50" t="s">
        <v>396</v>
      </c>
      <c r="BJ50" t="s">
        <v>399</v>
      </c>
      <c r="BK50" t="s">
        <v>912</v>
      </c>
      <c r="BL50" t="s">
        <v>408</v>
      </c>
      <c r="BM50" t="s">
        <v>889</v>
      </c>
      <c r="BN50" t="s">
        <v>930</v>
      </c>
      <c r="BO50" t="s">
        <v>924</v>
      </c>
      <c r="BP50" t="s">
        <v>397</v>
      </c>
      <c r="BQ50" t="s">
        <v>885</v>
      </c>
      <c r="BR50" t="s">
        <v>920</v>
      </c>
      <c r="BS50" t="s">
        <v>934</v>
      </c>
    </row>
    <row r="51" spans="1:71" ht="12.75">
      <c r="A51" t="s">
        <v>838</v>
      </c>
      <c r="B51" t="s">
        <v>187</v>
      </c>
      <c r="C51" t="s">
        <v>867</v>
      </c>
      <c r="D51" t="s">
        <v>868</v>
      </c>
      <c r="E51" t="s">
        <v>902</v>
      </c>
      <c r="F51" t="s">
        <v>406</v>
      </c>
      <c r="G51" t="s">
        <v>901</v>
      </c>
      <c r="H51" t="s">
        <v>904</v>
      </c>
      <c r="I51" t="s">
        <v>906</v>
      </c>
      <c r="J51" t="s">
        <v>923</v>
      </c>
      <c r="K51" t="s">
        <v>897</v>
      </c>
      <c r="L51" t="s">
        <v>392</v>
      </c>
      <c r="M51" t="s">
        <v>899</v>
      </c>
      <c r="N51" t="s">
        <v>405</v>
      </c>
      <c r="O51" t="s">
        <v>907</v>
      </c>
      <c r="P51" t="s">
        <v>219</v>
      </c>
      <c r="Q51" t="s">
        <v>874</v>
      </c>
      <c r="R51" t="s">
        <v>869</v>
      </c>
      <c r="S51" t="s">
        <v>883</v>
      </c>
      <c r="T51" t="s">
        <v>933</v>
      </c>
      <c r="U51" t="s">
        <v>910</v>
      </c>
      <c r="V51" t="s">
        <v>412</v>
      </c>
      <c r="W51" t="s">
        <v>391</v>
      </c>
      <c r="X51" t="s">
        <v>931</v>
      </c>
      <c r="Y51" t="s">
        <v>879</v>
      </c>
      <c r="Z51" t="s">
        <v>871</v>
      </c>
      <c r="AA51" t="s">
        <v>393</v>
      </c>
      <c r="AB51" t="s">
        <v>873</v>
      </c>
      <c r="AC51" t="s">
        <v>411</v>
      </c>
      <c r="AD51" t="s">
        <v>408</v>
      </c>
      <c r="AE51" t="s">
        <v>928</v>
      </c>
      <c r="AF51" t="s">
        <v>396</v>
      </c>
      <c r="AG51" t="s">
        <v>407</v>
      </c>
      <c r="AH51" t="s">
        <v>903</v>
      </c>
      <c r="AI51" t="s">
        <v>872</v>
      </c>
      <c r="AJ51" t="s">
        <v>875</v>
      </c>
      <c r="AK51" t="s">
        <v>410</v>
      </c>
      <c r="AL51" t="s">
        <v>918</v>
      </c>
      <c r="AM51" t="s">
        <v>930</v>
      </c>
      <c r="AN51" t="s">
        <v>885</v>
      </c>
      <c r="AO51" t="s">
        <v>921</v>
      </c>
      <c r="AP51" t="s">
        <v>394</v>
      </c>
      <c r="AQ51" t="s">
        <v>876</v>
      </c>
      <c r="AR51" t="s">
        <v>395</v>
      </c>
      <c r="AS51" t="s">
        <v>926</v>
      </c>
      <c r="AT51" t="s">
        <v>895</v>
      </c>
      <c r="AU51" t="s">
        <v>915</v>
      </c>
      <c r="AV51" t="s">
        <v>400</v>
      </c>
      <c r="AW51" t="s">
        <v>404</v>
      </c>
      <c r="AX51" t="s">
        <v>912</v>
      </c>
      <c r="AY51" t="s">
        <v>401</v>
      </c>
      <c r="AZ51" t="s">
        <v>929</v>
      </c>
      <c r="BA51" t="s">
        <v>882</v>
      </c>
      <c r="BB51" t="s">
        <v>917</v>
      </c>
      <c r="BC51" t="s">
        <v>908</v>
      </c>
      <c r="BD51" t="s">
        <v>927</v>
      </c>
      <c r="BE51" t="s">
        <v>397</v>
      </c>
      <c r="BF51" t="s">
        <v>398</v>
      </c>
      <c r="BG51" t="s">
        <v>403</v>
      </c>
      <c r="BH51" t="s">
        <v>402</v>
      </c>
      <c r="BI51" t="s">
        <v>909</v>
      </c>
      <c r="BJ51" t="s">
        <v>399</v>
      </c>
      <c r="BK51" t="s">
        <v>893</v>
      </c>
      <c r="BL51" t="s">
        <v>889</v>
      </c>
      <c r="BM51" t="s">
        <v>924</v>
      </c>
      <c r="BN51" t="s">
        <v>409</v>
      </c>
      <c r="BO51" t="s">
        <v>898</v>
      </c>
      <c r="BP51" t="s">
        <v>920</v>
      </c>
      <c r="BQ51" t="s">
        <v>925</v>
      </c>
      <c r="BR51" t="s">
        <v>413</v>
      </c>
      <c r="BS51" t="s">
        <v>934</v>
      </c>
    </row>
    <row r="52" spans="1:71" ht="12.75">
      <c r="A52" t="s">
        <v>839</v>
      </c>
      <c r="B52" t="s">
        <v>188</v>
      </c>
      <c r="C52" t="s">
        <v>867</v>
      </c>
      <c r="D52" t="s">
        <v>868</v>
      </c>
      <c r="E52" t="s">
        <v>411</v>
      </c>
      <c r="F52" t="s">
        <v>219</v>
      </c>
      <c r="G52" t="s">
        <v>897</v>
      </c>
      <c r="H52" t="s">
        <v>405</v>
      </c>
      <c r="I52" t="s">
        <v>874</v>
      </c>
      <c r="J52" t="s">
        <v>902</v>
      </c>
      <c r="K52" t="s">
        <v>915</v>
      </c>
      <c r="L52" t="s">
        <v>904</v>
      </c>
      <c r="M52" t="s">
        <v>906</v>
      </c>
      <c r="N52" t="s">
        <v>869</v>
      </c>
      <c r="O52" t="s">
        <v>899</v>
      </c>
      <c r="P52" t="s">
        <v>931</v>
      </c>
      <c r="Q52" t="s">
        <v>895</v>
      </c>
      <c r="R52" t="s">
        <v>407</v>
      </c>
      <c r="S52" t="s">
        <v>910</v>
      </c>
      <c r="T52" t="s">
        <v>901</v>
      </c>
      <c r="U52" t="s">
        <v>923</v>
      </c>
      <c r="V52" t="s">
        <v>871</v>
      </c>
      <c r="W52" t="s">
        <v>412</v>
      </c>
      <c r="X52" t="s">
        <v>907</v>
      </c>
      <c r="Y52" t="s">
        <v>903</v>
      </c>
      <c r="Z52" t="s">
        <v>872</v>
      </c>
      <c r="AA52" t="s">
        <v>873</v>
      </c>
      <c r="AB52" t="s">
        <v>391</v>
      </c>
      <c r="AC52" t="s">
        <v>401</v>
      </c>
      <c r="AD52" t="s">
        <v>400</v>
      </c>
      <c r="AE52" t="s">
        <v>406</v>
      </c>
      <c r="AF52" t="s">
        <v>921</v>
      </c>
      <c r="AG52" t="s">
        <v>933</v>
      </c>
      <c r="AH52" t="s">
        <v>918</v>
      </c>
      <c r="AI52" t="s">
        <v>926</v>
      </c>
      <c r="AJ52" t="s">
        <v>927</v>
      </c>
      <c r="AK52" t="s">
        <v>392</v>
      </c>
      <c r="AL52" t="s">
        <v>394</v>
      </c>
      <c r="AM52" t="s">
        <v>879</v>
      </c>
      <c r="AN52" t="s">
        <v>395</v>
      </c>
      <c r="AO52" t="s">
        <v>882</v>
      </c>
      <c r="AP52" t="s">
        <v>917</v>
      </c>
      <c r="AQ52" t="s">
        <v>875</v>
      </c>
      <c r="AR52" t="s">
        <v>404</v>
      </c>
      <c r="AS52" t="s">
        <v>393</v>
      </c>
      <c r="AT52" t="s">
        <v>883</v>
      </c>
      <c r="AU52" t="s">
        <v>909</v>
      </c>
      <c r="AV52" t="s">
        <v>408</v>
      </c>
      <c r="AW52" t="s">
        <v>410</v>
      </c>
      <c r="AX52" t="s">
        <v>396</v>
      </c>
      <c r="AY52" t="s">
        <v>912</v>
      </c>
      <c r="AZ52" t="s">
        <v>928</v>
      </c>
      <c r="BA52" t="s">
        <v>876</v>
      </c>
      <c r="BB52" t="s">
        <v>898</v>
      </c>
      <c r="BC52" t="s">
        <v>920</v>
      </c>
      <c r="BD52" t="s">
        <v>925</v>
      </c>
      <c r="BE52" t="s">
        <v>397</v>
      </c>
      <c r="BF52" t="s">
        <v>398</v>
      </c>
      <c r="BG52" t="s">
        <v>889</v>
      </c>
      <c r="BH52" t="s">
        <v>908</v>
      </c>
      <c r="BI52" t="s">
        <v>924</v>
      </c>
      <c r="BJ52" t="s">
        <v>885</v>
      </c>
      <c r="BK52" t="s">
        <v>399</v>
      </c>
      <c r="BL52" t="s">
        <v>402</v>
      </c>
      <c r="BM52" t="s">
        <v>893</v>
      </c>
      <c r="BN52" t="s">
        <v>403</v>
      </c>
      <c r="BO52" t="s">
        <v>409</v>
      </c>
      <c r="BP52" t="s">
        <v>929</v>
      </c>
      <c r="BQ52" t="s">
        <v>930</v>
      </c>
      <c r="BR52" t="s">
        <v>413</v>
      </c>
      <c r="BS52" t="s">
        <v>934</v>
      </c>
    </row>
    <row r="53" spans="1:71" ht="12.75">
      <c r="A53" t="s">
        <v>1037</v>
      </c>
      <c r="B53" t="s">
        <v>974</v>
      </c>
      <c r="C53" t="s">
        <v>867</v>
      </c>
      <c r="D53" t="s">
        <v>868</v>
      </c>
      <c r="E53" t="s">
        <v>902</v>
      </c>
      <c r="F53" t="s">
        <v>906</v>
      </c>
      <c r="G53" t="s">
        <v>904</v>
      </c>
      <c r="H53" t="s">
        <v>874</v>
      </c>
      <c r="I53" t="s">
        <v>406</v>
      </c>
      <c r="J53" t="s">
        <v>901</v>
      </c>
      <c r="K53" t="s">
        <v>923</v>
      </c>
      <c r="L53" t="s">
        <v>907</v>
      </c>
      <c r="M53" t="s">
        <v>897</v>
      </c>
      <c r="N53" t="s">
        <v>219</v>
      </c>
      <c r="O53" t="s">
        <v>407</v>
      </c>
      <c r="P53" t="s">
        <v>869</v>
      </c>
      <c r="Q53" t="s">
        <v>411</v>
      </c>
      <c r="R53" t="s">
        <v>910</v>
      </c>
      <c r="S53" t="s">
        <v>394</v>
      </c>
      <c r="T53" t="s">
        <v>405</v>
      </c>
      <c r="U53" t="s">
        <v>899</v>
      </c>
      <c r="V53" t="s">
        <v>931</v>
      </c>
      <c r="W53" t="s">
        <v>903</v>
      </c>
      <c r="X53" t="s">
        <v>392</v>
      </c>
      <c r="Y53" t="s">
        <v>391</v>
      </c>
      <c r="Z53" t="s">
        <v>895</v>
      </c>
      <c r="AA53" t="s">
        <v>871</v>
      </c>
      <c r="AB53" t="s">
        <v>393</v>
      </c>
      <c r="AC53" t="s">
        <v>875</v>
      </c>
      <c r="AD53" t="s">
        <v>876</v>
      </c>
      <c r="AE53" t="s">
        <v>873</v>
      </c>
      <c r="AF53" t="s">
        <v>872</v>
      </c>
      <c r="AG53" t="s">
        <v>933</v>
      </c>
      <c r="AH53" t="s">
        <v>883</v>
      </c>
      <c r="AI53" t="s">
        <v>879</v>
      </c>
      <c r="AJ53" t="s">
        <v>400</v>
      </c>
      <c r="AK53" t="s">
        <v>909</v>
      </c>
      <c r="AL53" t="s">
        <v>410</v>
      </c>
      <c r="AM53" t="s">
        <v>912</v>
      </c>
      <c r="AN53" t="s">
        <v>928</v>
      </c>
      <c r="AO53" t="s">
        <v>404</v>
      </c>
      <c r="AP53" t="s">
        <v>412</v>
      </c>
      <c r="AQ53" t="s">
        <v>882</v>
      </c>
      <c r="AR53" t="s">
        <v>395</v>
      </c>
      <c r="AS53" t="s">
        <v>917</v>
      </c>
      <c r="AT53" t="s">
        <v>921</v>
      </c>
      <c r="AU53" t="s">
        <v>396</v>
      </c>
      <c r="AV53" t="s">
        <v>930</v>
      </c>
      <c r="AW53" t="s">
        <v>401</v>
      </c>
      <c r="AX53" t="s">
        <v>408</v>
      </c>
      <c r="AY53" t="s">
        <v>402</v>
      </c>
      <c r="AZ53" t="s">
        <v>915</v>
      </c>
      <c r="BA53" t="s">
        <v>926</v>
      </c>
      <c r="BB53" t="s">
        <v>885</v>
      </c>
      <c r="BC53" t="s">
        <v>889</v>
      </c>
      <c r="BD53" t="s">
        <v>918</v>
      </c>
      <c r="BE53" t="s">
        <v>927</v>
      </c>
      <c r="BF53" t="s">
        <v>893</v>
      </c>
      <c r="BG53" t="s">
        <v>925</v>
      </c>
      <c r="BH53" t="s">
        <v>409</v>
      </c>
      <c r="BI53" t="s">
        <v>413</v>
      </c>
      <c r="BJ53" t="s">
        <v>898</v>
      </c>
      <c r="BK53" t="s">
        <v>398</v>
      </c>
      <c r="BL53" t="s">
        <v>908</v>
      </c>
      <c r="BM53" t="s">
        <v>920</v>
      </c>
      <c r="BN53" t="s">
        <v>929</v>
      </c>
      <c r="BO53" t="s">
        <v>397</v>
      </c>
      <c r="BP53" t="s">
        <v>399</v>
      </c>
      <c r="BQ53" t="s">
        <v>403</v>
      </c>
      <c r="BR53" t="s">
        <v>924</v>
      </c>
      <c r="BS53" t="s">
        <v>934</v>
      </c>
    </row>
    <row r="55" spans="5:14" s="18" customFormat="1" ht="12.75">
      <c r="E55" s="18">
        <v>1</v>
      </c>
      <c r="F55" s="18">
        <v>2</v>
      </c>
      <c r="G55" s="18">
        <v>3</v>
      </c>
      <c r="H55" s="18">
        <v>4</v>
      </c>
      <c r="I55" s="18">
        <v>5</v>
      </c>
      <c r="J55" s="18">
        <v>6</v>
      </c>
      <c r="K55" s="18">
        <v>7</v>
      </c>
      <c r="L55" s="18">
        <v>8</v>
      </c>
      <c r="M55" s="18">
        <v>9</v>
      </c>
      <c r="N55" s="18">
        <v>10</v>
      </c>
    </row>
    <row r="56" spans="1:71" ht="12.75">
      <c r="A56">
        <v>1</v>
      </c>
      <c r="B56">
        <v>2</v>
      </c>
      <c r="C56">
        <v>3</v>
      </c>
      <c r="D56">
        <v>4</v>
      </c>
      <c r="E56">
        <v>5</v>
      </c>
      <c r="F56">
        <v>6</v>
      </c>
      <c r="G56">
        <v>7</v>
      </c>
      <c r="H56">
        <v>8</v>
      </c>
      <c r="I56">
        <v>9</v>
      </c>
      <c r="J56">
        <v>10</v>
      </c>
      <c r="K56">
        <v>11</v>
      </c>
      <c r="L56">
        <v>12</v>
      </c>
      <c r="M56">
        <v>13</v>
      </c>
      <c r="N56">
        <v>14</v>
      </c>
      <c r="O56">
        <v>15</v>
      </c>
      <c r="P56">
        <v>16</v>
      </c>
      <c r="Q56">
        <v>17</v>
      </c>
      <c r="R56">
        <v>18</v>
      </c>
      <c r="S56">
        <v>19</v>
      </c>
      <c r="T56">
        <v>20</v>
      </c>
      <c r="U56">
        <v>21</v>
      </c>
      <c r="V56">
        <v>22</v>
      </c>
      <c r="W56">
        <v>23</v>
      </c>
      <c r="X56">
        <v>24</v>
      </c>
      <c r="Y56">
        <v>25</v>
      </c>
      <c r="Z56">
        <v>26</v>
      </c>
      <c r="AA56">
        <v>27</v>
      </c>
      <c r="AB56">
        <v>28</v>
      </c>
      <c r="AC56">
        <v>29</v>
      </c>
      <c r="AD56">
        <v>30</v>
      </c>
      <c r="AE56">
        <v>31</v>
      </c>
      <c r="AF56">
        <v>32</v>
      </c>
      <c r="AG56">
        <v>33</v>
      </c>
      <c r="AH56">
        <v>34</v>
      </c>
      <c r="AI56">
        <v>35</v>
      </c>
      <c r="AJ56">
        <v>36</v>
      </c>
      <c r="AK56">
        <v>37</v>
      </c>
      <c r="AL56">
        <v>38</v>
      </c>
      <c r="AM56">
        <v>39</v>
      </c>
      <c r="AN56">
        <v>40</v>
      </c>
      <c r="AO56">
        <v>41</v>
      </c>
      <c r="AP56">
        <v>42</v>
      </c>
      <c r="AQ56">
        <v>43</v>
      </c>
      <c r="AR56">
        <v>44</v>
      </c>
      <c r="AS56">
        <v>45</v>
      </c>
      <c r="AT56">
        <v>46</v>
      </c>
      <c r="AU56">
        <v>47</v>
      </c>
      <c r="AV56">
        <v>48</v>
      </c>
      <c r="AW56">
        <v>49</v>
      </c>
      <c r="AX56">
        <v>50</v>
      </c>
      <c r="AY56">
        <v>51</v>
      </c>
      <c r="AZ56">
        <v>52</v>
      </c>
      <c r="BA56">
        <v>53</v>
      </c>
      <c r="BB56">
        <v>54</v>
      </c>
      <c r="BC56">
        <v>55</v>
      </c>
      <c r="BD56">
        <v>56</v>
      </c>
      <c r="BE56">
        <v>57</v>
      </c>
      <c r="BF56">
        <v>58</v>
      </c>
      <c r="BG56">
        <v>59</v>
      </c>
      <c r="BH56">
        <v>60</v>
      </c>
      <c r="BI56">
        <v>61</v>
      </c>
      <c r="BJ56">
        <v>62</v>
      </c>
      <c r="BK56">
        <v>63</v>
      </c>
      <c r="BL56">
        <v>64</v>
      </c>
      <c r="BM56">
        <v>65</v>
      </c>
      <c r="BN56">
        <v>66</v>
      </c>
      <c r="BO56">
        <v>67</v>
      </c>
      <c r="BP56">
        <v>68</v>
      </c>
      <c r="BQ56">
        <v>69</v>
      </c>
      <c r="BR56">
        <v>70</v>
      </c>
      <c r="BS56">
        <v>71</v>
      </c>
    </row>
    <row r="57" spans="1:71" ht="12.75">
      <c r="A57" t="s">
        <v>1038</v>
      </c>
      <c r="B57" t="s">
        <v>139</v>
      </c>
      <c r="C57">
        <v>26956</v>
      </c>
      <c r="D57">
        <v>23252</v>
      </c>
      <c r="E57">
        <v>827</v>
      </c>
      <c r="F57">
        <v>598</v>
      </c>
      <c r="G57">
        <v>447</v>
      </c>
      <c r="H57">
        <v>287</v>
      </c>
      <c r="I57">
        <v>220</v>
      </c>
      <c r="J57">
        <v>199</v>
      </c>
      <c r="K57">
        <v>96</v>
      </c>
      <c r="L57">
        <v>94</v>
      </c>
      <c r="M57">
        <v>65</v>
      </c>
      <c r="N57">
        <v>52</v>
      </c>
      <c r="O57">
        <v>46</v>
      </c>
      <c r="P57">
        <v>41</v>
      </c>
      <c r="Q57">
        <v>40</v>
      </c>
      <c r="R57">
        <v>39</v>
      </c>
      <c r="S57">
        <v>34</v>
      </c>
      <c r="T57">
        <v>33</v>
      </c>
      <c r="U57">
        <v>33</v>
      </c>
      <c r="V57">
        <v>31</v>
      </c>
      <c r="W57">
        <v>30</v>
      </c>
      <c r="X57">
        <v>25</v>
      </c>
      <c r="Y57">
        <v>25</v>
      </c>
      <c r="Z57">
        <v>24</v>
      </c>
      <c r="AA57">
        <v>24</v>
      </c>
      <c r="AB57">
        <v>20</v>
      </c>
      <c r="AC57">
        <v>18</v>
      </c>
      <c r="AD57">
        <v>18</v>
      </c>
      <c r="AE57">
        <v>18</v>
      </c>
      <c r="AF57">
        <v>17</v>
      </c>
      <c r="AG57">
        <v>15</v>
      </c>
      <c r="AH57">
        <v>15</v>
      </c>
      <c r="AI57">
        <v>15</v>
      </c>
      <c r="AJ57">
        <v>14</v>
      </c>
      <c r="AK57">
        <v>14</v>
      </c>
      <c r="AL57">
        <v>13</v>
      </c>
      <c r="AM57">
        <v>10</v>
      </c>
      <c r="AN57">
        <v>10</v>
      </c>
      <c r="AO57">
        <v>10</v>
      </c>
      <c r="AP57">
        <v>10</v>
      </c>
      <c r="AQ57">
        <v>5</v>
      </c>
      <c r="AR57">
        <v>5</v>
      </c>
      <c r="AS57">
        <v>5</v>
      </c>
      <c r="AT57">
        <v>4</v>
      </c>
      <c r="AU57">
        <v>4</v>
      </c>
      <c r="AV57">
        <v>4</v>
      </c>
      <c r="AW57">
        <v>3</v>
      </c>
      <c r="AX57">
        <v>3</v>
      </c>
      <c r="AY57">
        <v>2</v>
      </c>
      <c r="AZ57">
        <v>2</v>
      </c>
      <c r="BA57">
        <v>2</v>
      </c>
      <c r="BB57">
        <v>1</v>
      </c>
      <c r="BC57">
        <v>1</v>
      </c>
      <c r="BD57">
        <v>1</v>
      </c>
      <c r="BE57">
        <v>1</v>
      </c>
      <c r="BF57">
        <v>1</v>
      </c>
      <c r="BG57">
        <v>0</v>
      </c>
      <c r="BH57">
        <v>0</v>
      </c>
      <c r="BI57">
        <v>0</v>
      </c>
      <c r="BJ57">
        <v>0</v>
      </c>
      <c r="BK57">
        <v>0</v>
      </c>
      <c r="BL57">
        <v>0</v>
      </c>
      <c r="BM57">
        <v>0</v>
      </c>
      <c r="BN57">
        <v>0</v>
      </c>
      <c r="BO57">
        <v>0</v>
      </c>
      <c r="BP57">
        <v>0</v>
      </c>
      <c r="BQ57">
        <v>0</v>
      </c>
      <c r="BR57">
        <v>0</v>
      </c>
      <c r="BS57">
        <v>133</v>
      </c>
    </row>
    <row r="58" spans="1:71" ht="12.75">
      <c r="A58" t="s">
        <v>1039</v>
      </c>
      <c r="B58" t="s">
        <v>141</v>
      </c>
      <c r="C58">
        <v>30352</v>
      </c>
      <c r="D58">
        <v>20080</v>
      </c>
      <c r="E58">
        <v>2654</v>
      </c>
      <c r="F58">
        <v>1919</v>
      </c>
      <c r="G58">
        <v>959</v>
      </c>
      <c r="H58">
        <v>674</v>
      </c>
      <c r="I58">
        <v>558</v>
      </c>
      <c r="J58">
        <v>499</v>
      </c>
      <c r="K58">
        <v>324</v>
      </c>
      <c r="L58">
        <v>297</v>
      </c>
      <c r="M58">
        <v>230</v>
      </c>
      <c r="N58">
        <v>209</v>
      </c>
      <c r="O58">
        <v>163</v>
      </c>
      <c r="P58">
        <v>162</v>
      </c>
      <c r="Q58">
        <v>137</v>
      </c>
      <c r="R58">
        <v>116</v>
      </c>
      <c r="S58">
        <v>107</v>
      </c>
      <c r="T58">
        <v>97</v>
      </c>
      <c r="U58">
        <v>83</v>
      </c>
      <c r="V58">
        <v>60</v>
      </c>
      <c r="W58">
        <v>58</v>
      </c>
      <c r="X58">
        <v>49</v>
      </c>
      <c r="Y58">
        <v>45</v>
      </c>
      <c r="Z58">
        <v>44</v>
      </c>
      <c r="AA58">
        <v>43</v>
      </c>
      <c r="AB58">
        <v>39</v>
      </c>
      <c r="AC58">
        <v>30</v>
      </c>
      <c r="AD58">
        <v>30</v>
      </c>
      <c r="AE58">
        <v>29</v>
      </c>
      <c r="AF58">
        <v>26</v>
      </c>
      <c r="AG58">
        <v>24</v>
      </c>
      <c r="AH58">
        <v>23</v>
      </c>
      <c r="AI58">
        <v>22</v>
      </c>
      <c r="AJ58">
        <v>17</v>
      </c>
      <c r="AK58">
        <v>17</v>
      </c>
      <c r="AL58">
        <v>17</v>
      </c>
      <c r="AM58">
        <v>15</v>
      </c>
      <c r="AN58">
        <v>15</v>
      </c>
      <c r="AO58">
        <v>14</v>
      </c>
      <c r="AP58">
        <v>14</v>
      </c>
      <c r="AQ58">
        <v>13</v>
      </c>
      <c r="AR58">
        <v>12</v>
      </c>
      <c r="AS58">
        <v>12</v>
      </c>
      <c r="AT58">
        <v>12</v>
      </c>
      <c r="AU58">
        <v>10</v>
      </c>
      <c r="AV58">
        <v>9</v>
      </c>
      <c r="AW58">
        <v>8</v>
      </c>
      <c r="AX58">
        <v>8</v>
      </c>
      <c r="AY58">
        <v>8</v>
      </c>
      <c r="AZ58">
        <v>7</v>
      </c>
      <c r="BA58">
        <v>7</v>
      </c>
      <c r="BB58">
        <v>6</v>
      </c>
      <c r="BC58">
        <v>6</v>
      </c>
      <c r="BD58">
        <v>4</v>
      </c>
      <c r="BE58">
        <v>4</v>
      </c>
      <c r="BF58">
        <v>4</v>
      </c>
      <c r="BG58">
        <v>3</v>
      </c>
      <c r="BH58">
        <v>2</v>
      </c>
      <c r="BI58">
        <v>2</v>
      </c>
      <c r="BJ58">
        <v>1</v>
      </c>
      <c r="BK58">
        <v>1</v>
      </c>
      <c r="BL58">
        <v>1</v>
      </c>
      <c r="BM58">
        <v>0</v>
      </c>
      <c r="BN58">
        <v>0</v>
      </c>
      <c r="BO58">
        <v>0</v>
      </c>
      <c r="BP58">
        <v>0</v>
      </c>
      <c r="BQ58">
        <v>0</v>
      </c>
      <c r="BR58">
        <v>0</v>
      </c>
      <c r="BS58">
        <v>313</v>
      </c>
    </row>
    <row r="59" spans="1:71" ht="12.75">
      <c r="A59" t="s">
        <v>1040</v>
      </c>
      <c r="B59" t="s">
        <v>143</v>
      </c>
      <c r="C59">
        <v>23871</v>
      </c>
      <c r="D59">
        <v>22892</v>
      </c>
      <c r="E59">
        <v>92</v>
      </c>
      <c r="F59">
        <v>83</v>
      </c>
      <c r="G59">
        <v>78</v>
      </c>
      <c r="H59">
        <v>68</v>
      </c>
      <c r="I59">
        <v>66</v>
      </c>
      <c r="J59">
        <v>57</v>
      </c>
      <c r="K59">
        <v>43</v>
      </c>
      <c r="L59">
        <v>43</v>
      </c>
      <c r="M59">
        <v>42</v>
      </c>
      <c r="N59">
        <v>35</v>
      </c>
      <c r="O59">
        <v>30</v>
      </c>
      <c r="P59">
        <v>21</v>
      </c>
      <c r="Q59">
        <v>19</v>
      </c>
      <c r="R59">
        <v>13</v>
      </c>
      <c r="S59">
        <v>13</v>
      </c>
      <c r="T59">
        <v>13</v>
      </c>
      <c r="U59">
        <v>12</v>
      </c>
      <c r="V59">
        <v>12</v>
      </c>
      <c r="W59">
        <v>11</v>
      </c>
      <c r="X59">
        <v>11</v>
      </c>
      <c r="Y59">
        <v>11</v>
      </c>
      <c r="Z59">
        <v>10</v>
      </c>
      <c r="AA59">
        <v>10</v>
      </c>
      <c r="AB59">
        <v>10</v>
      </c>
      <c r="AC59">
        <v>10</v>
      </c>
      <c r="AD59">
        <v>10</v>
      </c>
      <c r="AE59">
        <v>10</v>
      </c>
      <c r="AF59">
        <v>10</v>
      </c>
      <c r="AG59">
        <v>9</v>
      </c>
      <c r="AH59">
        <v>8</v>
      </c>
      <c r="AI59">
        <v>7</v>
      </c>
      <c r="AJ59">
        <v>6</v>
      </c>
      <c r="AK59">
        <v>6</v>
      </c>
      <c r="AL59">
        <v>6</v>
      </c>
      <c r="AM59">
        <v>5</v>
      </c>
      <c r="AN59">
        <v>5</v>
      </c>
      <c r="AO59">
        <v>5</v>
      </c>
      <c r="AP59">
        <v>4</v>
      </c>
      <c r="AQ59">
        <v>4</v>
      </c>
      <c r="AR59">
        <v>3</v>
      </c>
      <c r="AS59">
        <v>3</v>
      </c>
      <c r="AT59">
        <v>2</v>
      </c>
      <c r="AU59">
        <v>2</v>
      </c>
      <c r="AV59">
        <v>2</v>
      </c>
      <c r="AW59">
        <v>2</v>
      </c>
      <c r="AX59">
        <v>2</v>
      </c>
      <c r="AY59">
        <v>2</v>
      </c>
      <c r="AZ59">
        <v>1</v>
      </c>
      <c r="BA59">
        <v>1</v>
      </c>
      <c r="BB59">
        <v>1</v>
      </c>
      <c r="BC59">
        <v>1</v>
      </c>
      <c r="BD59">
        <v>0</v>
      </c>
      <c r="BE59">
        <v>0</v>
      </c>
      <c r="BF59">
        <v>0</v>
      </c>
      <c r="BG59">
        <v>0</v>
      </c>
      <c r="BH59">
        <v>0</v>
      </c>
      <c r="BI59">
        <v>0</v>
      </c>
      <c r="BJ59">
        <v>0</v>
      </c>
      <c r="BK59">
        <v>0</v>
      </c>
      <c r="BL59">
        <v>0</v>
      </c>
      <c r="BM59">
        <v>0</v>
      </c>
      <c r="BN59">
        <v>0</v>
      </c>
      <c r="BO59">
        <v>0</v>
      </c>
      <c r="BP59">
        <v>0</v>
      </c>
      <c r="BQ59">
        <v>0</v>
      </c>
      <c r="BR59">
        <v>0</v>
      </c>
      <c r="BS59">
        <v>49</v>
      </c>
    </row>
    <row r="60" spans="1:71" ht="12.75">
      <c r="A60" t="s">
        <v>1041</v>
      </c>
      <c r="B60" t="s">
        <v>145</v>
      </c>
      <c r="C60">
        <v>25416</v>
      </c>
      <c r="D60">
        <v>23849</v>
      </c>
      <c r="E60">
        <v>339</v>
      </c>
      <c r="F60">
        <v>232</v>
      </c>
      <c r="G60">
        <v>123</v>
      </c>
      <c r="H60">
        <v>109</v>
      </c>
      <c r="I60">
        <v>94</v>
      </c>
      <c r="J60">
        <v>64</v>
      </c>
      <c r="K60">
        <v>55</v>
      </c>
      <c r="L60">
        <v>45</v>
      </c>
      <c r="M60">
        <v>42</v>
      </c>
      <c r="N60">
        <v>32</v>
      </c>
      <c r="O60">
        <v>28</v>
      </c>
      <c r="P60">
        <v>23</v>
      </c>
      <c r="Q60">
        <v>23</v>
      </c>
      <c r="R60">
        <v>23</v>
      </c>
      <c r="S60">
        <v>21</v>
      </c>
      <c r="T60">
        <v>20</v>
      </c>
      <c r="U60">
        <v>19</v>
      </c>
      <c r="V60">
        <v>19</v>
      </c>
      <c r="W60">
        <v>18</v>
      </c>
      <c r="X60">
        <v>18</v>
      </c>
      <c r="Y60">
        <v>15</v>
      </c>
      <c r="Z60">
        <v>14</v>
      </c>
      <c r="AA60">
        <v>14</v>
      </c>
      <c r="AB60">
        <v>13</v>
      </c>
      <c r="AC60">
        <v>12</v>
      </c>
      <c r="AD60">
        <v>10</v>
      </c>
      <c r="AE60">
        <v>9</v>
      </c>
      <c r="AF60">
        <v>9</v>
      </c>
      <c r="AG60">
        <v>8</v>
      </c>
      <c r="AH60">
        <v>7</v>
      </c>
      <c r="AI60">
        <v>7</v>
      </c>
      <c r="AJ60">
        <v>5</v>
      </c>
      <c r="AK60">
        <v>5</v>
      </c>
      <c r="AL60">
        <v>5</v>
      </c>
      <c r="AM60">
        <v>4</v>
      </c>
      <c r="AN60">
        <v>4</v>
      </c>
      <c r="AO60">
        <v>4</v>
      </c>
      <c r="AP60">
        <v>4</v>
      </c>
      <c r="AQ60">
        <v>3</v>
      </c>
      <c r="AR60">
        <v>3</v>
      </c>
      <c r="AS60">
        <v>3</v>
      </c>
      <c r="AT60">
        <v>3</v>
      </c>
      <c r="AU60">
        <v>2</v>
      </c>
      <c r="AV60">
        <v>2</v>
      </c>
      <c r="AW60">
        <v>2</v>
      </c>
      <c r="AX60">
        <v>2</v>
      </c>
      <c r="AY60">
        <v>2</v>
      </c>
      <c r="AZ60">
        <v>2</v>
      </c>
      <c r="BA60">
        <v>1</v>
      </c>
      <c r="BB60">
        <v>1</v>
      </c>
      <c r="BC60">
        <v>1</v>
      </c>
      <c r="BD60">
        <v>1</v>
      </c>
      <c r="BE60">
        <v>0</v>
      </c>
      <c r="BF60">
        <v>0</v>
      </c>
      <c r="BG60">
        <v>0</v>
      </c>
      <c r="BH60">
        <v>0</v>
      </c>
      <c r="BI60">
        <v>0</v>
      </c>
      <c r="BJ60">
        <v>0</v>
      </c>
      <c r="BK60">
        <v>0</v>
      </c>
      <c r="BL60">
        <v>0</v>
      </c>
      <c r="BM60">
        <v>0</v>
      </c>
      <c r="BN60">
        <v>0</v>
      </c>
      <c r="BO60">
        <v>0</v>
      </c>
      <c r="BP60">
        <v>0</v>
      </c>
      <c r="BQ60">
        <v>0</v>
      </c>
      <c r="BR60">
        <v>0</v>
      </c>
      <c r="BS60">
        <v>43</v>
      </c>
    </row>
    <row r="61" spans="1:71" s="17" customFormat="1" ht="12.75">
      <c r="A61" s="17" t="s">
        <v>242</v>
      </c>
      <c r="B61" s="17" t="s">
        <v>241</v>
      </c>
      <c r="C61" s="17">
        <v>1023386</v>
      </c>
      <c r="D61" s="17">
        <v>866833</v>
      </c>
      <c r="E61" s="17">
        <v>29403</v>
      </c>
      <c r="F61" s="17">
        <v>21166</v>
      </c>
      <c r="G61" s="17">
        <v>14718</v>
      </c>
      <c r="H61" s="17">
        <v>10827</v>
      </c>
      <c r="I61" s="17">
        <v>8952</v>
      </c>
      <c r="J61" s="17">
        <v>8139</v>
      </c>
      <c r="K61" s="17">
        <v>7807</v>
      </c>
      <c r="L61" s="17">
        <v>6921</v>
      </c>
      <c r="M61" s="17">
        <v>6123</v>
      </c>
      <c r="N61" s="17">
        <v>4871</v>
      </c>
      <c r="O61" s="17">
        <v>3031</v>
      </c>
      <c r="P61" s="17">
        <v>2716</v>
      </c>
      <c r="Q61" s="17">
        <v>2558</v>
      </c>
      <c r="R61" s="17">
        <v>1540</v>
      </c>
      <c r="S61" s="17">
        <v>1233</v>
      </c>
      <c r="T61" s="17">
        <v>1186</v>
      </c>
      <c r="U61" s="17">
        <v>1127</v>
      </c>
      <c r="V61" s="17">
        <v>1074</v>
      </c>
      <c r="W61" s="17">
        <v>1009</v>
      </c>
      <c r="X61" s="17">
        <v>999</v>
      </c>
      <c r="Y61" s="17">
        <v>960</v>
      </c>
      <c r="Z61" s="17">
        <v>929</v>
      </c>
      <c r="AA61" s="17">
        <v>923</v>
      </c>
      <c r="AB61" s="17">
        <v>886</v>
      </c>
      <c r="AC61" s="17">
        <v>879</v>
      </c>
      <c r="AD61" s="17">
        <v>798</v>
      </c>
      <c r="AE61" s="17">
        <v>708</v>
      </c>
      <c r="AF61" s="17">
        <v>704</v>
      </c>
      <c r="AG61" s="17">
        <v>695</v>
      </c>
      <c r="AH61" s="17">
        <v>655</v>
      </c>
      <c r="AI61" s="17">
        <v>557</v>
      </c>
      <c r="AJ61" s="17">
        <v>534</v>
      </c>
      <c r="AK61" s="17">
        <v>532</v>
      </c>
      <c r="AL61" s="17">
        <v>531</v>
      </c>
      <c r="AM61" s="17">
        <v>472</v>
      </c>
      <c r="AN61" s="17">
        <v>430</v>
      </c>
      <c r="AO61" s="17">
        <v>402</v>
      </c>
      <c r="AP61" s="17">
        <v>397</v>
      </c>
      <c r="AQ61" s="17">
        <v>380</v>
      </c>
      <c r="AR61" s="17">
        <v>368</v>
      </c>
      <c r="AS61" s="17">
        <v>364</v>
      </c>
      <c r="AT61" s="17">
        <v>364</v>
      </c>
      <c r="AU61" s="17">
        <v>364</v>
      </c>
      <c r="AV61" s="17">
        <v>333</v>
      </c>
      <c r="AW61" s="17">
        <v>242</v>
      </c>
      <c r="AX61" s="17">
        <v>225</v>
      </c>
      <c r="AY61" s="17">
        <v>213</v>
      </c>
      <c r="AZ61" s="17">
        <v>209</v>
      </c>
      <c r="BA61" s="17">
        <v>180</v>
      </c>
      <c r="BB61" s="17">
        <v>173</v>
      </c>
      <c r="BC61" s="17">
        <v>133</v>
      </c>
      <c r="BD61" s="17">
        <v>132</v>
      </c>
      <c r="BE61" s="17">
        <v>127</v>
      </c>
      <c r="BF61" s="17">
        <v>118</v>
      </c>
      <c r="BG61" s="17">
        <v>95</v>
      </c>
      <c r="BH61" s="17">
        <v>81</v>
      </c>
      <c r="BI61" s="17">
        <v>64</v>
      </c>
      <c r="BJ61" s="17">
        <v>45</v>
      </c>
      <c r="BK61" s="17">
        <v>31</v>
      </c>
      <c r="BL61" s="17">
        <v>31</v>
      </c>
      <c r="BM61" s="17">
        <v>30</v>
      </c>
      <c r="BN61" s="17">
        <v>29</v>
      </c>
      <c r="BO61" s="17">
        <v>18</v>
      </c>
      <c r="BP61" s="17">
        <v>13</v>
      </c>
      <c r="BQ61" s="17">
        <v>9</v>
      </c>
      <c r="BR61" s="17">
        <v>1</v>
      </c>
      <c r="BS61" s="17">
        <v>4789</v>
      </c>
    </row>
    <row r="62" spans="1:71" ht="12.75">
      <c r="A62" t="s">
        <v>1042</v>
      </c>
      <c r="B62" t="s">
        <v>147</v>
      </c>
      <c r="C62">
        <v>31770</v>
      </c>
      <c r="D62">
        <v>20329</v>
      </c>
      <c r="E62">
        <v>3283</v>
      </c>
      <c r="F62">
        <v>1389</v>
      </c>
      <c r="G62">
        <v>1341</v>
      </c>
      <c r="H62">
        <v>1224</v>
      </c>
      <c r="I62">
        <v>1177</v>
      </c>
      <c r="J62">
        <v>1143</v>
      </c>
      <c r="K62">
        <v>479</v>
      </c>
      <c r="L62">
        <v>131</v>
      </c>
      <c r="M62">
        <v>124</v>
      </c>
      <c r="N62">
        <v>104</v>
      </c>
      <c r="O62">
        <v>72</v>
      </c>
      <c r="P62">
        <v>71</v>
      </c>
      <c r="Q62">
        <v>63</v>
      </c>
      <c r="R62">
        <v>63</v>
      </c>
      <c r="S62">
        <v>63</v>
      </c>
      <c r="T62">
        <v>59</v>
      </c>
      <c r="U62">
        <v>38</v>
      </c>
      <c r="V62">
        <v>36</v>
      </c>
      <c r="W62">
        <v>30</v>
      </c>
      <c r="X62">
        <v>23</v>
      </c>
      <c r="Y62">
        <v>22</v>
      </c>
      <c r="Z62">
        <v>20</v>
      </c>
      <c r="AA62">
        <v>19</v>
      </c>
      <c r="AB62">
        <v>17</v>
      </c>
      <c r="AC62">
        <v>17</v>
      </c>
      <c r="AD62">
        <v>16</v>
      </c>
      <c r="AE62">
        <v>15</v>
      </c>
      <c r="AF62">
        <v>15</v>
      </c>
      <c r="AG62">
        <v>15</v>
      </c>
      <c r="AH62">
        <v>14</v>
      </c>
      <c r="AI62">
        <v>10</v>
      </c>
      <c r="AJ62">
        <v>9</v>
      </c>
      <c r="AK62">
        <v>9</v>
      </c>
      <c r="AL62">
        <v>7</v>
      </c>
      <c r="AM62">
        <v>7</v>
      </c>
      <c r="AN62">
        <v>6</v>
      </c>
      <c r="AO62">
        <v>6</v>
      </c>
      <c r="AP62">
        <v>5</v>
      </c>
      <c r="AQ62">
        <v>5</v>
      </c>
      <c r="AR62">
        <v>5</v>
      </c>
      <c r="AS62">
        <v>5</v>
      </c>
      <c r="AT62">
        <v>4</v>
      </c>
      <c r="AU62">
        <v>4</v>
      </c>
      <c r="AV62">
        <v>4</v>
      </c>
      <c r="AW62">
        <v>4</v>
      </c>
      <c r="AX62">
        <v>3</v>
      </c>
      <c r="AY62">
        <v>2</v>
      </c>
      <c r="AZ62">
        <v>2</v>
      </c>
      <c r="BA62">
        <v>1</v>
      </c>
      <c r="BB62">
        <v>1</v>
      </c>
      <c r="BC62">
        <v>1</v>
      </c>
      <c r="BD62">
        <v>1</v>
      </c>
      <c r="BE62">
        <v>1</v>
      </c>
      <c r="BF62">
        <v>0</v>
      </c>
      <c r="BG62">
        <v>0</v>
      </c>
      <c r="BH62">
        <v>0</v>
      </c>
      <c r="BI62">
        <v>0</v>
      </c>
      <c r="BJ62">
        <v>0</v>
      </c>
      <c r="BK62">
        <v>0</v>
      </c>
      <c r="BL62">
        <v>0</v>
      </c>
      <c r="BM62">
        <v>0</v>
      </c>
      <c r="BN62">
        <v>0</v>
      </c>
      <c r="BO62">
        <v>0</v>
      </c>
      <c r="BP62">
        <v>0</v>
      </c>
      <c r="BQ62">
        <v>0</v>
      </c>
      <c r="BR62">
        <v>0</v>
      </c>
      <c r="BS62">
        <v>256</v>
      </c>
    </row>
    <row r="63" spans="1:71" ht="12.75">
      <c r="A63" t="s">
        <v>1043</v>
      </c>
      <c r="B63" t="s">
        <v>148</v>
      </c>
      <c r="C63">
        <v>24930</v>
      </c>
      <c r="D63">
        <v>23692</v>
      </c>
      <c r="E63">
        <v>143</v>
      </c>
      <c r="F63">
        <v>91</v>
      </c>
      <c r="G63">
        <v>76</v>
      </c>
      <c r="H63">
        <v>72</v>
      </c>
      <c r="I63">
        <v>70</v>
      </c>
      <c r="J63">
        <v>64</v>
      </c>
      <c r="K63">
        <v>51</v>
      </c>
      <c r="L63">
        <v>50</v>
      </c>
      <c r="M63">
        <v>45</v>
      </c>
      <c r="N63">
        <v>41</v>
      </c>
      <c r="O63">
        <v>40</v>
      </c>
      <c r="P63">
        <v>40</v>
      </c>
      <c r="Q63">
        <v>32</v>
      </c>
      <c r="R63">
        <v>28</v>
      </c>
      <c r="S63">
        <v>24</v>
      </c>
      <c r="T63">
        <v>22</v>
      </c>
      <c r="U63">
        <v>20</v>
      </c>
      <c r="V63">
        <v>18</v>
      </c>
      <c r="W63">
        <v>18</v>
      </c>
      <c r="X63">
        <v>17</v>
      </c>
      <c r="Y63">
        <v>15</v>
      </c>
      <c r="Z63">
        <v>14</v>
      </c>
      <c r="AA63">
        <v>13</v>
      </c>
      <c r="AB63">
        <v>11</v>
      </c>
      <c r="AC63">
        <v>11</v>
      </c>
      <c r="AD63">
        <v>11</v>
      </c>
      <c r="AE63">
        <v>11</v>
      </c>
      <c r="AF63">
        <v>10</v>
      </c>
      <c r="AG63">
        <v>10</v>
      </c>
      <c r="AH63">
        <v>8</v>
      </c>
      <c r="AI63">
        <v>8</v>
      </c>
      <c r="AJ63">
        <v>8</v>
      </c>
      <c r="AK63">
        <v>8</v>
      </c>
      <c r="AL63">
        <v>7</v>
      </c>
      <c r="AM63">
        <v>7</v>
      </c>
      <c r="AN63">
        <v>7</v>
      </c>
      <c r="AO63">
        <v>6</v>
      </c>
      <c r="AP63">
        <v>6</v>
      </c>
      <c r="AQ63">
        <v>5</v>
      </c>
      <c r="AR63">
        <v>5</v>
      </c>
      <c r="AS63">
        <v>5</v>
      </c>
      <c r="AT63">
        <v>4</v>
      </c>
      <c r="AU63">
        <v>4</v>
      </c>
      <c r="AV63">
        <v>4</v>
      </c>
      <c r="AW63">
        <v>4</v>
      </c>
      <c r="AX63">
        <v>3</v>
      </c>
      <c r="AY63">
        <v>3</v>
      </c>
      <c r="AZ63">
        <v>3</v>
      </c>
      <c r="BA63">
        <v>3</v>
      </c>
      <c r="BB63">
        <v>3</v>
      </c>
      <c r="BC63">
        <v>2</v>
      </c>
      <c r="BD63">
        <v>2</v>
      </c>
      <c r="BE63">
        <v>2</v>
      </c>
      <c r="BF63">
        <v>1</v>
      </c>
      <c r="BG63">
        <v>1</v>
      </c>
      <c r="BH63">
        <v>1</v>
      </c>
      <c r="BI63">
        <v>1</v>
      </c>
      <c r="BJ63">
        <v>0</v>
      </c>
      <c r="BK63">
        <v>0</v>
      </c>
      <c r="BL63">
        <v>0</v>
      </c>
      <c r="BM63">
        <v>0</v>
      </c>
      <c r="BN63">
        <v>0</v>
      </c>
      <c r="BO63">
        <v>0</v>
      </c>
      <c r="BP63">
        <v>0</v>
      </c>
      <c r="BQ63">
        <v>0</v>
      </c>
      <c r="BR63">
        <v>0</v>
      </c>
      <c r="BS63">
        <v>49</v>
      </c>
    </row>
    <row r="64" spans="1:71" ht="12.75">
      <c r="A64" t="s">
        <v>1044</v>
      </c>
      <c r="B64" t="s">
        <v>149</v>
      </c>
      <c r="C64">
        <v>24513</v>
      </c>
      <c r="D64">
        <v>23218</v>
      </c>
      <c r="E64">
        <v>170</v>
      </c>
      <c r="F64">
        <v>168</v>
      </c>
      <c r="G64">
        <v>89</v>
      </c>
      <c r="H64">
        <v>85</v>
      </c>
      <c r="I64">
        <v>76</v>
      </c>
      <c r="J64">
        <v>73</v>
      </c>
      <c r="K64">
        <v>62</v>
      </c>
      <c r="L64">
        <v>60</v>
      </c>
      <c r="M64">
        <v>44</v>
      </c>
      <c r="N64">
        <v>35</v>
      </c>
      <c r="O64">
        <v>34</v>
      </c>
      <c r="P64">
        <v>29</v>
      </c>
      <c r="Q64">
        <v>27</v>
      </c>
      <c r="R64">
        <v>24</v>
      </c>
      <c r="S64">
        <v>22</v>
      </c>
      <c r="T64">
        <v>19</v>
      </c>
      <c r="U64">
        <v>19</v>
      </c>
      <c r="V64">
        <v>16</v>
      </c>
      <c r="W64">
        <v>16</v>
      </c>
      <c r="X64">
        <v>14</v>
      </c>
      <c r="Y64">
        <v>14</v>
      </c>
      <c r="Z64">
        <v>14</v>
      </c>
      <c r="AA64">
        <v>13</v>
      </c>
      <c r="AB64">
        <v>13</v>
      </c>
      <c r="AC64">
        <v>12</v>
      </c>
      <c r="AD64">
        <v>9</v>
      </c>
      <c r="AE64">
        <v>9</v>
      </c>
      <c r="AF64">
        <v>7</v>
      </c>
      <c r="AG64">
        <v>6</v>
      </c>
      <c r="AH64">
        <v>6</v>
      </c>
      <c r="AI64">
        <v>5</v>
      </c>
      <c r="AJ64">
        <v>4</v>
      </c>
      <c r="AK64">
        <v>4</v>
      </c>
      <c r="AL64">
        <v>4</v>
      </c>
      <c r="AM64">
        <v>4</v>
      </c>
      <c r="AN64">
        <v>3</v>
      </c>
      <c r="AO64">
        <v>3</v>
      </c>
      <c r="AP64">
        <v>3</v>
      </c>
      <c r="AQ64">
        <v>3</v>
      </c>
      <c r="AR64">
        <v>3</v>
      </c>
      <c r="AS64">
        <v>3</v>
      </c>
      <c r="AT64">
        <v>2</v>
      </c>
      <c r="AU64">
        <v>2</v>
      </c>
      <c r="AV64">
        <v>2</v>
      </c>
      <c r="AW64">
        <v>2</v>
      </c>
      <c r="AX64">
        <v>2</v>
      </c>
      <c r="AY64">
        <v>2</v>
      </c>
      <c r="AZ64">
        <v>2</v>
      </c>
      <c r="BA64">
        <v>1</v>
      </c>
      <c r="BB64">
        <v>1</v>
      </c>
      <c r="BC64">
        <v>1</v>
      </c>
      <c r="BD64">
        <v>1</v>
      </c>
      <c r="BE64">
        <v>1</v>
      </c>
      <c r="BF64">
        <v>1</v>
      </c>
      <c r="BG64">
        <v>1</v>
      </c>
      <c r="BH64">
        <v>1</v>
      </c>
      <c r="BI64">
        <v>0</v>
      </c>
      <c r="BJ64">
        <v>0</v>
      </c>
      <c r="BK64">
        <v>0</v>
      </c>
      <c r="BL64">
        <v>0</v>
      </c>
      <c r="BM64">
        <v>0</v>
      </c>
      <c r="BN64">
        <v>0</v>
      </c>
      <c r="BO64">
        <v>0</v>
      </c>
      <c r="BP64">
        <v>0</v>
      </c>
      <c r="BQ64">
        <v>0</v>
      </c>
      <c r="BR64">
        <v>0</v>
      </c>
      <c r="BS64">
        <v>49</v>
      </c>
    </row>
    <row r="65" spans="1:71" ht="12.75">
      <c r="A65" t="s">
        <v>1028</v>
      </c>
      <c r="B65" t="s">
        <v>966</v>
      </c>
      <c r="C65">
        <v>92770</v>
      </c>
      <c r="D65">
        <v>83026</v>
      </c>
      <c r="E65">
        <v>1287</v>
      </c>
      <c r="F65">
        <v>1106</v>
      </c>
      <c r="G65">
        <v>680</v>
      </c>
      <c r="H65">
        <v>653</v>
      </c>
      <c r="I65">
        <v>600</v>
      </c>
      <c r="J65">
        <v>442</v>
      </c>
      <c r="K65">
        <v>285</v>
      </c>
      <c r="L65">
        <v>284</v>
      </c>
      <c r="M65">
        <v>226</v>
      </c>
      <c r="N65">
        <v>224</v>
      </c>
      <c r="O65">
        <v>208</v>
      </c>
      <c r="P65">
        <v>200</v>
      </c>
      <c r="Q65">
        <v>197</v>
      </c>
      <c r="R65">
        <v>186</v>
      </c>
      <c r="S65">
        <v>165</v>
      </c>
      <c r="T65">
        <v>160</v>
      </c>
      <c r="U65">
        <v>159</v>
      </c>
      <c r="V65">
        <v>134</v>
      </c>
      <c r="W65">
        <v>131</v>
      </c>
      <c r="X65">
        <v>128</v>
      </c>
      <c r="Y65">
        <v>120</v>
      </c>
      <c r="Z65">
        <v>118</v>
      </c>
      <c r="AA65">
        <v>100</v>
      </c>
      <c r="AB65">
        <v>99</v>
      </c>
      <c r="AC65">
        <v>89</v>
      </c>
      <c r="AD65">
        <v>85</v>
      </c>
      <c r="AE65">
        <v>81</v>
      </c>
      <c r="AF65">
        <v>79</v>
      </c>
      <c r="AG65">
        <v>75</v>
      </c>
      <c r="AH65">
        <v>72</v>
      </c>
      <c r="AI65">
        <v>72</v>
      </c>
      <c r="AJ65">
        <v>70</v>
      </c>
      <c r="AK65">
        <v>61</v>
      </c>
      <c r="AL65">
        <v>60</v>
      </c>
      <c r="AM65">
        <v>57</v>
      </c>
      <c r="AN65">
        <v>57</v>
      </c>
      <c r="AO65">
        <v>56</v>
      </c>
      <c r="AP65">
        <v>55</v>
      </c>
      <c r="AQ65">
        <v>47</v>
      </c>
      <c r="AR65">
        <v>45</v>
      </c>
      <c r="AS65">
        <v>43</v>
      </c>
      <c r="AT65">
        <v>41</v>
      </c>
      <c r="AU65">
        <v>39</v>
      </c>
      <c r="AV65">
        <v>39</v>
      </c>
      <c r="AW65">
        <v>38</v>
      </c>
      <c r="AX65">
        <v>25</v>
      </c>
      <c r="AY65">
        <v>21</v>
      </c>
      <c r="AZ65">
        <v>20</v>
      </c>
      <c r="BA65">
        <v>19</v>
      </c>
      <c r="BB65">
        <v>18</v>
      </c>
      <c r="BC65">
        <v>15</v>
      </c>
      <c r="BD65">
        <v>14</v>
      </c>
      <c r="BE65">
        <v>13</v>
      </c>
      <c r="BF65">
        <v>11</v>
      </c>
      <c r="BG65">
        <v>9</v>
      </c>
      <c r="BH65">
        <v>8</v>
      </c>
      <c r="BI65">
        <v>8</v>
      </c>
      <c r="BJ65">
        <v>7</v>
      </c>
      <c r="BK65">
        <v>6</v>
      </c>
      <c r="BL65">
        <v>6</v>
      </c>
      <c r="BM65">
        <v>5</v>
      </c>
      <c r="BN65">
        <v>2</v>
      </c>
      <c r="BO65">
        <v>1</v>
      </c>
      <c r="BP65">
        <v>0</v>
      </c>
      <c r="BQ65">
        <v>0</v>
      </c>
      <c r="BR65">
        <v>0</v>
      </c>
      <c r="BS65">
        <v>383</v>
      </c>
    </row>
    <row r="66" spans="1:71" ht="12.75">
      <c r="A66" t="s">
        <v>1045</v>
      </c>
      <c r="B66" t="s">
        <v>150</v>
      </c>
      <c r="C66">
        <v>23711</v>
      </c>
      <c r="D66">
        <v>19858</v>
      </c>
      <c r="E66">
        <v>548</v>
      </c>
      <c r="F66">
        <v>308</v>
      </c>
      <c r="G66">
        <v>298</v>
      </c>
      <c r="H66">
        <v>259</v>
      </c>
      <c r="I66">
        <v>209</v>
      </c>
      <c r="J66">
        <v>181</v>
      </c>
      <c r="K66">
        <v>132</v>
      </c>
      <c r="L66">
        <v>117</v>
      </c>
      <c r="M66">
        <v>116</v>
      </c>
      <c r="N66">
        <v>114</v>
      </c>
      <c r="O66">
        <v>98</v>
      </c>
      <c r="P66">
        <v>88</v>
      </c>
      <c r="Q66">
        <v>81</v>
      </c>
      <c r="R66">
        <v>80</v>
      </c>
      <c r="S66">
        <v>70</v>
      </c>
      <c r="T66">
        <v>68</v>
      </c>
      <c r="U66">
        <v>67</v>
      </c>
      <c r="V66">
        <v>60</v>
      </c>
      <c r="W66">
        <v>54</v>
      </c>
      <c r="X66">
        <v>51</v>
      </c>
      <c r="Y66">
        <v>40</v>
      </c>
      <c r="Z66">
        <v>40</v>
      </c>
      <c r="AA66">
        <v>38</v>
      </c>
      <c r="AB66">
        <v>32</v>
      </c>
      <c r="AC66">
        <v>31</v>
      </c>
      <c r="AD66">
        <v>29</v>
      </c>
      <c r="AE66">
        <v>29</v>
      </c>
      <c r="AF66">
        <v>29</v>
      </c>
      <c r="AG66">
        <v>28</v>
      </c>
      <c r="AH66">
        <v>28</v>
      </c>
      <c r="AI66">
        <v>26</v>
      </c>
      <c r="AJ66">
        <v>26</v>
      </c>
      <c r="AK66">
        <v>25</v>
      </c>
      <c r="AL66">
        <v>21</v>
      </c>
      <c r="AM66">
        <v>21</v>
      </c>
      <c r="AN66">
        <v>21</v>
      </c>
      <c r="AO66">
        <v>20</v>
      </c>
      <c r="AP66">
        <v>19</v>
      </c>
      <c r="AQ66">
        <v>19</v>
      </c>
      <c r="AR66">
        <v>16</v>
      </c>
      <c r="AS66">
        <v>14</v>
      </c>
      <c r="AT66">
        <v>12</v>
      </c>
      <c r="AU66">
        <v>10</v>
      </c>
      <c r="AV66">
        <v>9</v>
      </c>
      <c r="AW66">
        <v>9</v>
      </c>
      <c r="AX66">
        <v>9</v>
      </c>
      <c r="AY66">
        <v>8</v>
      </c>
      <c r="AZ66">
        <v>8</v>
      </c>
      <c r="BA66">
        <v>7</v>
      </c>
      <c r="BB66">
        <v>7</v>
      </c>
      <c r="BC66">
        <v>7</v>
      </c>
      <c r="BD66">
        <v>6</v>
      </c>
      <c r="BE66">
        <v>6</v>
      </c>
      <c r="BF66">
        <v>6</v>
      </c>
      <c r="BG66">
        <v>5</v>
      </c>
      <c r="BH66">
        <v>4</v>
      </c>
      <c r="BI66">
        <v>3</v>
      </c>
      <c r="BJ66">
        <v>3</v>
      </c>
      <c r="BK66">
        <v>2</v>
      </c>
      <c r="BL66">
        <v>1</v>
      </c>
      <c r="BM66">
        <v>1</v>
      </c>
      <c r="BN66">
        <v>1</v>
      </c>
      <c r="BO66">
        <v>1</v>
      </c>
      <c r="BP66">
        <v>0</v>
      </c>
      <c r="BQ66">
        <v>0</v>
      </c>
      <c r="BR66">
        <v>0</v>
      </c>
      <c r="BS66">
        <v>177</v>
      </c>
    </row>
    <row r="67" spans="1:71" ht="12.75">
      <c r="A67" t="s">
        <v>1029</v>
      </c>
      <c r="B67" t="s">
        <v>967</v>
      </c>
      <c r="C67">
        <v>93263</v>
      </c>
      <c r="D67">
        <v>85809</v>
      </c>
      <c r="E67">
        <v>1762</v>
      </c>
      <c r="F67">
        <v>884</v>
      </c>
      <c r="G67">
        <v>606</v>
      </c>
      <c r="H67">
        <v>442</v>
      </c>
      <c r="I67">
        <v>342</v>
      </c>
      <c r="J67">
        <v>275</v>
      </c>
      <c r="K67">
        <v>206</v>
      </c>
      <c r="L67">
        <v>171</v>
      </c>
      <c r="M67">
        <v>164</v>
      </c>
      <c r="N67">
        <v>158</v>
      </c>
      <c r="O67">
        <v>151</v>
      </c>
      <c r="P67">
        <v>144</v>
      </c>
      <c r="Q67">
        <v>127</v>
      </c>
      <c r="R67">
        <v>117</v>
      </c>
      <c r="S67">
        <v>108</v>
      </c>
      <c r="T67">
        <v>106</v>
      </c>
      <c r="U67">
        <v>99</v>
      </c>
      <c r="V67">
        <v>83</v>
      </c>
      <c r="W67">
        <v>75</v>
      </c>
      <c r="X67">
        <v>73</v>
      </c>
      <c r="Y67">
        <v>71</v>
      </c>
      <c r="Z67">
        <v>70</v>
      </c>
      <c r="AA67">
        <v>69</v>
      </c>
      <c r="AB67">
        <v>67</v>
      </c>
      <c r="AC67">
        <v>63</v>
      </c>
      <c r="AD67">
        <v>57</v>
      </c>
      <c r="AE67">
        <v>57</v>
      </c>
      <c r="AF67">
        <v>57</v>
      </c>
      <c r="AG67">
        <v>57</v>
      </c>
      <c r="AH67">
        <v>38</v>
      </c>
      <c r="AI67">
        <v>38</v>
      </c>
      <c r="AJ67">
        <v>36</v>
      </c>
      <c r="AK67">
        <v>36</v>
      </c>
      <c r="AL67">
        <v>33</v>
      </c>
      <c r="AM67">
        <v>29</v>
      </c>
      <c r="AN67">
        <v>28</v>
      </c>
      <c r="AO67">
        <v>28</v>
      </c>
      <c r="AP67">
        <v>27</v>
      </c>
      <c r="AQ67">
        <v>27</v>
      </c>
      <c r="AR67">
        <v>23</v>
      </c>
      <c r="AS67">
        <v>15</v>
      </c>
      <c r="AT67">
        <v>14</v>
      </c>
      <c r="AU67">
        <v>14</v>
      </c>
      <c r="AV67">
        <v>14</v>
      </c>
      <c r="AW67">
        <v>12</v>
      </c>
      <c r="AX67">
        <v>10</v>
      </c>
      <c r="AY67">
        <v>10</v>
      </c>
      <c r="AZ67">
        <v>8</v>
      </c>
      <c r="BA67">
        <v>8</v>
      </c>
      <c r="BB67">
        <v>7</v>
      </c>
      <c r="BC67">
        <v>7</v>
      </c>
      <c r="BD67">
        <v>7</v>
      </c>
      <c r="BE67">
        <v>5</v>
      </c>
      <c r="BF67">
        <v>5</v>
      </c>
      <c r="BG67">
        <v>4</v>
      </c>
      <c r="BH67">
        <v>4</v>
      </c>
      <c r="BI67">
        <v>4</v>
      </c>
      <c r="BJ67">
        <v>4</v>
      </c>
      <c r="BK67">
        <v>3</v>
      </c>
      <c r="BL67">
        <v>2</v>
      </c>
      <c r="BM67">
        <v>1</v>
      </c>
      <c r="BN67">
        <v>1</v>
      </c>
      <c r="BO67">
        <v>0</v>
      </c>
      <c r="BP67">
        <v>0</v>
      </c>
      <c r="BQ67">
        <v>0</v>
      </c>
      <c r="BR67">
        <v>0</v>
      </c>
      <c r="BS67">
        <v>291</v>
      </c>
    </row>
    <row r="68" spans="1:71" ht="12.75">
      <c r="A68" t="s">
        <v>1046</v>
      </c>
      <c r="B68" t="s">
        <v>152</v>
      </c>
      <c r="C68">
        <v>21772</v>
      </c>
      <c r="D68">
        <v>20256</v>
      </c>
      <c r="E68">
        <v>434</v>
      </c>
      <c r="F68">
        <v>140</v>
      </c>
      <c r="G68">
        <v>90</v>
      </c>
      <c r="H68">
        <v>61</v>
      </c>
      <c r="I68">
        <v>60</v>
      </c>
      <c r="J68">
        <v>52</v>
      </c>
      <c r="K68">
        <v>49</v>
      </c>
      <c r="L68">
        <v>41</v>
      </c>
      <c r="M68">
        <v>39</v>
      </c>
      <c r="N68">
        <v>35</v>
      </c>
      <c r="O68">
        <v>34</v>
      </c>
      <c r="P68">
        <v>30</v>
      </c>
      <c r="Q68">
        <v>29</v>
      </c>
      <c r="R68">
        <v>22</v>
      </c>
      <c r="S68">
        <v>21</v>
      </c>
      <c r="T68">
        <v>20</v>
      </c>
      <c r="U68">
        <v>19</v>
      </c>
      <c r="V68">
        <v>19</v>
      </c>
      <c r="W68">
        <v>18</v>
      </c>
      <c r="X68">
        <v>18</v>
      </c>
      <c r="Y68">
        <v>17</v>
      </c>
      <c r="Z68">
        <v>17</v>
      </c>
      <c r="AA68">
        <v>16</v>
      </c>
      <c r="AB68">
        <v>16</v>
      </c>
      <c r="AC68">
        <v>16</v>
      </c>
      <c r="AD68">
        <v>14</v>
      </c>
      <c r="AE68">
        <v>12</v>
      </c>
      <c r="AF68">
        <v>11</v>
      </c>
      <c r="AG68">
        <v>11</v>
      </c>
      <c r="AH68">
        <v>9</v>
      </c>
      <c r="AI68">
        <v>9</v>
      </c>
      <c r="AJ68">
        <v>9</v>
      </c>
      <c r="AK68">
        <v>9</v>
      </c>
      <c r="AL68">
        <v>8</v>
      </c>
      <c r="AM68">
        <v>8</v>
      </c>
      <c r="AN68">
        <v>8</v>
      </c>
      <c r="AO68">
        <v>7</v>
      </c>
      <c r="AP68">
        <v>7</v>
      </c>
      <c r="AQ68">
        <v>4</v>
      </c>
      <c r="AR68">
        <v>4</v>
      </c>
      <c r="AS68">
        <v>4</v>
      </c>
      <c r="AT68">
        <v>3</v>
      </c>
      <c r="AU68">
        <v>3</v>
      </c>
      <c r="AV68">
        <v>2</v>
      </c>
      <c r="AW68">
        <v>2</v>
      </c>
      <c r="AX68">
        <v>2</v>
      </c>
      <c r="AY68">
        <v>2</v>
      </c>
      <c r="AZ68">
        <v>1</v>
      </c>
      <c r="BA68">
        <v>1</v>
      </c>
      <c r="BB68">
        <v>1</v>
      </c>
      <c r="BC68">
        <v>1</v>
      </c>
      <c r="BD68">
        <v>1</v>
      </c>
      <c r="BE68">
        <v>1</v>
      </c>
      <c r="BF68">
        <v>1</v>
      </c>
      <c r="BG68">
        <v>1</v>
      </c>
      <c r="BH68">
        <v>0</v>
      </c>
      <c r="BI68">
        <v>0</v>
      </c>
      <c r="BJ68">
        <v>0</v>
      </c>
      <c r="BK68">
        <v>0</v>
      </c>
      <c r="BL68">
        <v>0</v>
      </c>
      <c r="BM68">
        <v>0</v>
      </c>
      <c r="BN68">
        <v>0</v>
      </c>
      <c r="BO68">
        <v>0</v>
      </c>
      <c r="BP68">
        <v>0</v>
      </c>
      <c r="BQ68">
        <v>0</v>
      </c>
      <c r="BR68">
        <v>0</v>
      </c>
      <c r="BS68">
        <v>47</v>
      </c>
    </row>
    <row r="69" spans="1:71" ht="12.75">
      <c r="A69" t="s">
        <v>1030</v>
      </c>
      <c r="B69" t="s">
        <v>968</v>
      </c>
      <c r="C69">
        <v>110069</v>
      </c>
      <c r="D69">
        <v>82297</v>
      </c>
      <c r="E69">
        <v>8287</v>
      </c>
      <c r="F69">
        <v>3825</v>
      </c>
      <c r="G69">
        <v>2520</v>
      </c>
      <c r="H69">
        <v>2127</v>
      </c>
      <c r="I69">
        <v>2022</v>
      </c>
      <c r="J69">
        <v>1878</v>
      </c>
      <c r="K69">
        <v>1115</v>
      </c>
      <c r="L69">
        <v>1023</v>
      </c>
      <c r="M69">
        <v>500</v>
      </c>
      <c r="N69">
        <v>480</v>
      </c>
      <c r="O69">
        <v>285</v>
      </c>
      <c r="P69">
        <v>216</v>
      </c>
      <c r="Q69">
        <v>212</v>
      </c>
      <c r="R69">
        <v>205</v>
      </c>
      <c r="S69">
        <v>170</v>
      </c>
      <c r="T69">
        <v>167</v>
      </c>
      <c r="U69">
        <v>155</v>
      </c>
      <c r="V69">
        <v>94</v>
      </c>
      <c r="W69">
        <v>91</v>
      </c>
      <c r="X69">
        <v>87</v>
      </c>
      <c r="Y69">
        <v>85</v>
      </c>
      <c r="Z69">
        <v>85</v>
      </c>
      <c r="AA69">
        <v>71</v>
      </c>
      <c r="AB69">
        <v>71</v>
      </c>
      <c r="AC69">
        <v>65</v>
      </c>
      <c r="AD69">
        <v>65</v>
      </c>
      <c r="AE69">
        <v>60</v>
      </c>
      <c r="AF69">
        <v>54</v>
      </c>
      <c r="AG69">
        <v>49</v>
      </c>
      <c r="AH69">
        <v>48</v>
      </c>
      <c r="AI69">
        <v>48</v>
      </c>
      <c r="AJ69">
        <v>36</v>
      </c>
      <c r="AK69">
        <v>33</v>
      </c>
      <c r="AL69">
        <v>33</v>
      </c>
      <c r="AM69">
        <v>31</v>
      </c>
      <c r="AN69">
        <v>30</v>
      </c>
      <c r="AO69">
        <v>30</v>
      </c>
      <c r="AP69">
        <v>28</v>
      </c>
      <c r="AQ69">
        <v>28</v>
      </c>
      <c r="AR69">
        <v>26</v>
      </c>
      <c r="AS69">
        <v>22</v>
      </c>
      <c r="AT69">
        <v>22</v>
      </c>
      <c r="AU69">
        <v>19</v>
      </c>
      <c r="AV69">
        <v>16</v>
      </c>
      <c r="AW69">
        <v>16</v>
      </c>
      <c r="AX69">
        <v>15</v>
      </c>
      <c r="AY69">
        <v>14</v>
      </c>
      <c r="AZ69">
        <v>13</v>
      </c>
      <c r="BA69">
        <v>12</v>
      </c>
      <c r="BB69">
        <v>11</v>
      </c>
      <c r="BC69">
        <v>10</v>
      </c>
      <c r="BD69">
        <v>10</v>
      </c>
      <c r="BE69">
        <v>8</v>
      </c>
      <c r="BF69">
        <v>6</v>
      </c>
      <c r="BG69">
        <v>6</v>
      </c>
      <c r="BH69">
        <v>6</v>
      </c>
      <c r="BI69">
        <v>4</v>
      </c>
      <c r="BJ69">
        <v>4</v>
      </c>
      <c r="BK69">
        <v>3</v>
      </c>
      <c r="BL69">
        <v>3</v>
      </c>
      <c r="BM69">
        <v>1</v>
      </c>
      <c r="BN69">
        <v>1</v>
      </c>
      <c r="BO69">
        <v>0</v>
      </c>
      <c r="BP69">
        <v>0</v>
      </c>
      <c r="BQ69">
        <v>0</v>
      </c>
      <c r="BR69">
        <v>0</v>
      </c>
      <c r="BS69">
        <v>1115</v>
      </c>
    </row>
    <row r="70" spans="1:71" ht="12.75">
      <c r="A70" t="s">
        <v>1047</v>
      </c>
      <c r="B70" t="s">
        <v>154</v>
      </c>
      <c r="C70">
        <v>25336</v>
      </c>
      <c r="D70">
        <v>21924</v>
      </c>
      <c r="E70">
        <v>820</v>
      </c>
      <c r="F70">
        <v>785</v>
      </c>
      <c r="G70">
        <v>625</v>
      </c>
      <c r="H70">
        <v>202</v>
      </c>
      <c r="I70">
        <v>135</v>
      </c>
      <c r="J70">
        <v>100</v>
      </c>
      <c r="K70">
        <v>85</v>
      </c>
      <c r="L70">
        <v>68</v>
      </c>
      <c r="M70">
        <v>44</v>
      </c>
      <c r="N70">
        <v>44</v>
      </c>
      <c r="O70">
        <v>33</v>
      </c>
      <c r="P70">
        <v>27</v>
      </c>
      <c r="Q70">
        <v>26</v>
      </c>
      <c r="R70">
        <v>25</v>
      </c>
      <c r="S70">
        <v>21</v>
      </c>
      <c r="T70">
        <v>18</v>
      </c>
      <c r="U70">
        <v>15</v>
      </c>
      <c r="V70">
        <v>14</v>
      </c>
      <c r="W70">
        <v>14</v>
      </c>
      <c r="X70">
        <v>14</v>
      </c>
      <c r="Y70">
        <v>14</v>
      </c>
      <c r="Z70">
        <v>14</v>
      </c>
      <c r="AA70">
        <v>13</v>
      </c>
      <c r="AB70">
        <v>12</v>
      </c>
      <c r="AC70">
        <v>11</v>
      </c>
      <c r="AD70">
        <v>11</v>
      </c>
      <c r="AE70">
        <v>11</v>
      </c>
      <c r="AF70">
        <v>9</v>
      </c>
      <c r="AG70">
        <v>8</v>
      </c>
      <c r="AH70">
        <v>7</v>
      </c>
      <c r="AI70">
        <v>7</v>
      </c>
      <c r="AJ70">
        <v>6</v>
      </c>
      <c r="AK70">
        <v>5</v>
      </c>
      <c r="AL70">
        <v>5</v>
      </c>
      <c r="AM70">
        <v>4</v>
      </c>
      <c r="AN70">
        <v>4</v>
      </c>
      <c r="AO70">
        <v>4</v>
      </c>
      <c r="AP70">
        <v>4</v>
      </c>
      <c r="AQ70">
        <v>4</v>
      </c>
      <c r="AR70">
        <v>3</v>
      </c>
      <c r="AS70">
        <v>3</v>
      </c>
      <c r="AT70">
        <v>3</v>
      </c>
      <c r="AU70">
        <v>3</v>
      </c>
      <c r="AV70">
        <v>2</v>
      </c>
      <c r="AW70">
        <v>2</v>
      </c>
      <c r="AX70">
        <v>1</v>
      </c>
      <c r="AY70">
        <v>1</v>
      </c>
      <c r="AZ70">
        <v>1</v>
      </c>
      <c r="BA70">
        <v>1</v>
      </c>
      <c r="BB70">
        <v>1</v>
      </c>
      <c r="BC70">
        <v>0</v>
      </c>
      <c r="BD70">
        <v>0</v>
      </c>
      <c r="BE70">
        <v>0</v>
      </c>
      <c r="BF70">
        <v>0</v>
      </c>
      <c r="BG70">
        <v>0</v>
      </c>
      <c r="BH70">
        <v>0</v>
      </c>
      <c r="BI70">
        <v>0</v>
      </c>
      <c r="BJ70">
        <v>0</v>
      </c>
      <c r="BK70">
        <v>0</v>
      </c>
      <c r="BL70">
        <v>0</v>
      </c>
      <c r="BM70">
        <v>0</v>
      </c>
      <c r="BN70">
        <v>0</v>
      </c>
      <c r="BO70">
        <v>0</v>
      </c>
      <c r="BP70">
        <v>0</v>
      </c>
      <c r="BQ70">
        <v>0</v>
      </c>
      <c r="BR70">
        <v>0</v>
      </c>
      <c r="BS70">
        <v>123</v>
      </c>
    </row>
    <row r="71" spans="1:71" ht="12.75">
      <c r="A71" t="s">
        <v>810</v>
      </c>
      <c r="B71" t="s">
        <v>156</v>
      </c>
      <c r="C71">
        <v>26633</v>
      </c>
      <c r="D71">
        <v>19483</v>
      </c>
      <c r="E71">
        <v>3372</v>
      </c>
      <c r="F71">
        <v>962</v>
      </c>
      <c r="G71">
        <v>416</v>
      </c>
      <c r="H71">
        <v>382</v>
      </c>
      <c r="I71">
        <v>203</v>
      </c>
      <c r="J71">
        <v>184</v>
      </c>
      <c r="K71">
        <v>160</v>
      </c>
      <c r="L71">
        <v>149</v>
      </c>
      <c r="M71">
        <v>99</v>
      </c>
      <c r="N71">
        <v>98</v>
      </c>
      <c r="O71">
        <v>98</v>
      </c>
      <c r="P71">
        <v>97</v>
      </c>
      <c r="Q71">
        <v>83</v>
      </c>
      <c r="R71">
        <v>78</v>
      </c>
      <c r="S71">
        <v>64</v>
      </c>
      <c r="T71">
        <v>53</v>
      </c>
      <c r="U71">
        <v>45</v>
      </c>
      <c r="V71">
        <v>37</v>
      </c>
      <c r="W71">
        <v>36</v>
      </c>
      <c r="X71">
        <v>33</v>
      </c>
      <c r="Y71">
        <v>32</v>
      </c>
      <c r="Z71">
        <v>32</v>
      </c>
      <c r="AA71">
        <v>28</v>
      </c>
      <c r="AB71">
        <v>26</v>
      </c>
      <c r="AC71">
        <v>25</v>
      </c>
      <c r="AD71">
        <v>23</v>
      </c>
      <c r="AE71">
        <v>15</v>
      </c>
      <c r="AF71">
        <v>15</v>
      </c>
      <c r="AG71">
        <v>15</v>
      </c>
      <c r="AH71">
        <v>14</v>
      </c>
      <c r="AI71">
        <v>13</v>
      </c>
      <c r="AJ71">
        <v>13</v>
      </c>
      <c r="AK71">
        <v>12</v>
      </c>
      <c r="AL71">
        <v>11</v>
      </c>
      <c r="AM71">
        <v>10</v>
      </c>
      <c r="AN71">
        <v>10</v>
      </c>
      <c r="AO71">
        <v>9</v>
      </c>
      <c r="AP71">
        <v>8</v>
      </c>
      <c r="AQ71">
        <v>7</v>
      </c>
      <c r="AR71">
        <v>7</v>
      </c>
      <c r="AS71">
        <v>7</v>
      </c>
      <c r="AT71">
        <v>7</v>
      </c>
      <c r="AU71">
        <v>6</v>
      </c>
      <c r="AV71">
        <v>6</v>
      </c>
      <c r="AW71">
        <v>6</v>
      </c>
      <c r="AX71">
        <v>5</v>
      </c>
      <c r="AY71">
        <v>5</v>
      </c>
      <c r="AZ71">
        <v>5</v>
      </c>
      <c r="BA71">
        <v>3</v>
      </c>
      <c r="BB71">
        <v>2</v>
      </c>
      <c r="BC71">
        <v>2</v>
      </c>
      <c r="BD71">
        <v>2</v>
      </c>
      <c r="BE71">
        <v>2</v>
      </c>
      <c r="BF71">
        <v>1</v>
      </c>
      <c r="BG71">
        <v>1</v>
      </c>
      <c r="BH71">
        <v>1</v>
      </c>
      <c r="BI71">
        <v>1</v>
      </c>
      <c r="BJ71">
        <v>1</v>
      </c>
      <c r="BK71">
        <v>1</v>
      </c>
      <c r="BL71">
        <v>1</v>
      </c>
      <c r="BM71">
        <v>0</v>
      </c>
      <c r="BN71">
        <v>0</v>
      </c>
      <c r="BO71">
        <v>0</v>
      </c>
      <c r="BP71">
        <v>0</v>
      </c>
      <c r="BQ71">
        <v>0</v>
      </c>
      <c r="BR71">
        <v>0</v>
      </c>
      <c r="BS71">
        <v>111</v>
      </c>
    </row>
    <row r="72" spans="1:71" ht="12.75">
      <c r="A72" t="s">
        <v>811</v>
      </c>
      <c r="B72" t="s">
        <v>157</v>
      </c>
      <c r="C72">
        <v>22135</v>
      </c>
      <c r="D72">
        <v>19100</v>
      </c>
      <c r="E72">
        <v>550</v>
      </c>
      <c r="F72">
        <v>373</v>
      </c>
      <c r="G72">
        <v>221</v>
      </c>
      <c r="H72">
        <v>202</v>
      </c>
      <c r="I72">
        <v>133</v>
      </c>
      <c r="J72">
        <v>107</v>
      </c>
      <c r="K72">
        <v>70</v>
      </c>
      <c r="L72">
        <v>70</v>
      </c>
      <c r="M72">
        <v>69</v>
      </c>
      <c r="N72">
        <v>66</v>
      </c>
      <c r="O72">
        <v>66</v>
      </c>
      <c r="P72">
        <v>61</v>
      </c>
      <c r="Q72">
        <v>51</v>
      </c>
      <c r="R72">
        <v>49</v>
      </c>
      <c r="S72">
        <v>46</v>
      </c>
      <c r="T72">
        <v>45</v>
      </c>
      <c r="U72">
        <v>41</v>
      </c>
      <c r="V72">
        <v>41</v>
      </c>
      <c r="W72">
        <v>41</v>
      </c>
      <c r="X72">
        <v>41</v>
      </c>
      <c r="Y72">
        <v>38</v>
      </c>
      <c r="Z72">
        <v>38</v>
      </c>
      <c r="AA72">
        <v>36</v>
      </c>
      <c r="AB72">
        <v>31</v>
      </c>
      <c r="AC72">
        <v>30</v>
      </c>
      <c r="AD72">
        <v>28</v>
      </c>
      <c r="AE72">
        <v>28</v>
      </c>
      <c r="AF72">
        <v>27</v>
      </c>
      <c r="AG72">
        <v>27</v>
      </c>
      <c r="AH72">
        <v>24</v>
      </c>
      <c r="AI72">
        <v>23</v>
      </c>
      <c r="AJ72">
        <v>23</v>
      </c>
      <c r="AK72">
        <v>23</v>
      </c>
      <c r="AL72">
        <v>22</v>
      </c>
      <c r="AM72">
        <v>19</v>
      </c>
      <c r="AN72">
        <v>16</v>
      </c>
      <c r="AO72">
        <v>15</v>
      </c>
      <c r="AP72">
        <v>15</v>
      </c>
      <c r="AQ72">
        <v>15</v>
      </c>
      <c r="AR72">
        <v>15</v>
      </c>
      <c r="AS72">
        <v>14</v>
      </c>
      <c r="AT72">
        <v>12</v>
      </c>
      <c r="AU72">
        <v>12</v>
      </c>
      <c r="AV72">
        <v>12</v>
      </c>
      <c r="AW72">
        <v>11</v>
      </c>
      <c r="AX72">
        <v>7</v>
      </c>
      <c r="AY72">
        <v>7</v>
      </c>
      <c r="AZ72">
        <v>6</v>
      </c>
      <c r="BA72">
        <v>6</v>
      </c>
      <c r="BB72">
        <v>4</v>
      </c>
      <c r="BC72">
        <v>3</v>
      </c>
      <c r="BD72">
        <v>3</v>
      </c>
      <c r="BE72">
        <v>3</v>
      </c>
      <c r="BF72">
        <v>2</v>
      </c>
      <c r="BG72">
        <v>2</v>
      </c>
      <c r="BH72">
        <v>2</v>
      </c>
      <c r="BI72">
        <v>1</v>
      </c>
      <c r="BJ72">
        <v>1</v>
      </c>
      <c r="BK72">
        <v>1</v>
      </c>
      <c r="BL72">
        <v>1</v>
      </c>
      <c r="BM72">
        <v>0</v>
      </c>
      <c r="BN72">
        <v>0</v>
      </c>
      <c r="BO72">
        <v>0</v>
      </c>
      <c r="BP72">
        <v>0</v>
      </c>
      <c r="BQ72">
        <v>0</v>
      </c>
      <c r="BR72">
        <v>0</v>
      </c>
      <c r="BS72">
        <v>89</v>
      </c>
    </row>
    <row r="73" spans="1:71" ht="12.75">
      <c r="A73" t="s">
        <v>1031</v>
      </c>
      <c r="B73" t="s">
        <v>969</v>
      </c>
      <c r="C73">
        <v>114446</v>
      </c>
      <c r="D73">
        <v>85400</v>
      </c>
      <c r="E73">
        <v>8518</v>
      </c>
      <c r="F73">
        <v>4853</v>
      </c>
      <c r="G73">
        <v>3214</v>
      </c>
      <c r="H73">
        <v>2974</v>
      </c>
      <c r="I73">
        <v>2698</v>
      </c>
      <c r="J73">
        <v>2101</v>
      </c>
      <c r="K73">
        <v>855</v>
      </c>
      <c r="L73">
        <v>430</v>
      </c>
      <c r="M73">
        <v>289</v>
      </c>
      <c r="N73">
        <v>270</v>
      </c>
      <c r="O73">
        <v>228</v>
      </c>
      <c r="P73">
        <v>191</v>
      </c>
      <c r="Q73">
        <v>169</v>
      </c>
      <c r="R73">
        <v>160</v>
      </c>
      <c r="S73">
        <v>150</v>
      </c>
      <c r="T73">
        <v>114</v>
      </c>
      <c r="U73">
        <v>88</v>
      </c>
      <c r="V73">
        <v>85</v>
      </c>
      <c r="W73">
        <v>82</v>
      </c>
      <c r="X73">
        <v>72</v>
      </c>
      <c r="Y73">
        <v>69</v>
      </c>
      <c r="Z73">
        <v>55</v>
      </c>
      <c r="AA73">
        <v>54</v>
      </c>
      <c r="AB73">
        <v>54</v>
      </c>
      <c r="AC73">
        <v>45</v>
      </c>
      <c r="AD73">
        <v>45</v>
      </c>
      <c r="AE73">
        <v>40</v>
      </c>
      <c r="AF73">
        <v>37</v>
      </c>
      <c r="AG73">
        <v>36</v>
      </c>
      <c r="AH73">
        <v>32</v>
      </c>
      <c r="AI73">
        <v>29</v>
      </c>
      <c r="AJ73">
        <v>29</v>
      </c>
      <c r="AK73">
        <v>25</v>
      </c>
      <c r="AL73">
        <v>24</v>
      </c>
      <c r="AM73">
        <v>24</v>
      </c>
      <c r="AN73">
        <v>21</v>
      </c>
      <c r="AO73">
        <v>21</v>
      </c>
      <c r="AP73">
        <v>21</v>
      </c>
      <c r="AQ73">
        <v>20</v>
      </c>
      <c r="AR73">
        <v>18</v>
      </c>
      <c r="AS73">
        <v>18</v>
      </c>
      <c r="AT73">
        <v>18</v>
      </c>
      <c r="AU73">
        <v>17</v>
      </c>
      <c r="AV73">
        <v>15</v>
      </c>
      <c r="AW73">
        <v>14</v>
      </c>
      <c r="AX73">
        <v>14</v>
      </c>
      <c r="AY73">
        <v>11</v>
      </c>
      <c r="AZ73">
        <v>10</v>
      </c>
      <c r="BA73">
        <v>10</v>
      </c>
      <c r="BB73">
        <v>9</v>
      </c>
      <c r="BC73">
        <v>8</v>
      </c>
      <c r="BD73">
        <v>6</v>
      </c>
      <c r="BE73">
        <v>4</v>
      </c>
      <c r="BF73">
        <v>4</v>
      </c>
      <c r="BG73">
        <v>4</v>
      </c>
      <c r="BH73">
        <v>2</v>
      </c>
      <c r="BI73">
        <v>1</v>
      </c>
      <c r="BJ73">
        <v>1</v>
      </c>
      <c r="BK73">
        <v>1</v>
      </c>
      <c r="BL73">
        <v>1</v>
      </c>
      <c r="BM73">
        <v>1</v>
      </c>
      <c r="BN73">
        <v>0</v>
      </c>
      <c r="BO73">
        <v>0</v>
      </c>
      <c r="BP73">
        <v>0</v>
      </c>
      <c r="BQ73">
        <v>0</v>
      </c>
      <c r="BR73">
        <v>0</v>
      </c>
      <c r="BS73">
        <v>637</v>
      </c>
    </row>
    <row r="74" spans="1:71" ht="12.75">
      <c r="A74" t="s">
        <v>812</v>
      </c>
      <c r="B74" t="s">
        <v>158</v>
      </c>
      <c r="C74">
        <v>26412</v>
      </c>
      <c r="D74">
        <v>21555</v>
      </c>
      <c r="E74">
        <v>1640</v>
      </c>
      <c r="F74">
        <v>875</v>
      </c>
      <c r="G74">
        <v>589</v>
      </c>
      <c r="H74">
        <v>285</v>
      </c>
      <c r="I74">
        <v>257</v>
      </c>
      <c r="J74">
        <v>215</v>
      </c>
      <c r="K74">
        <v>107</v>
      </c>
      <c r="L74">
        <v>105</v>
      </c>
      <c r="M74">
        <v>74</v>
      </c>
      <c r="N74">
        <v>56</v>
      </c>
      <c r="O74">
        <v>55</v>
      </c>
      <c r="P74">
        <v>50</v>
      </c>
      <c r="Q74">
        <v>45</v>
      </c>
      <c r="R74">
        <v>38</v>
      </c>
      <c r="S74">
        <v>31</v>
      </c>
      <c r="T74">
        <v>29</v>
      </c>
      <c r="U74">
        <v>25</v>
      </c>
      <c r="V74">
        <v>20</v>
      </c>
      <c r="W74">
        <v>19</v>
      </c>
      <c r="X74">
        <v>14</v>
      </c>
      <c r="Y74">
        <v>13</v>
      </c>
      <c r="Z74">
        <v>13</v>
      </c>
      <c r="AA74">
        <v>12</v>
      </c>
      <c r="AB74">
        <v>12</v>
      </c>
      <c r="AC74">
        <v>11</v>
      </c>
      <c r="AD74">
        <v>11</v>
      </c>
      <c r="AE74">
        <v>11</v>
      </c>
      <c r="AF74">
        <v>10</v>
      </c>
      <c r="AG74">
        <v>10</v>
      </c>
      <c r="AH74">
        <v>9</v>
      </c>
      <c r="AI74">
        <v>8</v>
      </c>
      <c r="AJ74">
        <v>8</v>
      </c>
      <c r="AK74">
        <v>7</v>
      </c>
      <c r="AL74">
        <v>7</v>
      </c>
      <c r="AM74">
        <v>6</v>
      </c>
      <c r="AN74">
        <v>5</v>
      </c>
      <c r="AO74">
        <v>5</v>
      </c>
      <c r="AP74">
        <v>4</v>
      </c>
      <c r="AQ74">
        <v>4</v>
      </c>
      <c r="AR74">
        <v>4</v>
      </c>
      <c r="AS74">
        <v>4</v>
      </c>
      <c r="AT74">
        <v>4</v>
      </c>
      <c r="AU74">
        <v>3</v>
      </c>
      <c r="AV74">
        <v>3</v>
      </c>
      <c r="AW74">
        <v>3</v>
      </c>
      <c r="AX74">
        <v>3</v>
      </c>
      <c r="AY74">
        <v>2</v>
      </c>
      <c r="AZ74">
        <v>1</v>
      </c>
      <c r="BA74">
        <v>1</v>
      </c>
      <c r="BB74">
        <v>1</v>
      </c>
      <c r="BC74">
        <v>1</v>
      </c>
      <c r="BD74">
        <v>0</v>
      </c>
      <c r="BE74">
        <v>0</v>
      </c>
      <c r="BF74">
        <v>0</v>
      </c>
      <c r="BG74">
        <v>0</v>
      </c>
      <c r="BH74">
        <v>0</v>
      </c>
      <c r="BI74">
        <v>0</v>
      </c>
      <c r="BJ74">
        <v>0</v>
      </c>
      <c r="BK74">
        <v>0</v>
      </c>
      <c r="BL74">
        <v>0</v>
      </c>
      <c r="BM74">
        <v>0</v>
      </c>
      <c r="BN74">
        <v>0</v>
      </c>
      <c r="BO74">
        <v>0</v>
      </c>
      <c r="BP74">
        <v>0</v>
      </c>
      <c r="BQ74">
        <v>0</v>
      </c>
      <c r="BR74">
        <v>0</v>
      </c>
      <c r="BS74">
        <v>132</v>
      </c>
    </row>
    <row r="75" spans="1:71" ht="12.75">
      <c r="A75" t="s">
        <v>813</v>
      </c>
      <c r="B75" t="s">
        <v>160</v>
      </c>
      <c r="C75">
        <v>23229</v>
      </c>
      <c r="D75">
        <v>22472</v>
      </c>
      <c r="E75">
        <v>62</v>
      </c>
      <c r="F75">
        <v>53</v>
      </c>
      <c r="G75">
        <v>50</v>
      </c>
      <c r="H75">
        <v>40</v>
      </c>
      <c r="I75">
        <v>37</v>
      </c>
      <c r="J75">
        <v>33</v>
      </c>
      <c r="K75">
        <v>30</v>
      </c>
      <c r="L75">
        <v>29</v>
      </c>
      <c r="M75">
        <v>26</v>
      </c>
      <c r="N75">
        <v>26</v>
      </c>
      <c r="O75">
        <v>22</v>
      </c>
      <c r="P75">
        <v>21</v>
      </c>
      <c r="Q75">
        <v>18</v>
      </c>
      <c r="R75">
        <v>18</v>
      </c>
      <c r="S75">
        <v>16</v>
      </c>
      <c r="T75">
        <v>14</v>
      </c>
      <c r="U75">
        <v>14</v>
      </c>
      <c r="V75">
        <v>12</v>
      </c>
      <c r="W75">
        <v>12</v>
      </c>
      <c r="X75">
        <v>12</v>
      </c>
      <c r="Y75">
        <v>10</v>
      </c>
      <c r="Z75">
        <v>9</v>
      </c>
      <c r="AA75">
        <v>9</v>
      </c>
      <c r="AB75">
        <v>9</v>
      </c>
      <c r="AC75">
        <v>9</v>
      </c>
      <c r="AD75">
        <v>8</v>
      </c>
      <c r="AE75">
        <v>7</v>
      </c>
      <c r="AF75">
        <v>7</v>
      </c>
      <c r="AG75">
        <v>7</v>
      </c>
      <c r="AH75">
        <v>6</v>
      </c>
      <c r="AI75">
        <v>6</v>
      </c>
      <c r="AJ75">
        <v>5</v>
      </c>
      <c r="AK75">
        <v>5</v>
      </c>
      <c r="AL75">
        <v>5</v>
      </c>
      <c r="AM75">
        <v>5</v>
      </c>
      <c r="AN75">
        <v>5</v>
      </c>
      <c r="AO75">
        <v>5</v>
      </c>
      <c r="AP75">
        <v>5</v>
      </c>
      <c r="AQ75">
        <v>5</v>
      </c>
      <c r="AR75">
        <v>4</v>
      </c>
      <c r="AS75">
        <v>4</v>
      </c>
      <c r="AT75">
        <v>3</v>
      </c>
      <c r="AU75">
        <v>3</v>
      </c>
      <c r="AV75">
        <v>3</v>
      </c>
      <c r="AW75">
        <v>2</v>
      </c>
      <c r="AX75">
        <v>2</v>
      </c>
      <c r="AY75">
        <v>2</v>
      </c>
      <c r="AZ75">
        <v>2</v>
      </c>
      <c r="BA75">
        <v>1</v>
      </c>
      <c r="BB75">
        <v>1</v>
      </c>
      <c r="BC75">
        <v>1</v>
      </c>
      <c r="BD75">
        <v>1</v>
      </c>
      <c r="BE75">
        <v>1</v>
      </c>
      <c r="BF75">
        <v>1</v>
      </c>
      <c r="BG75">
        <v>0</v>
      </c>
      <c r="BH75">
        <v>0</v>
      </c>
      <c r="BI75">
        <v>0</v>
      </c>
      <c r="BJ75">
        <v>0</v>
      </c>
      <c r="BK75">
        <v>0</v>
      </c>
      <c r="BL75">
        <v>0</v>
      </c>
      <c r="BM75">
        <v>0</v>
      </c>
      <c r="BN75">
        <v>0</v>
      </c>
      <c r="BO75">
        <v>0</v>
      </c>
      <c r="BP75">
        <v>0</v>
      </c>
      <c r="BQ75">
        <v>0</v>
      </c>
      <c r="BR75">
        <v>0</v>
      </c>
      <c r="BS75">
        <v>54</v>
      </c>
    </row>
    <row r="76" spans="1:71" ht="12.75">
      <c r="A76" t="s">
        <v>814</v>
      </c>
      <c r="B76" t="s">
        <v>161</v>
      </c>
      <c r="C76">
        <v>24078</v>
      </c>
      <c r="D76">
        <v>22721</v>
      </c>
      <c r="E76">
        <v>253</v>
      </c>
      <c r="F76">
        <v>90</v>
      </c>
      <c r="G76">
        <v>90</v>
      </c>
      <c r="H76">
        <v>83</v>
      </c>
      <c r="I76">
        <v>67</v>
      </c>
      <c r="J76">
        <v>60</v>
      </c>
      <c r="K76">
        <v>55</v>
      </c>
      <c r="L76">
        <v>52</v>
      </c>
      <c r="M76">
        <v>44</v>
      </c>
      <c r="N76">
        <v>43</v>
      </c>
      <c r="O76">
        <v>36</v>
      </c>
      <c r="P76">
        <v>33</v>
      </c>
      <c r="Q76">
        <v>32</v>
      </c>
      <c r="R76">
        <v>31</v>
      </c>
      <c r="S76">
        <v>30</v>
      </c>
      <c r="T76">
        <v>25</v>
      </c>
      <c r="U76">
        <v>22</v>
      </c>
      <c r="V76">
        <v>18</v>
      </c>
      <c r="W76">
        <v>16</v>
      </c>
      <c r="X76">
        <v>16</v>
      </c>
      <c r="Y76">
        <v>15</v>
      </c>
      <c r="Z76">
        <v>14</v>
      </c>
      <c r="AA76">
        <v>14</v>
      </c>
      <c r="AB76">
        <v>12</v>
      </c>
      <c r="AC76">
        <v>11</v>
      </c>
      <c r="AD76">
        <v>11</v>
      </c>
      <c r="AE76">
        <v>10</v>
      </c>
      <c r="AF76">
        <v>9</v>
      </c>
      <c r="AG76">
        <v>9</v>
      </c>
      <c r="AH76">
        <v>8</v>
      </c>
      <c r="AI76">
        <v>8</v>
      </c>
      <c r="AJ76">
        <v>7</v>
      </c>
      <c r="AK76">
        <v>6</v>
      </c>
      <c r="AL76">
        <v>6</v>
      </c>
      <c r="AM76">
        <v>6</v>
      </c>
      <c r="AN76">
        <v>5</v>
      </c>
      <c r="AO76">
        <v>5</v>
      </c>
      <c r="AP76">
        <v>5</v>
      </c>
      <c r="AQ76">
        <v>4</v>
      </c>
      <c r="AR76">
        <v>2</v>
      </c>
      <c r="AS76">
        <v>2</v>
      </c>
      <c r="AT76">
        <v>2</v>
      </c>
      <c r="AU76">
        <v>2</v>
      </c>
      <c r="AV76">
        <v>2</v>
      </c>
      <c r="AW76">
        <v>2</v>
      </c>
      <c r="AX76">
        <v>2</v>
      </c>
      <c r="AY76">
        <v>2</v>
      </c>
      <c r="AZ76">
        <v>2</v>
      </c>
      <c r="BA76">
        <v>1</v>
      </c>
      <c r="BB76">
        <v>1</v>
      </c>
      <c r="BC76">
        <v>1</v>
      </c>
      <c r="BD76">
        <v>1</v>
      </c>
      <c r="BE76">
        <v>1</v>
      </c>
      <c r="BF76">
        <v>1</v>
      </c>
      <c r="BG76">
        <v>0</v>
      </c>
      <c r="BH76">
        <v>0</v>
      </c>
      <c r="BI76">
        <v>0</v>
      </c>
      <c r="BJ76">
        <v>0</v>
      </c>
      <c r="BK76">
        <v>0</v>
      </c>
      <c r="BL76">
        <v>0</v>
      </c>
      <c r="BM76">
        <v>0</v>
      </c>
      <c r="BN76">
        <v>0</v>
      </c>
      <c r="BO76">
        <v>0</v>
      </c>
      <c r="BP76">
        <v>0</v>
      </c>
      <c r="BQ76">
        <v>0</v>
      </c>
      <c r="BR76">
        <v>0</v>
      </c>
      <c r="BS76">
        <v>72</v>
      </c>
    </row>
    <row r="77" spans="1:71" ht="12.75">
      <c r="A77" t="s">
        <v>1032</v>
      </c>
      <c r="B77" t="s">
        <v>970</v>
      </c>
      <c r="C77">
        <v>120043</v>
      </c>
      <c r="D77">
        <v>84562</v>
      </c>
      <c r="E77">
        <v>4470</v>
      </c>
      <c r="F77">
        <v>4389</v>
      </c>
      <c r="G77">
        <v>3696</v>
      </c>
      <c r="H77">
        <v>3242</v>
      </c>
      <c r="I77">
        <v>3164</v>
      </c>
      <c r="J77">
        <v>1606</v>
      </c>
      <c r="K77">
        <v>1559</v>
      </c>
      <c r="L77">
        <v>1547</v>
      </c>
      <c r="M77">
        <v>994</v>
      </c>
      <c r="N77">
        <v>971</v>
      </c>
      <c r="O77">
        <v>859</v>
      </c>
      <c r="P77">
        <v>846</v>
      </c>
      <c r="Q77">
        <v>823</v>
      </c>
      <c r="R77">
        <v>462</v>
      </c>
      <c r="S77">
        <v>437</v>
      </c>
      <c r="T77">
        <v>402</v>
      </c>
      <c r="U77">
        <v>346</v>
      </c>
      <c r="V77">
        <v>278</v>
      </c>
      <c r="W77">
        <v>270</v>
      </c>
      <c r="X77">
        <v>270</v>
      </c>
      <c r="Y77">
        <v>255</v>
      </c>
      <c r="Z77">
        <v>230</v>
      </c>
      <c r="AA77">
        <v>216</v>
      </c>
      <c r="AB77">
        <v>203</v>
      </c>
      <c r="AC77">
        <v>171</v>
      </c>
      <c r="AD77">
        <v>156</v>
      </c>
      <c r="AE77">
        <v>155</v>
      </c>
      <c r="AF77">
        <v>154</v>
      </c>
      <c r="AG77">
        <v>150</v>
      </c>
      <c r="AH77">
        <v>149</v>
      </c>
      <c r="AI77">
        <v>136</v>
      </c>
      <c r="AJ77">
        <v>135</v>
      </c>
      <c r="AK77">
        <v>131</v>
      </c>
      <c r="AL77">
        <v>128</v>
      </c>
      <c r="AM77">
        <v>123</v>
      </c>
      <c r="AN77">
        <v>120</v>
      </c>
      <c r="AO77">
        <v>110</v>
      </c>
      <c r="AP77">
        <v>90</v>
      </c>
      <c r="AQ77">
        <v>88</v>
      </c>
      <c r="AR77">
        <v>84</v>
      </c>
      <c r="AS77">
        <v>75</v>
      </c>
      <c r="AT77">
        <v>73</v>
      </c>
      <c r="AU77">
        <v>73</v>
      </c>
      <c r="AV77">
        <v>71</v>
      </c>
      <c r="AW77">
        <v>71</v>
      </c>
      <c r="AX77">
        <v>69</v>
      </c>
      <c r="AY77">
        <v>60</v>
      </c>
      <c r="AZ77">
        <v>58</v>
      </c>
      <c r="BA77">
        <v>50</v>
      </c>
      <c r="BB77">
        <v>44</v>
      </c>
      <c r="BC77">
        <v>39</v>
      </c>
      <c r="BD77">
        <v>36</v>
      </c>
      <c r="BE77">
        <v>31</v>
      </c>
      <c r="BF77">
        <v>31</v>
      </c>
      <c r="BG77">
        <v>24</v>
      </c>
      <c r="BH77">
        <v>22</v>
      </c>
      <c r="BI77">
        <v>12</v>
      </c>
      <c r="BJ77">
        <v>10</v>
      </c>
      <c r="BK77">
        <v>4</v>
      </c>
      <c r="BL77">
        <v>4</v>
      </c>
      <c r="BM77">
        <v>3</v>
      </c>
      <c r="BN77">
        <v>3</v>
      </c>
      <c r="BO77">
        <v>3</v>
      </c>
      <c r="BP77">
        <v>2</v>
      </c>
      <c r="BQ77">
        <v>2</v>
      </c>
      <c r="BR77">
        <v>0</v>
      </c>
      <c r="BS77">
        <v>996</v>
      </c>
    </row>
    <row r="78" spans="1:71" ht="12.75">
      <c r="A78" t="s">
        <v>815</v>
      </c>
      <c r="B78" t="s">
        <v>162</v>
      </c>
      <c r="C78">
        <v>29138</v>
      </c>
      <c r="D78">
        <v>22315</v>
      </c>
      <c r="E78">
        <v>1561</v>
      </c>
      <c r="F78">
        <v>505</v>
      </c>
      <c r="G78">
        <v>500</v>
      </c>
      <c r="H78">
        <v>403</v>
      </c>
      <c r="I78">
        <v>280</v>
      </c>
      <c r="J78">
        <v>250</v>
      </c>
      <c r="K78">
        <v>218</v>
      </c>
      <c r="L78">
        <v>190</v>
      </c>
      <c r="M78">
        <v>188</v>
      </c>
      <c r="N78">
        <v>184</v>
      </c>
      <c r="O78">
        <v>159</v>
      </c>
      <c r="P78">
        <v>151</v>
      </c>
      <c r="Q78">
        <v>147</v>
      </c>
      <c r="R78">
        <v>135</v>
      </c>
      <c r="S78">
        <v>118</v>
      </c>
      <c r="T78">
        <v>107</v>
      </c>
      <c r="U78">
        <v>91</v>
      </c>
      <c r="V78">
        <v>90</v>
      </c>
      <c r="W78">
        <v>85</v>
      </c>
      <c r="X78">
        <v>72</v>
      </c>
      <c r="Y78">
        <v>67</v>
      </c>
      <c r="Z78">
        <v>61</v>
      </c>
      <c r="AA78">
        <v>60</v>
      </c>
      <c r="AB78">
        <v>56</v>
      </c>
      <c r="AC78">
        <v>51</v>
      </c>
      <c r="AD78">
        <v>49</v>
      </c>
      <c r="AE78">
        <v>49</v>
      </c>
      <c r="AF78">
        <v>45</v>
      </c>
      <c r="AG78">
        <v>44</v>
      </c>
      <c r="AH78">
        <v>43</v>
      </c>
      <c r="AI78">
        <v>42</v>
      </c>
      <c r="AJ78">
        <v>42</v>
      </c>
      <c r="AK78">
        <v>41</v>
      </c>
      <c r="AL78">
        <v>40</v>
      </c>
      <c r="AM78">
        <v>39</v>
      </c>
      <c r="AN78">
        <v>37</v>
      </c>
      <c r="AO78">
        <v>34</v>
      </c>
      <c r="AP78">
        <v>32</v>
      </c>
      <c r="AQ78">
        <v>31</v>
      </c>
      <c r="AR78">
        <v>29</v>
      </c>
      <c r="AS78">
        <v>26</v>
      </c>
      <c r="AT78">
        <v>26</v>
      </c>
      <c r="AU78">
        <v>25</v>
      </c>
      <c r="AV78">
        <v>24</v>
      </c>
      <c r="AW78">
        <v>23</v>
      </c>
      <c r="AX78">
        <v>23</v>
      </c>
      <c r="AY78">
        <v>22</v>
      </c>
      <c r="AZ78">
        <v>16</v>
      </c>
      <c r="BA78">
        <v>14</v>
      </c>
      <c r="BB78">
        <v>13</v>
      </c>
      <c r="BC78">
        <v>12</v>
      </c>
      <c r="BD78">
        <v>11</v>
      </c>
      <c r="BE78">
        <v>10</v>
      </c>
      <c r="BF78">
        <v>6</v>
      </c>
      <c r="BG78">
        <v>5</v>
      </c>
      <c r="BH78">
        <v>5</v>
      </c>
      <c r="BI78">
        <v>4</v>
      </c>
      <c r="BJ78">
        <v>4</v>
      </c>
      <c r="BK78">
        <v>2</v>
      </c>
      <c r="BL78">
        <v>2</v>
      </c>
      <c r="BM78">
        <v>2</v>
      </c>
      <c r="BN78">
        <v>1</v>
      </c>
      <c r="BO78">
        <v>1</v>
      </c>
      <c r="BP78">
        <v>1</v>
      </c>
      <c r="BQ78">
        <v>0</v>
      </c>
      <c r="BR78">
        <v>0</v>
      </c>
      <c r="BS78">
        <v>219</v>
      </c>
    </row>
    <row r="79" spans="1:71" ht="12.75">
      <c r="A79" t="s">
        <v>816</v>
      </c>
      <c r="B79" t="s">
        <v>163</v>
      </c>
      <c r="C79">
        <v>24258</v>
      </c>
      <c r="D79">
        <v>23763</v>
      </c>
      <c r="E79">
        <v>42</v>
      </c>
      <c r="F79">
        <v>37</v>
      </c>
      <c r="G79">
        <v>29</v>
      </c>
      <c r="H79">
        <v>29</v>
      </c>
      <c r="I79">
        <v>28</v>
      </c>
      <c r="J79">
        <v>28</v>
      </c>
      <c r="K79">
        <v>23</v>
      </c>
      <c r="L79">
        <v>22</v>
      </c>
      <c r="M79">
        <v>18</v>
      </c>
      <c r="N79">
        <v>18</v>
      </c>
      <c r="O79">
        <v>15</v>
      </c>
      <c r="P79">
        <v>15</v>
      </c>
      <c r="Q79">
        <v>15</v>
      </c>
      <c r="R79">
        <v>11</v>
      </c>
      <c r="S79">
        <v>10</v>
      </c>
      <c r="T79">
        <v>9</v>
      </c>
      <c r="U79">
        <v>8</v>
      </c>
      <c r="V79">
        <v>8</v>
      </c>
      <c r="W79">
        <v>7</v>
      </c>
      <c r="X79">
        <v>7</v>
      </c>
      <c r="Y79">
        <v>7</v>
      </c>
      <c r="Z79">
        <v>7</v>
      </c>
      <c r="AA79">
        <v>7</v>
      </c>
      <c r="AB79">
        <v>7</v>
      </c>
      <c r="AC79">
        <v>6</v>
      </c>
      <c r="AD79">
        <v>5</v>
      </c>
      <c r="AE79">
        <v>5</v>
      </c>
      <c r="AF79">
        <v>4</v>
      </c>
      <c r="AG79">
        <v>4</v>
      </c>
      <c r="AH79">
        <v>3</v>
      </c>
      <c r="AI79">
        <v>3</v>
      </c>
      <c r="AJ79">
        <v>3</v>
      </c>
      <c r="AK79">
        <v>3</v>
      </c>
      <c r="AL79">
        <v>3</v>
      </c>
      <c r="AM79">
        <v>3</v>
      </c>
      <c r="AN79">
        <v>3</v>
      </c>
      <c r="AO79">
        <v>3</v>
      </c>
      <c r="AP79">
        <v>3</v>
      </c>
      <c r="AQ79">
        <v>2</v>
      </c>
      <c r="AR79">
        <v>2</v>
      </c>
      <c r="AS79">
        <v>2</v>
      </c>
      <c r="AT79">
        <v>1</v>
      </c>
      <c r="AU79">
        <v>1</v>
      </c>
      <c r="AV79">
        <v>1</v>
      </c>
      <c r="AW79">
        <v>1</v>
      </c>
      <c r="AX79">
        <v>1</v>
      </c>
      <c r="AY79">
        <v>1</v>
      </c>
      <c r="AZ79">
        <v>0</v>
      </c>
      <c r="BA79">
        <v>0</v>
      </c>
      <c r="BB79">
        <v>0</v>
      </c>
      <c r="BC79">
        <v>0</v>
      </c>
      <c r="BD79">
        <v>0</v>
      </c>
      <c r="BE79">
        <v>0</v>
      </c>
      <c r="BF79">
        <v>0</v>
      </c>
      <c r="BG79">
        <v>0</v>
      </c>
      <c r="BH79">
        <v>0</v>
      </c>
      <c r="BI79">
        <v>0</v>
      </c>
      <c r="BJ79">
        <v>0</v>
      </c>
      <c r="BK79">
        <v>0</v>
      </c>
      <c r="BL79">
        <v>0</v>
      </c>
      <c r="BM79">
        <v>0</v>
      </c>
      <c r="BN79">
        <v>0</v>
      </c>
      <c r="BO79">
        <v>0</v>
      </c>
      <c r="BP79">
        <v>0</v>
      </c>
      <c r="BQ79">
        <v>0</v>
      </c>
      <c r="BR79">
        <v>0</v>
      </c>
      <c r="BS79">
        <v>25</v>
      </c>
    </row>
    <row r="80" spans="1:71" ht="12.75">
      <c r="A80" t="s">
        <v>817</v>
      </c>
      <c r="B80" t="s">
        <v>164</v>
      </c>
      <c r="C80">
        <v>29365</v>
      </c>
      <c r="D80">
        <v>19070</v>
      </c>
      <c r="E80">
        <v>2083</v>
      </c>
      <c r="F80">
        <v>1857</v>
      </c>
      <c r="G80">
        <v>1820</v>
      </c>
      <c r="H80">
        <v>578</v>
      </c>
      <c r="I80">
        <v>539</v>
      </c>
      <c r="J80">
        <v>485</v>
      </c>
      <c r="K80">
        <v>297</v>
      </c>
      <c r="L80">
        <v>286</v>
      </c>
      <c r="M80">
        <v>214</v>
      </c>
      <c r="N80">
        <v>195</v>
      </c>
      <c r="O80">
        <v>192</v>
      </c>
      <c r="P80">
        <v>185</v>
      </c>
      <c r="Q80">
        <v>178</v>
      </c>
      <c r="R80">
        <v>166</v>
      </c>
      <c r="S80">
        <v>111</v>
      </c>
      <c r="T80">
        <v>74</v>
      </c>
      <c r="U80">
        <v>52</v>
      </c>
      <c r="V80">
        <v>46</v>
      </c>
      <c r="W80">
        <v>43</v>
      </c>
      <c r="X80">
        <v>41</v>
      </c>
      <c r="Y80">
        <v>40</v>
      </c>
      <c r="Z80">
        <v>37</v>
      </c>
      <c r="AA80">
        <v>35</v>
      </c>
      <c r="AB80">
        <v>34</v>
      </c>
      <c r="AC80">
        <v>32</v>
      </c>
      <c r="AD80">
        <v>32</v>
      </c>
      <c r="AE80">
        <v>32</v>
      </c>
      <c r="AF80">
        <v>30</v>
      </c>
      <c r="AG80">
        <v>29</v>
      </c>
      <c r="AH80">
        <v>28</v>
      </c>
      <c r="AI80">
        <v>24</v>
      </c>
      <c r="AJ80">
        <v>21</v>
      </c>
      <c r="AK80">
        <v>20</v>
      </c>
      <c r="AL80">
        <v>17</v>
      </c>
      <c r="AM80">
        <v>15</v>
      </c>
      <c r="AN80">
        <v>14</v>
      </c>
      <c r="AO80">
        <v>13</v>
      </c>
      <c r="AP80">
        <v>13</v>
      </c>
      <c r="AQ80">
        <v>13</v>
      </c>
      <c r="AR80">
        <v>12</v>
      </c>
      <c r="AS80">
        <v>9</v>
      </c>
      <c r="AT80">
        <v>8</v>
      </c>
      <c r="AU80">
        <v>7</v>
      </c>
      <c r="AV80">
        <v>7</v>
      </c>
      <c r="AW80">
        <v>7</v>
      </c>
      <c r="AX80">
        <v>6</v>
      </c>
      <c r="AY80">
        <v>4</v>
      </c>
      <c r="AZ80">
        <v>4</v>
      </c>
      <c r="BA80">
        <v>3</v>
      </c>
      <c r="BB80">
        <v>2</v>
      </c>
      <c r="BC80">
        <v>2</v>
      </c>
      <c r="BD80">
        <v>1</v>
      </c>
      <c r="BE80">
        <v>1</v>
      </c>
      <c r="BF80">
        <v>1</v>
      </c>
      <c r="BG80">
        <v>1</v>
      </c>
      <c r="BH80">
        <v>1</v>
      </c>
      <c r="BI80">
        <v>1</v>
      </c>
      <c r="BJ80">
        <v>1</v>
      </c>
      <c r="BK80">
        <v>1</v>
      </c>
      <c r="BL80">
        <v>1</v>
      </c>
      <c r="BM80">
        <v>0</v>
      </c>
      <c r="BN80">
        <v>0</v>
      </c>
      <c r="BO80">
        <v>0</v>
      </c>
      <c r="BP80">
        <v>0</v>
      </c>
      <c r="BQ80">
        <v>0</v>
      </c>
      <c r="BR80">
        <v>0</v>
      </c>
      <c r="BS80">
        <v>294</v>
      </c>
    </row>
    <row r="81" spans="1:71" ht="12.75">
      <c r="A81" t="s">
        <v>818</v>
      </c>
      <c r="B81" t="s">
        <v>165</v>
      </c>
      <c r="C81">
        <v>24655</v>
      </c>
      <c r="D81">
        <v>21646</v>
      </c>
      <c r="E81">
        <v>775</v>
      </c>
      <c r="F81">
        <v>420</v>
      </c>
      <c r="G81">
        <v>244</v>
      </c>
      <c r="H81">
        <v>156</v>
      </c>
      <c r="I81">
        <v>130</v>
      </c>
      <c r="J81">
        <v>116</v>
      </c>
      <c r="K81">
        <v>95</v>
      </c>
      <c r="L81">
        <v>91</v>
      </c>
      <c r="M81">
        <v>77</v>
      </c>
      <c r="N81">
        <v>77</v>
      </c>
      <c r="O81">
        <v>74</v>
      </c>
      <c r="P81">
        <v>64</v>
      </c>
      <c r="Q81">
        <v>55</v>
      </c>
      <c r="R81">
        <v>43</v>
      </c>
      <c r="S81">
        <v>42</v>
      </c>
      <c r="T81">
        <v>38</v>
      </c>
      <c r="U81">
        <v>28</v>
      </c>
      <c r="V81">
        <v>24</v>
      </c>
      <c r="W81">
        <v>23</v>
      </c>
      <c r="X81">
        <v>20</v>
      </c>
      <c r="Y81">
        <v>18</v>
      </c>
      <c r="Z81">
        <v>18</v>
      </c>
      <c r="AA81">
        <v>17</v>
      </c>
      <c r="AB81">
        <v>15</v>
      </c>
      <c r="AC81">
        <v>14</v>
      </c>
      <c r="AD81">
        <v>14</v>
      </c>
      <c r="AE81">
        <v>13</v>
      </c>
      <c r="AF81">
        <v>13</v>
      </c>
      <c r="AG81">
        <v>12</v>
      </c>
      <c r="AH81">
        <v>12</v>
      </c>
      <c r="AI81">
        <v>12</v>
      </c>
      <c r="AJ81">
        <v>10</v>
      </c>
      <c r="AK81">
        <v>10</v>
      </c>
      <c r="AL81">
        <v>9</v>
      </c>
      <c r="AM81">
        <v>8</v>
      </c>
      <c r="AN81">
        <v>8</v>
      </c>
      <c r="AO81">
        <v>7</v>
      </c>
      <c r="AP81">
        <v>7</v>
      </c>
      <c r="AQ81">
        <v>6</v>
      </c>
      <c r="AR81">
        <v>5</v>
      </c>
      <c r="AS81">
        <v>4</v>
      </c>
      <c r="AT81">
        <v>3</v>
      </c>
      <c r="AU81">
        <v>3</v>
      </c>
      <c r="AV81">
        <v>3</v>
      </c>
      <c r="AW81">
        <v>3</v>
      </c>
      <c r="AX81">
        <v>3</v>
      </c>
      <c r="AY81">
        <v>3</v>
      </c>
      <c r="AZ81">
        <v>3</v>
      </c>
      <c r="BA81">
        <v>2</v>
      </c>
      <c r="BB81">
        <v>2</v>
      </c>
      <c r="BC81">
        <v>2</v>
      </c>
      <c r="BD81">
        <v>2</v>
      </c>
      <c r="BE81">
        <v>1</v>
      </c>
      <c r="BF81">
        <v>1</v>
      </c>
      <c r="BG81">
        <v>1</v>
      </c>
      <c r="BH81">
        <v>1</v>
      </c>
      <c r="BI81">
        <v>0</v>
      </c>
      <c r="BJ81">
        <v>0</v>
      </c>
      <c r="BK81">
        <v>0</v>
      </c>
      <c r="BL81">
        <v>0</v>
      </c>
      <c r="BM81">
        <v>0</v>
      </c>
      <c r="BN81">
        <v>0</v>
      </c>
      <c r="BO81">
        <v>0</v>
      </c>
      <c r="BP81">
        <v>0</v>
      </c>
      <c r="BQ81">
        <v>0</v>
      </c>
      <c r="BR81">
        <v>0</v>
      </c>
      <c r="BS81">
        <v>152</v>
      </c>
    </row>
    <row r="82" spans="1:71" ht="12.75">
      <c r="A82" t="s">
        <v>819</v>
      </c>
      <c r="B82" t="s">
        <v>166</v>
      </c>
      <c r="C82">
        <v>31952</v>
      </c>
      <c r="D82">
        <v>22113</v>
      </c>
      <c r="E82">
        <v>1680</v>
      </c>
      <c r="F82">
        <v>1184</v>
      </c>
      <c r="G82">
        <v>1113</v>
      </c>
      <c r="H82">
        <v>1037</v>
      </c>
      <c r="I82">
        <v>667</v>
      </c>
      <c r="J82">
        <v>598</v>
      </c>
      <c r="K82">
        <v>505</v>
      </c>
      <c r="L82">
        <v>406</v>
      </c>
      <c r="M82">
        <v>259</v>
      </c>
      <c r="N82">
        <v>227</v>
      </c>
      <c r="O82">
        <v>224</v>
      </c>
      <c r="P82">
        <v>204</v>
      </c>
      <c r="Q82">
        <v>133</v>
      </c>
      <c r="R82">
        <v>130</v>
      </c>
      <c r="S82">
        <v>100</v>
      </c>
      <c r="T82">
        <v>66</v>
      </c>
      <c r="U82">
        <v>65</v>
      </c>
      <c r="V82">
        <v>63</v>
      </c>
      <c r="W82">
        <v>62</v>
      </c>
      <c r="X82">
        <v>61</v>
      </c>
      <c r="Y82">
        <v>54</v>
      </c>
      <c r="Z82">
        <v>51</v>
      </c>
      <c r="AA82">
        <v>50</v>
      </c>
      <c r="AB82">
        <v>49</v>
      </c>
      <c r="AC82">
        <v>46</v>
      </c>
      <c r="AD82">
        <v>39</v>
      </c>
      <c r="AE82">
        <v>37</v>
      </c>
      <c r="AF82">
        <v>37</v>
      </c>
      <c r="AG82">
        <v>35</v>
      </c>
      <c r="AH82">
        <v>32</v>
      </c>
      <c r="AI82">
        <v>30</v>
      </c>
      <c r="AJ82">
        <v>26</v>
      </c>
      <c r="AK82">
        <v>25</v>
      </c>
      <c r="AL82">
        <v>25</v>
      </c>
      <c r="AM82">
        <v>24</v>
      </c>
      <c r="AN82">
        <v>21</v>
      </c>
      <c r="AO82">
        <v>21</v>
      </c>
      <c r="AP82">
        <v>21</v>
      </c>
      <c r="AQ82">
        <v>20</v>
      </c>
      <c r="AR82">
        <v>18</v>
      </c>
      <c r="AS82">
        <v>16</v>
      </c>
      <c r="AT82">
        <v>16</v>
      </c>
      <c r="AU82">
        <v>15</v>
      </c>
      <c r="AV82">
        <v>11</v>
      </c>
      <c r="AW82">
        <v>11</v>
      </c>
      <c r="AX82">
        <v>10</v>
      </c>
      <c r="AY82">
        <v>10</v>
      </c>
      <c r="AZ82">
        <v>9</v>
      </c>
      <c r="BA82">
        <v>7</v>
      </c>
      <c r="BB82">
        <v>7</v>
      </c>
      <c r="BC82">
        <v>6</v>
      </c>
      <c r="BD82">
        <v>6</v>
      </c>
      <c r="BE82">
        <v>6</v>
      </c>
      <c r="BF82">
        <v>5</v>
      </c>
      <c r="BG82">
        <v>5</v>
      </c>
      <c r="BH82">
        <v>4</v>
      </c>
      <c r="BI82">
        <v>3</v>
      </c>
      <c r="BJ82">
        <v>2</v>
      </c>
      <c r="BK82">
        <v>1</v>
      </c>
      <c r="BL82">
        <v>1</v>
      </c>
      <c r="BM82">
        <v>0</v>
      </c>
      <c r="BN82">
        <v>0</v>
      </c>
      <c r="BO82">
        <v>0</v>
      </c>
      <c r="BP82">
        <v>0</v>
      </c>
      <c r="BQ82">
        <v>0</v>
      </c>
      <c r="BR82">
        <v>0</v>
      </c>
      <c r="BS82">
        <v>243</v>
      </c>
    </row>
    <row r="83" spans="1:71" ht="12.75">
      <c r="A83" t="s">
        <v>1033</v>
      </c>
      <c r="B83" t="s">
        <v>971</v>
      </c>
      <c r="C83">
        <v>96844</v>
      </c>
      <c r="D83">
        <v>93395</v>
      </c>
      <c r="E83">
        <v>347</v>
      </c>
      <c r="F83">
        <v>256</v>
      </c>
      <c r="G83">
        <v>246</v>
      </c>
      <c r="H83">
        <v>218</v>
      </c>
      <c r="I83">
        <v>188</v>
      </c>
      <c r="J83">
        <v>158</v>
      </c>
      <c r="K83">
        <v>131</v>
      </c>
      <c r="L83">
        <v>129</v>
      </c>
      <c r="M83">
        <v>114</v>
      </c>
      <c r="N83">
        <v>106</v>
      </c>
      <c r="O83">
        <v>100</v>
      </c>
      <c r="P83">
        <v>94</v>
      </c>
      <c r="Q83">
        <v>82</v>
      </c>
      <c r="R83">
        <v>70</v>
      </c>
      <c r="S83">
        <v>68</v>
      </c>
      <c r="T83">
        <v>61</v>
      </c>
      <c r="U83">
        <v>54</v>
      </c>
      <c r="V83">
        <v>51</v>
      </c>
      <c r="W83">
        <v>48</v>
      </c>
      <c r="X83">
        <v>47</v>
      </c>
      <c r="Y83">
        <v>41</v>
      </c>
      <c r="Z83">
        <v>39</v>
      </c>
      <c r="AA83">
        <v>38</v>
      </c>
      <c r="AB83">
        <v>36</v>
      </c>
      <c r="AC83">
        <v>34</v>
      </c>
      <c r="AD83">
        <v>33</v>
      </c>
      <c r="AE83">
        <v>31</v>
      </c>
      <c r="AF83">
        <v>29</v>
      </c>
      <c r="AG83">
        <v>26</v>
      </c>
      <c r="AH83">
        <v>25</v>
      </c>
      <c r="AI83">
        <v>25</v>
      </c>
      <c r="AJ83">
        <v>23</v>
      </c>
      <c r="AK83">
        <v>22</v>
      </c>
      <c r="AL83">
        <v>22</v>
      </c>
      <c r="AM83">
        <v>20</v>
      </c>
      <c r="AN83">
        <v>19</v>
      </c>
      <c r="AO83">
        <v>19</v>
      </c>
      <c r="AP83">
        <v>18</v>
      </c>
      <c r="AQ83">
        <v>17</v>
      </c>
      <c r="AR83">
        <v>17</v>
      </c>
      <c r="AS83">
        <v>16</v>
      </c>
      <c r="AT83">
        <v>16</v>
      </c>
      <c r="AU83">
        <v>16</v>
      </c>
      <c r="AV83">
        <v>14</v>
      </c>
      <c r="AW83">
        <v>14</v>
      </c>
      <c r="AX83">
        <v>12</v>
      </c>
      <c r="AY83">
        <v>9</v>
      </c>
      <c r="AZ83">
        <v>8</v>
      </c>
      <c r="BA83">
        <v>8</v>
      </c>
      <c r="BB83">
        <v>7</v>
      </c>
      <c r="BC83">
        <v>7</v>
      </c>
      <c r="BD83">
        <v>7</v>
      </c>
      <c r="BE83">
        <v>6</v>
      </c>
      <c r="BF83">
        <v>5</v>
      </c>
      <c r="BG83">
        <v>4</v>
      </c>
      <c r="BH83">
        <v>3</v>
      </c>
      <c r="BI83">
        <v>3</v>
      </c>
      <c r="BJ83">
        <v>3</v>
      </c>
      <c r="BK83">
        <v>2</v>
      </c>
      <c r="BL83">
        <v>2</v>
      </c>
      <c r="BM83">
        <v>2</v>
      </c>
      <c r="BN83">
        <v>1</v>
      </c>
      <c r="BO83">
        <v>1</v>
      </c>
      <c r="BP83">
        <v>0</v>
      </c>
      <c r="BQ83">
        <v>0</v>
      </c>
      <c r="BR83">
        <v>0</v>
      </c>
      <c r="BS83">
        <v>181</v>
      </c>
    </row>
    <row r="84" spans="1:71" ht="12.75">
      <c r="A84" t="s">
        <v>820</v>
      </c>
      <c r="B84" t="s">
        <v>167</v>
      </c>
      <c r="C84">
        <v>24694</v>
      </c>
      <c r="D84">
        <v>24082</v>
      </c>
      <c r="E84">
        <v>93</v>
      </c>
      <c r="F84">
        <v>44</v>
      </c>
      <c r="G84">
        <v>38</v>
      </c>
      <c r="H84">
        <v>33</v>
      </c>
      <c r="I84">
        <v>33</v>
      </c>
      <c r="J84">
        <v>25</v>
      </c>
      <c r="K84">
        <v>24</v>
      </c>
      <c r="L84">
        <v>22</v>
      </c>
      <c r="M84">
        <v>20</v>
      </c>
      <c r="N84">
        <v>15</v>
      </c>
      <c r="O84">
        <v>14</v>
      </c>
      <c r="P84">
        <v>14</v>
      </c>
      <c r="Q84">
        <v>14</v>
      </c>
      <c r="R84">
        <v>14</v>
      </c>
      <c r="S84">
        <v>13</v>
      </c>
      <c r="T84">
        <v>12</v>
      </c>
      <c r="U84">
        <v>10</v>
      </c>
      <c r="V84">
        <v>10</v>
      </c>
      <c r="W84">
        <v>9</v>
      </c>
      <c r="X84">
        <v>9</v>
      </c>
      <c r="Y84">
        <v>9</v>
      </c>
      <c r="Z84">
        <v>8</v>
      </c>
      <c r="AA84">
        <v>8</v>
      </c>
      <c r="AB84">
        <v>7</v>
      </c>
      <c r="AC84">
        <v>6</v>
      </c>
      <c r="AD84">
        <v>5</v>
      </c>
      <c r="AE84">
        <v>5</v>
      </c>
      <c r="AF84">
        <v>4</v>
      </c>
      <c r="AG84">
        <v>4</v>
      </c>
      <c r="AH84">
        <v>4</v>
      </c>
      <c r="AI84">
        <v>4</v>
      </c>
      <c r="AJ84">
        <v>3</v>
      </c>
      <c r="AK84">
        <v>3</v>
      </c>
      <c r="AL84">
        <v>3</v>
      </c>
      <c r="AM84">
        <v>3</v>
      </c>
      <c r="AN84">
        <v>3</v>
      </c>
      <c r="AO84">
        <v>3</v>
      </c>
      <c r="AP84">
        <v>3</v>
      </c>
      <c r="AQ84">
        <v>3</v>
      </c>
      <c r="AR84">
        <v>3</v>
      </c>
      <c r="AS84">
        <v>3</v>
      </c>
      <c r="AT84">
        <v>3</v>
      </c>
      <c r="AU84">
        <v>3</v>
      </c>
      <c r="AV84">
        <v>2</v>
      </c>
      <c r="AW84">
        <v>2</v>
      </c>
      <c r="AX84">
        <v>1</v>
      </c>
      <c r="AY84">
        <v>1</v>
      </c>
      <c r="AZ84">
        <v>1</v>
      </c>
      <c r="BA84">
        <v>1</v>
      </c>
      <c r="BB84">
        <v>1</v>
      </c>
      <c r="BC84">
        <v>1</v>
      </c>
      <c r="BD84">
        <v>1</v>
      </c>
      <c r="BE84">
        <v>1</v>
      </c>
      <c r="BF84">
        <v>1</v>
      </c>
      <c r="BG84">
        <v>0</v>
      </c>
      <c r="BH84">
        <v>0</v>
      </c>
      <c r="BI84">
        <v>0</v>
      </c>
      <c r="BJ84">
        <v>0</v>
      </c>
      <c r="BK84">
        <v>0</v>
      </c>
      <c r="BL84">
        <v>0</v>
      </c>
      <c r="BM84">
        <v>0</v>
      </c>
      <c r="BN84">
        <v>0</v>
      </c>
      <c r="BO84">
        <v>0</v>
      </c>
      <c r="BP84">
        <v>0</v>
      </c>
      <c r="BQ84">
        <v>0</v>
      </c>
      <c r="BR84">
        <v>0</v>
      </c>
      <c r="BS84">
        <v>33</v>
      </c>
    </row>
    <row r="85" spans="1:71" ht="12.75">
      <c r="A85" t="s">
        <v>821</v>
      </c>
      <c r="B85" t="s">
        <v>168</v>
      </c>
      <c r="C85">
        <v>23548</v>
      </c>
      <c r="D85">
        <v>22572</v>
      </c>
      <c r="E85">
        <v>148</v>
      </c>
      <c r="F85">
        <v>135</v>
      </c>
      <c r="G85">
        <v>102</v>
      </c>
      <c r="H85">
        <v>75</v>
      </c>
      <c r="I85">
        <v>64</v>
      </c>
      <c r="J85">
        <v>59</v>
      </c>
      <c r="K85">
        <v>28</v>
      </c>
      <c r="L85">
        <v>25</v>
      </c>
      <c r="M85">
        <v>20</v>
      </c>
      <c r="N85">
        <v>20</v>
      </c>
      <c r="O85">
        <v>18</v>
      </c>
      <c r="P85">
        <v>15</v>
      </c>
      <c r="Q85">
        <v>14</v>
      </c>
      <c r="R85">
        <v>13</v>
      </c>
      <c r="S85">
        <v>12</v>
      </c>
      <c r="T85">
        <v>12</v>
      </c>
      <c r="U85">
        <v>12</v>
      </c>
      <c r="V85">
        <v>12</v>
      </c>
      <c r="W85">
        <v>12</v>
      </c>
      <c r="X85">
        <v>11</v>
      </c>
      <c r="Y85">
        <v>10</v>
      </c>
      <c r="Z85">
        <v>10</v>
      </c>
      <c r="AA85">
        <v>10</v>
      </c>
      <c r="AB85">
        <v>10</v>
      </c>
      <c r="AC85">
        <v>10</v>
      </c>
      <c r="AD85">
        <v>9</v>
      </c>
      <c r="AE85">
        <v>7</v>
      </c>
      <c r="AF85">
        <v>7</v>
      </c>
      <c r="AG85">
        <v>6</v>
      </c>
      <c r="AH85">
        <v>5</v>
      </c>
      <c r="AI85">
        <v>5</v>
      </c>
      <c r="AJ85">
        <v>5</v>
      </c>
      <c r="AK85">
        <v>4</v>
      </c>
      <c r="AL85">
        <v>4</v>
      </c>
      <c r="AM85">
        <v>4</v>
      </c>
      <c r="AN85">
        <v>4</v>
      </c>
      <c r="AO85">
        <v>3</v>
      </c>
      <c r="AP85">
        <v>3</v>
      </c>
      <c r="AQ85">
        <v>2</v>
      </c>
      <c r="AR85">
        <v>2</v>
      </c>
      <c r="AS85">
        <v>1</v>
      </c>
      <c r="AT85">
        <v>1</v>
      </c>
      <c r="AU85">
        <v>1</v>
      </c>
      <c r="AV85">
        <v>1</v>
      </c>
      <c r="AW85">
        <v>1</v>
      </c>
      <c r="AX85">
        <v>1</v>
      </c>
      <c r="AY85">
        <v>1</v>
      </c>
      <c r="AZ85">
        <v>1</v>
      </c>
      <c r="BA85">
        <v>0</v>
      </c>
      <c r="BB85">
        <v>0</v>
      </c>
      <c r="BC85">
        <v>0</v>
      </c>
      <c r="BD85">
        <v>0</v>
      </c>
      <c r="BE85">
        <v>0</v>
      </c>
      <c r="BF85">
        <v>0</v>
      </c>
      <c r="BG85">
        <v>0</v>
      </c>
      <c r="BH85">
        <v>0</v>
      </c>
      <c r="BI85">
        <v>0</v>
      </c>
      <c r="BJ85">
        <v>0</v>
      </c>
      <c r="BK85">
        <v>0</v>
      </c>
      <c r="BL85">
        <v>0</v>
      </c>
      <c r="BM85">
        <v>0</v>
      </c>
      <c r="BN85">
        <v>0</v>
      </c>
      <c r="BO85">
        <v>0</v>
      </c>
      <c r="BP85">
        <v>0</v>
      </c>
      <c r="BQ85">
        <v>0</v>
      </c>
      <c r="BR85">
        <v>0</v>
      </c>
      <c r="BS85">
        <v>41</v>
      </c>
    </row>
    <row r="86" spans="1:71" ht="12.75">
      <c r="A86" t="s">
        <v>1034</v>
      </c>
      <c r="B86" t="s">
        <v>972</v>
      </c>
      <c r="C86">
        <v>102194</v>
      </c>
      <c r="D86">
        <v>80788</v>
      </c>
      <c r="E86">
        <v>5894</v>
      </c>
      <c r="F86">
        <v>3002</v>
      </c>
      <c r="G86">
        <v>2699</v>
      </c>
      <c r="H86">
        <v>1992</v>
      </c>
      <c r="I86">
        <v>944</v>
      </c>
      <c r="J86">
        <v>705</v>
      </c>
      <c r="K86">
        <v>617</v>
      </c>
      <c r="L86">
        <v>566</v>
      </c>
      <c r="M86">
        <v>522</v>
      </c>
      <c r="N86">
        <v>520</v>
      </c>
      <c r="O86">
        <v>355</v>
      </c>
      <c r="P86">
        <v>328</v>
      </c>
      <c r="Q86">
        <v>291</v>
      </c>
      <c r="R86">
        <v>263</v>
      </c>
      <c r="S86">
        <v>241</v>
      </c>
      <c r="T86">
        <v>236</v>
      </c>
      <c r="U86">
        <v>232</v>
      </c>
      <c r="V86">
        <v>207</v>
      </c>
      <c r="W86">
        <v>112</v>
      </c>
      <c r="X86">
        <v>106</v>
      </c>
      <c r="Y86">
        <v>103</v>
      </c>
      <c r="Z86">
        <v>98</v>
      </c>
      <c r="AA86">
        <v>97</v>
      </c>
      <c r="AB86">
        <v>93</v>
      </c>
      <c r="AC86">
        <v>87</v>
      </c>
      <c r="AD86">
        <v>82</v>
      </c>
      <c r="AE86">
        <v>81</v>
      </c>
      <c r="AF86">
        <v>62</v>
      </c>
      <c r="AG86">
        <v>60</v>
      </c>
      <c r="AH86">
        <v>58</v>
      </c>
      <c r="AI86">
        <v>57</v>
      </c>
      <c r="AJ86">
        <v>56</v>
      </c>
      <c r="AK86">
        <v>54</v>
      </c>
      <c r="AL86">
        <v>52</v>
      </c>
      <c r="AM86">
        <v>45</v>
      </c>
      <c r="AN86">
        <v>42</v>
      </c>
      <c r="AO86">
        <v>41</v>
      </c>
      <c r="AP86">
        <v>41</v>
      </c>
      <c r="AQ86">
        <v>40</v>
      </c>
      <c r="AR86">
        <v>31</v>
      </c>
      <c r="AS86">
        <v>27</v>
      </c>
      <c r="AT86">
        <v>25</v>
      </c>
      <c r="AU86">
        <v>24</v>
      </c>
      <c r="AV86">
        <v>24</v>
      </c>
      <c r="AW86">
        <v>22</v>
      </c>
      <c r="AX86">
        <v>22</v>
      </c>
      <c r="AY86">
        <v>21</v>
      </c>
      <c r="AZ86">
        <v>21</v>
      </c>
      <c r="BA86">
        <v>20</v>
      </c>
      <c r="BB86">
        <v>17</v>
      </c>
      <c r="BC86">
        <v>15</v>
      </c>
      <c r="BD86">
        <v>11</v>
      </c>
      <c r="BE86">
        <v>8</v>
      </c>
      <c r="BF86">
        <v>7</v>
      </c>
      <c r="BG86">
        <v>6</v>
      </c>
      <c r="BH86">
        <v>4</v>
      </c>
      <c r="BI86">
        <v>3</v>
      </c>
      <c r="BJ86">
        <v>3</v>
      </c>
      <c r="BK86">
        <v>3</v>
      </c>
      <c r="BL86">
        <v>2</v>
      </c>
      <c r="BM86">
        <v>2</v>
      </c>
      <c r="BN86">
        <v>2</v>
      </c>
      <c r="BO86">
        <v>2</v>
      </c>
      <c r="BP86">
        <v>1</v>
      </c>
      <c r="BQ86">
        <v>1</v>
      </c>
      <c r="BR86">
        <v>1</v>
      </c>
      <c r="BS86">
        <v>0</v>
      </c>
    </row>
    <row r="87" spans="1:71" ht="12.75">
      <c r="A87" t="s">
        <v>822</v>
      </c>
      <c r="B87" t="s">
        <v>169</v>
      </c>
      <c r="C87">
        <v>22648</v>
      </c>
      <c r="D87">
        <v>19663</v>
      </c>
      <c r="E87">
        <v>530</v>
      </c>
      <c r="F87">
        <v>462</v>
      </c>
      <c r="G87">
        <v>404</v>
      </c>
      <c r="H87">
        <v>343</v>
      </c>
      <c r="I87">
        <v>219</v>
      </c>
      <c r="J87">
        <v>202</v>
      </c>
      <c r="K87">
        <v>146</v>
      </c>
      <c r="L87">
        <v>45</v>
      </c>
      <c r="M87">
        <v>37</v>
      </c>
      <c r="N87">
        <v>36</v>
      </c>
      <c r="O87">
        <v>35</v>
      </c>
      <c r="P87">
        <v>34</v>
      </c>
      <c r="Q87">
        <v>31</v>
      </c>
      <c r="R87">
        <v>30</v>
      </c>
      <c r="S87">
        <v>26</v>
      </c>
      <c r="T87">
        <v>22</v>
      </c>
      <c r="U87">
        <v>21</v>
      </c>
      <c r="V87">
        <v>20</v>
      </c>
      <c r="W87">
        <v>19</v>
      </c>
      <c r="X87">
        <v>18</v>
      </c>
      <c r="Y87">
        <v>17</v>
      </c>
      <c r="Z87">
        <v>16</v>
      </c>
      <c r="AA87">
        <v>15</v>
      </c>
      <c r="AB87">
        <v>15</v>
      </c>
      <c r="AC87">
        <v>14</v>
      </c>
      <c r="AD87">
        <v>13</v>
      </c>
      <c r="AE87">
        <v>10</v>
      </c>
      <c r="AF87">
        <v>10</v>
      </c>
      <c r="AG87">
        <v>9</v>
      </c>
      <c r="AH87">
        <v>9</v>
      </c>
      <c r="AI87">
        <v>8</v>
      </c>
      <c r="AJ87">
        <v>8</v>
      </c>
      <c r="AK87">
        <v>7</v>
      </c>
      <c r="AL87">
        <v>7</v>
      </c>
      <c r="AM87">
        <v>7</v>
      </c>
      <c r="AN87">
        <v>6</v>
      </c>
      <c r="AO87">
        <v>6</v>
      </c>
      <c r="AP87">
        <v>6</v>
      </c>
      <c r="AQ87">
        <v>5</v>
      </c>
      <c r="AR87">
        <v>5</v>
      </c>
      <c r="AS87">
        <v>5</v>
      </c>
      <c r="AT87">
        <v>4</v>
      </c>
      <c r="AU87">
        <v>4</v>
      </c>
      <c r="AV87">
        <v>3</v>
      </c>
      <c r="AW87">
        <v>3</v>
      </c>
      <c r="AX87">
        <v>3</v>
      </c>
      <c r="AY87">
        <v>2</v>
      </c>
      <c r="AZ87">
        <v>2</v>
      </c>
      <c r="BA87">
        <v>2</v>
      </c>
      <c r="BB87">
        <v>2</v>
      </c>
      <c r="BC87">
        <v>2</v>
      </c>
      <c r="BD87">
        <v>1</v>
      </c>
      <c r="BE87">
        <v>1</v>
      </c>
      <c r="BF87">
        <v>1</v>
      </c>
      <c r="BG87">
        <v>1</v>
      </c>
      <c r="BH87">
        <v>1</v>
      </c>
      <c r="BI87">
        <v>1</v>
      </c>
      <c r="BJ87">
        <v>0</v>
      </c>
      <c r="BK87">
        <v>0</v>
      </c>
      <c r="BL87">
        <v>0</v>
      </c>
      <c r="BM87">
        <v>0</v>
      </c>
      <c r="BN87">
        <v>0</v>
      </c>
      <c r="BO87">
        <v>0</v>
      </c>
      <c r="BP87">
        <v>0</v>
      </c>
      <c r="BQ87">
        <v>0</v>
      </c>
      <c r="BR87">
        <v>0</v>
      </c>
      <c r="BS87">
        <v>74</v>
      </c>
    </row>
    <row r="88" spans="1:71" ht="12.75">
      <c r="A88" t="s">
        <v>823</v>
      </c>
      <c r="B88" t="s">
        <v>170</v>
      </c>
      <c r="C88">
        <v>23053</v>
      </c>
      <c r="D88">
        <v>21176</v>
      </c>
      <c r="E88">
        <v>386</v>
      </c>
      <c r="F88">
        <v>144</v>
      </c>
      <c r="G88">
        <v>123</v>
      </c>
      <c r="H88">
        <v>117</v>
      </c>
      <c r="I88">
        <v>117</v>
      </c>
      <c r="J88">
        <v>97</v>
      </c>
      <c r="K88">
        <v>73</v>
      </c>
      <c r="L88">
        <v>58</v>
      </c>
      <c r="M88">
        <v>57</v>
      </c>
      <c r="N88">
        <v>55</v>
      </c>
      <c r="O88">
        <v>45</v>
      </c>
      <c r="P88">
        <v>44</v>
      </c>
      <c r="Q88">
        <v>41</v>
      </c>
      <c r="R88">
        <v>37</v>
      </c>
      <c r="S88">
        <v>35</v>
      </c>
      <c r="T88">
        <v>32</v>
      </c>
      <c r="U88">
        <v>25</v>
      </c>
      <c r="V88">
        <v>22</v>
      </c>
      <c r="W88">
        <v>20</v>
      </c>
      <c r="X88">
        <v>19</v>
      </c>
      <c r="Y88">
        <v>18</v>
      </c>
      <c r="Z88">
        <v>17</v>
      </c>
      <c r="AA88">
        <v>17</v>
      </c>
      <c r="AB88">
        <v>17</v>
      </c>
      <c r="AC88">
        <v>13</v>
      </c>
      <c r="AD88">
        <v>13</v>
      </c>
      <c r="AE88">
        <v>13</v>
      </c>
      <c r="AF88">
        <v>12</v>
      </c>
      <c r="AG88">
        <v>12</v>
      </c>
      <c r="AH88">
        <v>11</v>
      </c>
      <c r="AI88">
        <v>10</v>
      </c>
      <c r="AJ88">
        <v>10</v>
      </c>
      <c r="AK88">
        <v>9</v>
      </c>
      <c r="AL88">
        <v>8</v>
      </c>
      <c r="AM88">
        <v>8</v>
      </c>
      <c r="AN88">
        <v>8</v>
      </c>
      <c r="AO88">
        <v>7</v>
      </c>
      <c r="AP88">
        <v>7</v>
      </c>
      <c r="AQ88">
        <v>7</v>
      </c>
      <c r="AR88">
        <v>6</v>
      </c>
      <c r="AS88">
        <v>6</v>
      </c>
      <c r="AT88">
        <v>5</v>
      </c>
      <c r="AU88">
        <v>5</v>
      </c>
      <c r="AV88">
        <v>5</v>
      </c>
      <c r="AW88">
        <v>5</v>
      </c>
      <c r="AX88">
        <v>3</v>
      </c>
      <c r="AY88">
        <v>3</v>
      </c>
      <c r="AZ88">
        <v>2</v>
      </c>
      <c r="BA88">
        <v>2</v>
      </c>
      <c r="BB88">
        <v>1</v>
      </c>
      <c r="BC88">
        <v>1</v>
      </c>
      <c r="BD88">
        <v>1</v>
      </c>
      <c r="BE88">
        <v>0</v>
      </c>
      <c r="BF88">
        <v>0</v>
      </c>
      <c r="BG88">
        <v>0</v>
      </c>
      <c r="BH88">
        <v>0</v>
      </c>
      <c r="BI88">
        <v>0</v>
      </c>
      <c r="BJ88">
        <v>0</v>
      </c>
      <c r="BK88">
        <v>0</v>
      </c>
      <c r="BL88">
        <v>0</v>
      </c>
      <c r="BM88">
        <v>0</v>
      </c>
      <c r="BN88">
        <v>0</v>
      </c>
      <c r="BO88">
        <v>0</v>
      </c>
      <c r="BP88">
        <v>0</v>
      </c>
      <c r="BQ88">
        <v>0</v>
      </c>
      <c r="BR88">
        <v>0</v>
      </c>
      <c r="BS88">
        <v>68</v>
      </c>
    </row>
    <row r="89" spans="1:71" ht="12.75">
      <c r="A89" t="s">
        <v>1035</v>
      </c>
      <c r="B89" t="s">
        <v>973</v>
      </c>
      <c r="C89">
        <v>100149</v>
      </c>
      <c r="D89">
        <v>92858</v>
      </c>
      <c r="E89">
        <v>1075</v>
      </c>
      <c r="F89">
        <v>762</v>
      </c>
      <c r="G89">
        <v>636</v>
      </c>
      <c r="H89">
        <v>387</v>
      </c>
      <c r="I89">
        <v>383</v>
      </c>
      <c r="J89">
        <v>353</v>
      </c>
      <c r="K89">
        <v>297</v>
      </c>
      <c r="L89">
        <v>244</v>
      </c>
      <c r="M89">
        <v>216</v>
      </c>
      <c r="N89">
        <v>198</v>
      </c>
      <c r="O89">
        <v>160</v>
      </c>
      <c r="P89">
        <v>156</v>
      </c>
      <c r="Q89">
        <v>151</v>
      </c>
      <c r="R89">
        <v>128</v>
      </c>
      <c r="S89">
        <v>122</v>
      </c>
      <c r="T89">
        <v>118</v>
      </c>
      <c r="U89">
        <v>110</v>
      </c>
      <c r="V89">
        <v>106</v>
      </c>
      <c r="W89">
        <v>102</v>
      </c>
      <c r="X89">
        <v>99</v>
      </c>
      <c r="Y89">
        <v>90</v>
      </c>
      <c r="Z89">
        <v>86</v>
      </c>
      <c r="AA89">
        <v>83</v>
      </c>
      <c r="AB89">
        <v>78</v>
      </c>
      <c r="AC89">
        <v>75</v>
      </c>
      <c r="AD89">
        <v>68</v>
      </c>
      <c r="AE89">
        <v>65</v>
      </c>
      <c r="AF89">
        <v>65</v>
      </c>
      <c r="AG89">
        <v>65</v>
      </c>
      <c r="AH89">
        <v>62</v>
      </c>
      <c r="AI89">
        <v>59</v>
      </c>
      <c r="AJ89">
        <v>58</v>
      </c>
      <c r="AK89">
        <v>58</v>
      </c>
      <c r="AL89">
        <v>49</v>
      </c>
      <c r="AM89">
        <v>42</v>
      </c>
      <c r="AN89">
        <v>36</v>
      </c>
      <c r="AO89">
        <v>36</v>
      </c>
      <c r="AP89">
        <v>35</v>
      </c>
      <c r="AQ89">
        <v>34</v>
      </c>
      <c r="AR89">
        <v>33</v>
      </c>
      <c r="AS89">
        <v>32</v>
      </c>
      <c r="AT89">
        <v>30</v>
      </c>
      <c r="AU89">
        <v>28</v>
      </c>
      <c r="AV89">
        <v>24</v>
      </c>
      <c r="AW89">
        <v>23</v>
      </c>
      <c r="AX89">
        <v>21</v>
      </c>
      <c r="AY89">
        <v>21</v>
      </c>
      <c r="AZ89">
        <v>17</v>
      </c>
      <c r="BA89">
        <v>13</v>
      </c>
      <c r="BB89">
        <v>11</v>
      </c>
      <c r="BC89">
        <v>11</v>
      </c>
      <c r="BD89">
        <v>10</v>
      </c>
      <c r="BE89">
        <v>10</v>
      </c>
      <c r="BF89">
        <v>8</v>
      </c>
      <c r="BG89">
        <v>8</v>
      </c>
      <c r="BH89">
        <v>7</v>
      </c>
      <c r="BI89">
        <v>7</v>
      </c>
      <c r="BJ89">
        <v>7</v>
      </c>
      <c r="BK89">
        <v>6</v>
      </c>
      <c r="BL89">
        <v>6</v>
      </c>
      <c r="BM89">
        <v>4</v>
      </c>
      <c r="BN89">
        <v>3</v>
      </c>
      <c r="BO89">
        <v>1</v>
      </c>
      <c r="BP89">
        <v>1</v>
      </c>
      <c r="BQ89">
        <v>1</v>
      </c>
      <c r="BR89">
        <v>1</v>
      </c>
      <c r="BS89">
        <v>0</v>
      </c>
    </row>
    <row r="90" spans="1:71" ht="12.75">
      <c r="A90" t="s">
        <v>824</v>
      </c>
      <c r="B90" t="s">
        <v>171</v>
      </c>
      <c r="C90">
        <v>25290</v>
      </c>
      <c r="D90">
        <v>22099</v>
      </c>
      <c r="E90">
        <v>859</v>
      </c>
      <c r="F90">
        <v>162</v>
      </c>
      <c r="G90">
        <v>160</v>
      </c>
      <c r="H90">
        <v>159</v>
      </c>
      <c r="I90">
        <v>148</v>
      </c>
      <c r="J90">
        <v>146</v>
      </c>
      <c r="K90">
        <v>121</v>
      </c>
      <c r="L90">
        <v>94</v>
      </c>
      <c r="M90">
        <v>84</v>
      </c>
      <c r="N90">
        <v>73</v>
      </c>
      <c r="O90">
        <v>64</v>
      </c>
      <c r="P90">
        <v>63</v>
      </c>
      <c r="Q90">
        <v>52</v>
      </c>
      <c r="R90">
        <v>51</v>
      </c>
      <c r="S90">
        <v>49</v>
      </c>
      <c r="T90">
        <v>47</v>
      </c>
      <c r="U90">
        <v>44</v>
      </c>
      <c r="V90">
        <v>43</v>
      </c>
      <c r="W90">
        <v>42</v>
      </c>
      <c r="X90">
        <v>42</v>
      </c>
      <c r="Y90">
        <v>41</v>
      </c>
      <c r="Z90">
        <v>40</v>
      </c>
      <c r="AA90">
        <v>36</v>
      </c>
      <c r="AB90">
        <v>36</v>
      </c>
      <c r="AC90">
        <v>34</v>
      </c>
      <c r="AD90">
        <v>30</v>
      </c>
      <c r="AE90">
        <v>28</v>
      </c>
      <c r="AF90">
        <v>27</v>
      </c>
      <c r="AG90">
        <v>21</v>
      </c>
      <c r="AH90">
        <v>20</v>
      </c>
      <c r="AI90">
        <v>19</v>
      </c>
      <c r="AJ90">
        <v>19</v>
      </c>
      <c r="AK90">
        <v>19</v>
      </c>
      <c r="AL90">
        <v>18</v>
      </c>
      <c r="AM90">
        <v>17</v>
      </c>
      <c r="AN90">
        <v>16</v>
      </c>
      <c r="AO90">
        <v>15</v>
      </c>
      <c r="AP90">
        <v>14</v>
      </c>
      <c r="AQ90">
        <v>13</v>
      </c>
      <c r="AR90">
        <v>13</v>
      </c>
      <c r="AS90">
        <v>13</v>
      </c>
      <c r="AT90">
        <v>10</v>
      </c>
      <c r="AU90">
        <v>8</v>
      </c>
      <c r="AV90">
        <v>8</v>
      </c>
      <c r="AW90">
        <v>8</v>
      </c>
      <c r="AX90">
        <v>7</v>
      </c>
      <c r="AY90">
        <v>7</v>
      </c>
      <c r="AZ90">
        <v>6</v>
      </c>
      <c r="BA90">
        <v>5</v>
      </c>
      <c r="BB90">
        <v>5</v>
      </c>
      <c r="BC90">
        <v>5</v>
      </c>
      <c r="BD90">
        <v>5</v>
      </c>
      <c r="BE90">
        <v>4</v>
      </c>
      <c r="BF90">
        <v>4</v>
      </c>
      <c r="BG90">
        <v>3</v>
      </c>
      <c r="BH90">
        <v>3</v>
      </c>
      <c r="BI90">
        <v>3</v>
      </c>
      <c r="BJ90">
        <v>2</v>
      </c>
      <c r="BK90">
        <v>1</v>
      </c>
      <c r="BL90">
        <v>1</v>
      </c>
      <c r="BM90">
        <v>1</v>
      </c>
      <c r="BN90">
        <v>0</v>
      </c>
      <c r="BO90">
        <v>0</v>
      </c>
      <c r="BP90">
        <v>0</v>
      </c>
      <c r="BQ90">
        <v>0</v>
      </c>
      <c r="BR90">
        <v>0</v>
      </c>
      <c r="BS90">
        <v>103</v>
      </c>
    </row>
    <row r="91" spans="1:71" ht="12.75">
      <c r="A91" t="s">
        <v>825</v>
      </c>
      <c r="B91" t="s">
        <v>172</v>
      </c>
      <c r="C91">
        <v>25402</v>
      </c>
      <c r="D91">
        <v>24488</v>
      </c>
      <c r="E91">
        <v>153</v>
      </c>
      <c r="F91">
        <v>132</v>
      </c>
      <c r="G91">
        <v>68</v>
      </c>
      <c r="H91">
        <v>67</v>
      </c>
      <c r="I91">
        <v>52</v>
      </c>
      <c r="J91">
        <v>49</v>
      </c>
      <c r="K91">
        <v>46</v>
      </c>
      <c r="L91">
        <v>30</v>
      </c>
      <c r="M91">
        <v>29</v>
      </c>
      <c r="N91">
        <v>28</v>
      </c>
      <c r="O91">
        <v>28</v>
      </c>
      <c r="P91">
        <v>27</v>
      </c>
      <c r="Q91">
        <v>18</v>
      </c>
      <c r="R91">
        <v>13</v>
      </c>
      <c r="S91">
        <v>13</v>
      </c>
      <c r="T91">
        <v>11</v>
      </c>
      <c r="U91">
        <v>11</v>
      </c>
      <c r="V91">
        <v>10</v>
      </c>
      <c r="W91">
        <v>8</v>
      </c>
      <c r="X91">
        <v>8</v>
      </c>
      <c r="Y91">
        <v>7</v>
      </c>
      <c r="Z91">
        <v>7</v>
      </c>
      <c r="AA91">
        <v>7</v>
      </c>
      <c r="AB91">
        <v>6</v>
      </c>
      <c r="AC91">
        <v>5</v>
      </c>
      <c r="AD91">
        <v>5</v>
      </c>
      <c r="AE91">
        <v>4</v>
      </c>
      <c r="AF91">
        <v>4</v>
      </c>
      <c r="AG91">
        <v>3</v>
      </c>
      <c r="AH91">
        <v>3</v>
      </c>
      <c r="AI91">
        <v>3</v>
      </c>
      <c r="AJ91">
        <v>3</v>
      </c>
      <c r="AK91">
        <v>3</v>
      </c>
      <c r="AL91">
        <v>3</v>
      </c>
      <c r="AM91">
        <v>3</v>
      </c>
      <c r="AN91">
        <v>3</v>
      </c>
      <c r="AO91">
        <v>3</v>
      </c>
      <c r="AP91">
        <v>2</v>
      </c>
      <c r="AQ91">
        <v>2</v>
      </c>
      <c r="AR91">
        <v>2</v>
      </c>
      <c r="AS91">
        <v>2</v>
      </c>
      <c r="AT91">
        <v>2</v>
      </c>
      <c r="AU91">
        <v>2</v>
      </c>
      <c r="AV91">
        <v>1</v>
      </c>
      <c r="AW91">
        <v>1</v>
      </c>
      <c r="AX91">
        <v>1</v>
      </c>
      <c r="AY91">
        <v>1</v>
      </c>
      <c r="AZ91">
        <v>1</v>
      </c>
      <c r="BA91">
        <v>1</v>
      </c>
      <c r="BB91">
        <v>1</v>
      </c>
      <c r="BC91">
        <v>0</v>
      </c>
      <c r="BD91">
        <v>0</v>
      </c>
      <c r="BE91">
        <v>0</v>
      </c>
      <c r="BF91">
        <v>0</v>
      </c>
      <c r="BG91">
        <v>0</v>
      </c>
      <c r="BH91">
        <v>0</v>
      </c>
      <c r="BI91">
        <v>0</v>
      </c>
      <c r="BJ91">
        <v>0</v>
      </c>
      <c r="BK91">
        <v>0</v>
      </c>
      <c r="BL91">
        <v>0</v>
      </c>
      <c r="BM91">
        <v>0</v>
      </c>
      <c r="BN91">
        <v>0</v>
      </c>
      <c r="BO91">
        <v>0</v>
      </c>
      <c r="BP91">
        <v>0</v>
      </c>
      <c r="BQ91">
        <v>0</v>
      </c>
      <c r="BR91">
        <v>0</v>
      </c>
      <c r="BS91">
        <v>22</v>
      </c>
    </row>
    <row r="92" spans="1:71" ht="12.75">
      <c r="A92" t="s">
        <v>826</v>
      </c>
      <c r="B92" t="s">
        <v>173</v>
      </c>
      <c r="C92">
        <v>20975</v>
      </c>
      <c r="D92">
        <v>19937</v>
      </c>
      <c r="E92">
        <v>167</v>
      </c>
      <c r="F92">
        <v>148</v>
      </c>
      <c r="G92">
        <v>107</v>
      </c>
      <c r="H92">
        <v>107</v>
      </c>
      <c r="I92">
        <v>61</v>
      </c>
      <c r="J92">
        <v>41</v>
      </c>
      <c r="K92">
        <v>37</v>
      </c>
      <c r="L92">
        <v>27</v>
      </c>
      <c r="M92">
        <v>26</v>
      </c>
      <c r="N92">
        <v>23</v>
      </c>
      <c r="O92">
        <v>22</v>
      </c>
      <c r="P92">
        <v>21</v>
      </c>
      <c r="Q92">
        <v>21</v>
      </c>
      <c r="R92">
        <v>20</v>
      </c>
      <c r="S92">
        <v>18</v>
      </c>
      <c r="T92">
        <v>16</v>
      </c>
      <c r="U92">
        <v>14</v>
      </c>
      <c r="V92">
        <v>12</v>
      </c>
      <c r="W92">
        <v>12</v>
      </c>
      <c r="X92">
        <v>11</v>
      </c>
      <c r="Y92">
        <v>10</v>
      </c>
      <c r="Z92">
        <v>9</v>
      </c>
      <c r="AA92">
        <v>9</v>
      </c>
      <c r="AB92">
        <v>7</v>
      </c>
      <c r="AC92">
        <v>7</v>
      </c>
      <c r="AD92">
        <v>7</v>
      </c>
      <c r="AE92">
        <v>6</v>
      </c>
      <c r="AF92">
        <v>5</v>
      </c>
      <c r="AG92">
        <v>5</v>
      </c>
      <c r="AH92">
        <v>4</v>
      </c>
      <c r="AI92">
        <v>4</v>
      </c>
      <c r="AJ92">
        <v>3</v>
      </c>
      <c r="AK92">
        <v>3</v>
      </c>
      <c r="AL92">
        <v>3</v>
      </c>
      <c r="AM92">
        <v>3</v>
      </c>
      <c r="AN92">
        <v>2</v>
      </c>
      <c r="AO92">
        <v>2</v>
      </c>
      <c r="AP92">
        <v>2</v>
      </c>
      <c r="AQ92">
        <v>2</v>
      </c>
      <c r="AR92">
        <v>2</v>
      </c>
      <c r="AS92">
        <v>2</v>
      </c>
      <c r="AT92">
        <v>2</v>
      </c>
      <c r="AU92">
        <v>1</v>
      </c>
      <c r="AV92">
        <v>1</v>
      </c>
      <c r="AW92">
        <v>1</v>
      </c>
      <c r="AX92">
        <v>1</v>
      </c>
      <c r="AY92">
        <v>1</v>
      </c>
      <c r="AZ92">
        <v>0</v>
      </c>
      <c r="BA92">
        <v>0</v>
      </c>
      <c r="BB92">
        <v>0</v>
      </c>
      <c r="BC92">
        <v>0</v>
      </c>
      <c r="BD92">
        <v>0</v>
      </c>
      <c r="BE92">
        <v>0</v>
      </c>
      <c r="BF92">
        <v>0</v>
      </c>
      <c r="BG92">
        <v>0</v>
      </c>
      <c r="BH92">
        <v>0</v>
      </c>
      <c r="BI92">
        <v>0</v>
      </c>
      <c r="BJ92">
        <v>0</v>
      </c>
      <c r="BK92">
        <v>0</v>
      </c>
      <c r="BL92">
        <v>0</v>
      </c>
      <c r="BM92">
        <v>0</v>
      </c>
      <c r="BN92">
        <v>0</v>
      </c>
      <c r="BO92">
        <v>0</v>
      </c>
      <c r="BP92">
        <v>0</v>
      </c>
      <c r="BQ92">
        <v>0</v>
      </c>
      <c r="BR92">
        <v>0</v>
      </c>
      <c r="BS92">
        <v>23</v>
      </c>
    </row>
    <row r="93" spans="1:71" ht="12.75">
      <c r="A93" t="s">
        <v>827</v>
      </c>
      <c r="B93" t="s">
        <v>174</v>
      </c>
      <c r="C93">
        <v>28601</v>
      </c>
      <c r="D93">
        <v>20054</v>
      </c>
      <c r="E93">
        <v>2474</v>
      </c>
      <c r="F93">
        <v>1183</v>
      </c>
      <c r="G93">
        <v>647</v>
      </c>
      <c r="H93">
        <v>561</v>
      </c>
      <c r="I93">
        <v>442</v>
      </c>
      <c r="J93">
        <v>385</v>
      </c>
      <c r="K93">
        <v>353</v>
      </c>
      <c r="L93">
        <v>269</v>
      </c>
      <c r="M93">
        <v>153</v>
      </c>
      <c r="N93">
        <v>153</v>
      </c>
      <c r="O93">
        <v>143</v>
      </c>
      <c r="P93">
        <v>132</v>
      </c>
      <c r="Q93">
        <v>130</v>
      </c>
      <c r="R93">
        <v>122</v>
      </c>
      <c r="S93">
        <v>110</v>
      </c>
      <c r="T93">
        <v>105</v>
      </c>
      <c r="U93">
        <v>84</v>
      </c>
      <c r="V93">
        <v>79</v>
      </c>
      <c r="W93">
        <v>74</v>
      </c>
      <c r="X93">
        <v>74</v>
      </c>
      <c r="Y93">
        <v>48</v>
      </c>
      <c r="Z93">
        <v>47</v>
      </c>
      <c r="AA93">
        <v>43</v>
      </c>
      <c r="AB93">
        <v>41</v>
      </c>
      <c r="AC93">
        <v>39</v>
      </c>
      <c r="AD93">
        <v>37</v>
      </c>
      <c r="AE93">
        <v>34</v>
      </c>
      <c r="AF93">
        <v>34</v>
      </c>
      <c r="AG93">
        <v>29</v>
      </c>
      <c r="AH93">
        <v>24</v>
      </c>
      <c r="AI93">
        <v>24</v>
      </c>
      <c r="AJ93">
        <v>23</v>
      </c>
      <c r="AK93">
        <v>20</v>
      </c>
      <c r="AL93">
        <v>18</v>
      </c>
      <c r="AM93">
        <v>18</v>
      </c>
      <c r="AN93">
        <v>17</v>
      </c>
      <c r="AO93">
        <v>17</v>
      </c>
      <c r="AP93">
        <v>15</v>
      </c>
      <c r="AQ93">
        <v>14</v>
      </c>
      <c r="AR93">
        <v>14</v>
      </c>
      <c r="AS93">
        <v>12</v>
      </c>
      <c r="AT93">
        <v>11</v>
      </c>
      <c r="AU93">
        <v>10</v>
      </c>
      <c r="AV93">
        <v>9</v>
      </c>
      <c r="AW93">
        <v>8</v>
      </c>
      <c r="AX93">
        <v>7</v>
      </c>
      <c r="AY93">
        <v>7</v>
      </c>
      <c r="AZ93">
        <v>6</v>
      </c>
      <c r="BA93">
        <v>5</v>
      </c>
      <c r="BB93">
        <v>4</v>
      </c>
      <c r="BC93">
        <v>4</v>
      </c>
      <c r="BD93">
        <v>4</v>
      </c>
      <c r="BE93">
        <v>3</v>
      </c>
      <c r="BF93">
        <v>2</v>
      </c>
      <c r="BG93">
        <v>1</v>
      </c>
      <c r="BH93">
        <v>1</v>
      </c>
      <c r="BI93">
        <v>1</v>
      </c>
      <c r="BJ93">
        <v>1</v>
      </c>
      <c r="BK93">
        <v>1</v>
      </c>
      <c r="BL93">
        <v>0</v>
      </c>
      <c r="BM93">
        <v>0</v>
      </c>
      <c r="BN93">
        <v>0</v>
      </c>
      <c r="BO93">
        <v>0</v>
      </c>
      <c r="BP93">
        <v>0</v>
      </c>
      <c r="BQ93">
        <v>0</v>
      </c>
      <c r="BR93">
        <v>0</v>
      </c>
      <c r="BS93">
        <v>221</v>
      </c>
    </row>
    <row r="94" spans="1:71" ht="12.75">
      <c r="A94" t="s">
        <v>828</v>
      </c>
      <c r="B94" t="s">
        <v>175</v>
      </c>
      <c r="C94">
        <v>29016</v>
      </c>
      <c r="D94">
        <v>23596</v>
      </c>
      <c r="E94">
        <v>1305</v>
      </c>
      <c r="F94">
        <v>976</v>
      </c>
      <c r="G94">
        <v>580</v>
      </c>
      <c r="H94">
        <v>397</v>
      </c>
      <c r="I94">
        <v>378</v>
      </c>
      <c r="J94">
        <v>320</v>
      </c>
      <c r="K94">
        <v>232</v>
      </c>
      <c r="L94">
        <v>197</v>
      </c>
      <c r="M94">
        <v>165</v>
      </c>
      <c r="N94">
        <v>88</v>
      </c>
      <c r="O94">
        <v>71</v>
      </c>
      <c r="P94">
        <v>45</v>
      </c>
      <c r="Q94">
        <v>43</v>
      </c>
      <c r="R94">
        <v>37</v>
      </c>
      <c r="S94">
        <v>27</v>
      </c>
      <c r="T94">
        <v>25</v>
      </c>
      <c r="U94">
        <v>24</v>
      </c>
      <c r="V94">
        <v>23</v>
      </c>
      <c r="W94">
        <v>23</v>
      </c>
      <c r="X94">
        <v>21</v>
      </c>
      <c r="Y94">
        <v>19</v>
      </c>
      <c r="Z94">
        <v>18</v>
      </c>
      <c r="AA94">
        <v>18</v>
      </c>
      <c r="AB94">
        <v>18</v>
      </c>
      <c r="AC94">
        <v>18</v>
      </c>
      <c r="AD94">
        <v>17</v>
      </c>
      <c r="AE94">
        <v>15</v>
      </c>
      <c r="AF94">
        <v>15</v>
      </c>
      <c r="AG94">
        <v>14</v>
      </c>
      <c r="AH94">
        <v>12</v>
      </c>
      <c r="AI94">
        <v>12</v>
      </c>
      <c r="AJ94">
        <v>11</v>
      </c>
      <c r="AK94">
        <v>11</v>
      </c>
      <c r="AL94">
        <v>11</v>
      </c>
      <c r="AM94">
        <v>11</v>
      </c>
      <c r="AN94">
        <v>10</v>
      </c>
      <c r="AO94">
        <v>10</v>
      </c>
      <c r="AP94">
        <v>8</v>
      </c>
      <c r="AQ94">
        <v>8</v>
      </c>
      <c r="AR94">
        <v>8</v>
      </c>
      <c r="AS94">
        <v>6</v>
      </c>
      <c r="AT94">
        <v>6</v>
      </c>
      <c r="AU94">
        <v>6</v>
      </c>
      <c r="AV94">
        <v>5</v>
      </c>
      <c r="AW94">
        <v>5</v>
      </c>
      <c r="AX94">
        <v>5</v>
      </c>
      <c r="AY94">
        <v>4</v>
      </c>
      <c r="AZ94">
        <v>4</v>
      </c>
      <c r="BA94">
        <v>3</v>
      </c>
      <c r="BB94">
        <v>2</v>
      </c>
      <c r="BC94">
        <v>2</v>
      </c>
      <c r="BD94">
        <v>2</v>
      </c>
      <c r="BE94">
        <v>1</v>
      </c>
      <c r="BF94">
        <v>1</v>
      </c>
      <c r="BG94">
        <v>1</v>
      </c>
      <c r="BH94">
        <v>1</v>
      </c>
      <c r="BI94">
        <v>1</v>
      </c>
      <c r="BJ94">
        <v>0</v>
      </c>
      <c r="BK94">
        <v>0</v>
      </c>
      <c r="BL94">
        <v>0</v>
      </c>
      <c r="BM94">
        <v>0</v>
      </c>
      <c r="BN94">
        <v>0</v>
      </c>
      <c r="BO94">
        <v>0</v>
      </c>
      <c r="BP94">
        <v>0</v>
      </c>
      <c r="BQ94">
        <v>0</v>
      </c>
      <c r="BR94">
        <v>0</v>
      </c>
      <c r="BS94">
        <v>124</v>
      </c>
    </row>
    <row r="95" spans="1:71" ht="12.75">
      <c r="A95" t="s">
        <v>829</v>
      </c>
      <c r="B95" t="s">
        <v>176</v>
      </c>
      <c r="C95">
        <v>30475</v>
      </c>
      <c r="D95">
        <v>18866</v>
      </c>
      <c r="E95">
        <v>3299</v>
      </c>
      <c r="F95">
        <v>1856</v>
      </c>
      <c r="G95">
        <v>1253</v>
      </c>
      <c r="H95">
        <v>1228</v>
      </c>
      <c r="I95">
        <v>763</v>
      </c>
      <c r="J95">
        <v>654</v>
      </c>
      <c r="K95">
        <v>520</v>
      </c>
      <c r="L95">
        <v>352</v>
      </c>
      <c r="M95">
        <v>221</v>
      </c>
      <c r="N95">
        <v>120</v>
      </c>
      <c r="O95">
        <v>109</v>
      </c>
      <c r="P95">
        <v>105</v>
      </c>
      <c r="Q95">
        <v>76</v>
      </c>
      <c r="R95">
        <v>72</v>
      </c>
      <c r="S95">
        <v>61</v>
      </c>
      <c r="T95">
        <v>52</v>
      </c>
      <c r="U95">
        <v>46</v>
      </c>
      <c r="V95">
        <v>36</v>
      </c>
      <c r="W95">
        <v>31</v>
      </c>
      <c r="X95">
        <v>23</v>
      </c>
      <c r="Y95">
        <v>22</v>
      </c>
      <c r="Z95">
        <v>20</v>
      </c>
      <c r="AA95">
        <v>19</v>
      </c>
      <c r="AB95">
        <v>19</v>
      </c>
      <c r="AC95">
        <v>18</v>
      </c>
      <c r="AD95">
        <v>17</v>
      </c>
      <c r="AE95">
        <v>14</v>
      </c>
      <c r="AF95">
        <v>14</v>
      </c>
      <c r="AG95">
        <v>14</v>
      </c>
      <c r="AH95">
        <v>13</v>
      </c>
      <c r="AI95">
        <v>12</v>
      </c>
      <c r="AJ95">
        <v>11</v>
      </c>
      <c r="AK95">
        <v>10</v>
      </c>
      <c r="AL95">
        <v>9</v>
      </c>
      <c r="AM95">
        <v>9</v>
      </c>
      <c r="AN95">
        <v>7</v>
      </c>
      <c r="AO95">
        <v>7</v>
      </c>
      <c r="AP95">
        <v>7</v>
      </c>
      <c r="AQ95">
        <v>6</v>
      </c>
      <c r="AR95">
        <v>6</v>
      </c>
      <c r="AS95">
        <v>6</v>
      </c>
      <c r="AT95">
        <v>6</v>
      </c>
      <c r="AU95">
        <v>4</v>
      </c>
      <c r="AV95">
        <v>3</v>
      </c>
      <c r="AW95">
        <v>3</v>
      </c>
      <c r="AX95">
        <v>3</v>
      </c>
      <c r="AY95">
        <v>3</v>
      </c>
      <c r="AZ95">
        <v>3</v>
      </c>
      <c r="BA95">
        <v>2</v>
      </c>
      <c r="BB95">
        <v>2</v>
      </c>
      <c r="BC95">
        <v>1</v>
      </c>
      <c r="BD95">
        <v>1</v>
      </c>
      <c r="BE95">
        <v>1</v>
      </c>
      <c r="BF95">
        <v>1</v>
      </c>
      <c r="BG95">
        <v>1</v>
      </c>
      <c r="BH95">
        <v>0</v>
      </c>
      <c r="BI95">
        <v>0</v>
      </c>
      <c r="BJ95">
        <v>0</v>
      </c>
      <c r="BK95">
        <v>0</v>
      </c>
      <c r="BL95">
        <v>0</v>
      </c>
      <c r="BM95">
        <v>0</v>
      </c>
      <c r="BN95">
        <v>0</v>
      </c>
      <c r="BO95">
        <v>0</v>
      </c>
      <c r="BP95">
        <v>0</v>
      </c>
      <c r="BQ95">
        <v>0</v>
      </c>
      <c r="BR95">
        <v>0</v>
      </c>
      <c r="BS95">
        <v>438</v>
      </c>
    </row>
    <row r="96" spans="1:71" ht="12.75">
      <c r="A96" t="s">
        <v>830</v>
      </c>
      <c r="B96" t="s">
        <v>177</v>
      </c>
      <c r="C96">
        <v>29603</v>
      </c>
      <c r="D96">
        <v>19861</v>
      </c>
      <c r="E96">
        <v>3428</v>
      </c>
      <c r="F96">
        <v>1357</v>
      </c>
      <c r="G96">
        <v>1032</v>
      </c>
      <c r="H96">
        <v>745</v>
      </c>
      <c r="I96">
        <v>557</v>
      </c>
      <c r="J96">
        <v>477</v>
      </c>
      <c r="K96">
        <v>335</v>
      </c>
      <c r="L96">
        <v>251</v>
      </c>
      <c r="M96">
        <v>179</v>
      </c>
      <c r="N96">
        <v>119</v>
      </c>
      <c r="O96">
        <v>96</v>
      </c>
      <c r="P96">
        <v>85</v>
      </c>
      <c r="Q96">
        <v>76</v>
      </c>
      <c r="R96">
        <v>68</v>
      </c>
      <c r="S96">
        <v>50</v>
      </c>
      <c r="T96">
        <v>41</v>
      </c>
      <c r="U96">
        <v>37</v>
      </c>
      <c r="V96">
        <v>33</v>
      </c>
      <c r="W96">
        <v>29</v>
      </c>
      <c r="X96">
        <v>27</v>
      </c>
      <c r="Y96">
        <v>27</v>
      </c>
      <c r="Z96">
        <v>22</v>
      </c>
      <c r="AA96">
        <v>21</v>
      </c>
      <c r="AB96">
        <v>19</v>
      </c>
      <c r="AC96">
        <v>17</v>
      </c>
      <c r="AD96">
        <v>15</v>
      </c>
      <c r="AE96">
        <v>14</v>
      </c>
      <c r="AF96">
        <v>13</v>
      </c>
      <c r="AG96">
        <v>13</v>
      </c>
      <c r="AH96">
        <v>12</v>
      </c>
      <c r="AI96">
        <v>12</v>
      </c>
      <c r="AJ96">
        <v>12</v>
      </c>
      <c r="AK96">
        <v>11</v>
      </c>
      <c r="AL96">
        <v>10</v>
      </c>
      <c r="AM96">
        <v>10</v>
      </c>
      <c r="AN96">
        <v>9</v>
      </c>
      <c r="AO96">
        <v>9</v>
      </c>
      <c r="AP96">
        <v>9</v>
      </c>
      <c r="AQ96">
        <v>8</v>
      </c>
      <c r="AR96">
        <v>7</v>
      </c>
      <c r="AS96">
        <v>6</v>
      </c>
      <c r="AT96">
        <v>6</v>
      </c>
      <c r="AU96">
        <v>5</v>
      </c>
      <c r="AV96">
        <v>5</v>
      </c>
      <c r="AW96">
        <v>4</v>
      </c>
      <c r="AX96">
        <v>4</v>
      </c>
      <c r="AY96">
        <v>3</v>
      </c>
      <c r="AZ96">
        <v>2</v>
      </c>
      <c r="BA96">
        <v>2</v>
      </c>
      <c r="BB96">
        <v>2</v>
      </c>
      <c r="BC96">
        <v>1</v>
      </c>
      <c r="BD96">
        <v>1</v>
      </c>
      <c r="BE96">
        <v>1</v>
      </c>
      <c r="BF96">
        <v>1</v>
      </c>
      <c r="BG96">
        <v>1</v>
      </c>
      <c r="BH96">
        <v>1</v>
      </c>
      <c r="BI96">
        <v>1</v>
      </c>
      <c r="BJ96">
        <v>1</v>
      </c>
      <c r="BK96">
        <v>1</v>
      </c>
      <c r="BL96">
        <v>0</v>
      </c>
      <c r="BM96">
        <v>0</v>
      </c>
      <c r="BN96">
        <v>0</v>
      </c>
      <c r="BO96">
        <v>0</v>
      </c>
      <c r="BP96">
        <v>0</v>
      </c>
      <c r="BQ96">
        <v>0</v>
      </c>
      <c r="BR96">
        <v>0</v>
      </c>
      <c r="BS96">
        <v>402</v>
      </c>
    </row>
    <row r="97" spans="1:71" ht="12.75">
      <c r="A97" t="s">
        <v>831</v>
      </c>
      <c r="B97" t="s">
        <v>178</v>
      </c>
      <c r="C97">
        <v>24527</v>
      </c>
      <c r="D97">
        <v>22343</v>
      </c>
      <c r="E97">
        <v>535</v>
      </c>
      <c r="F97">
        <v>255</v>
      </c>
      <c r="G97">
        <v>210</v>
      </c>
      <c r="H97">
        <v>174</v>
      </c>
      <c r="I97">
        <v>146</v>
      </c>
      <c r="J97">
        <v>116</v>
      </c>
      <c r="K97">
        <v>98</v>
      </c>
      <c r="L97">
        <v>66</v>
      </c>
      <c r="M97">
        <v>54</v>
      </c>
      <c r="N97">
        <v>46</v>
      </c>
      <c r="O97">
        <v>38</v>
      </c>
      <c r="P97">
        <v>37</v>
      </c>
      <c r="Q97">
        <v>29</v>
      </c>
      <c r="R97">
        <v>29</v>
      </c>
      <c r="S97">
        <v>23</v>
      </c>
      <c r="T97">
        <v>21</v>
      </c>
      <c r="U97">
        <v>20</v>
      </c>
      <c r="V97">
        <v>18</v>
      </c>
      <c r="W97">
        <v>16</v>
      </c>
      <c r="X97">
        <v>16</v>
      </c>
      <c r="Y97">
        <v>14</v>
      </c>
      <c r="Z97">
        <v>13</v>
      </c>
      <c r="AA97">
        <v>12</v>
      </c>
      <c r="AB97">
        <v>11</v>
      </c>
      <c r="AC97">
        <v>11</v>
      </c>
      <c r="AD97">
        <v>11</v>
      </c>
      <c r="AE97">
        <v>10</v>
      </c>
      <c r="AF97">
        <v>10</v>
      </c>
      <c r="AG97">
        <v>8</v>
      </c>
      <c r="AH97">
        <v>7</v>
      </c>
      <c r="AI97">
        <v>7</v>
      </c>
      <c r="AJ97">
        <v>7</v>
      </c>
      <c r="AK97">
        <v>6</v>
      </c>
      <c r="AL97">
        <v>6</v>
      </c>
      <c r="AM97">
        <v>5</v>
      </c>
      <c r="AN97">
        <v>5</v>
      </c>
      <c r="AO97">
        <v>5</v>
      </c>
      <c r="AP97">
        <v>5</v>
      </c>
      <c r="AQ97">
        <v>4</v>
      </c>
      <c r="AR97">
        <v>4</v>
      </c>
      <c r="AS97">
        <v>3</v>
      </c>
      <c r="AT97">
        <v>3</v>
      </c>
      <c r="AU97">
        <v>3</v>
      </c>
      <c r="AV97">
        <v>3</v>
      </c>
      <c r="AW97">
        <v>2</v>
      </c>
      <c r="AX97">
        <v>2</v>
      </c>
      <c r="AY97">
        <v>2</v>
      </c>
      <c r="AZ97">
        <v>2</v>
      </c>
      <c r="BA97">
        <v>1</v>
      </c>
      <c r="BB97">
        <v>1</v>
      </c>
      <c r="BC97">
        <v>1</v>
      </c>
      <c r="BD97">
        <v>1</v>
      </c>
      <c r="BE97">
        <v>0</v>
      </c>
      <c r="BF97">
        <v>0</v>
      </c>
      <c r="BG97">
        <v>0</v>
      </c>
      <c r="BH97">
        <v>0</v>
      </c>
      <c r="BI97">
        <v>0</v>
      </c>
      <c r="BJ97">
        <v>0</v>
      </c>
      <c r="BK97">
        <v>0</v>
      </c>
      <c r="BL97">
        <v>0</v>
      </c>
      <c r="BM97">
        <v>0</v>
      </c>
      <c r="BN97">
        <v>0</v>
      </c>
      <c r="BO97">
        <v>0</v>
      </c>
      <c r="BP97">
        <v>0</v>
      </c>
      <c r="BQ97">
        <v>0</v>
      </c>
      <c r="BR97">
        <v>0</v>
      </c>
      <c r="BS97">
        <v>52</v>
      </c>
    </row>
    <row r="98" spans="1:71" ht="12.75">
      <c r="A98" t="s">
        <v>832</v>
      </c>
      <c r="B98" t="s">
        <v>179</v>
      </c>
      <c r="C98">
        <v>23190</v>
      </c>
      <c r="D98">
        <v>20179</v>
      </c>
      <c r="E98">
        <v>809</v>
      </c>
      <c r="F98">
        <v>413</v>
      </c>
      <c r="G98">
        <v>326</v>
      </c>
      <c r="H98">
        <v>189</v>
      </c>
      <c r="I98">
        <v>137</v>
      </c>
      <c r="J98">
        <v>122</v>
      </c>
      <c r="K98">
        <v>74</v>
      </c>
      <c r="L98">
        <v>61</v>
      </c>
      <c r="M98">
        <v>55</v>
      </c>
      <c r="N98">
        <v>54</v>
      </c>
      <c r="O98">
        <v>42</v>
      </c>
      <c r="P98">
        <v>40</v>
      </c>
      <c r="Q98">
        <v>38</v>
      </c>
      <c r="R98">
        <v>34</v>
      </c>
      <c r="S98">
        <v>33</v>
      </c>
      <c r="T98">
        <v>32</v>
      </c>
      <c r="U98">
        <v>31</v>
      </c>
      <c r="V98">
        <v>30</v>
      </c>
      <c r="W98">
        <v>30</v>
      </c>
      <c r="X98">
        <v>24</v>
      </c>
      <c r="Y98">
        <v>23</v>
      </c>
      <c r="Z98">
        <v>22</v>
      </c>
      <c r="AA98">
        <v>21</v>
      </c>
      <c r="AB98">
        <v>21</v>
      </c>
      <c r="AC98">
        <v>20</v>
      </c>
      <c r="AD98">
        <v>18</v>
      </c>
      <c r="AE98">
        <v>18</v>
      </c>
      <c r="AF98">
        <v>17</v>
      </c>
      <c r="AG98">
        <v>14</v>
      </c>
      <c r="AH98">
        <v>13</v>
      </c>
      <c r="AI98">
        <v>11</v>
      </c>
      <c r="AJ98">
        <v>11</v>
      </c>
      <c r="AK98">
        <v>10</v>
      </c>
      <c r="AL98">
        <v>9</v>
      </c>
      <c r="AM98">
        <v>8</v>
      </c>
      <c r="AN98">
        <v>8</v>
      </c>
      <c r="AO98">
        <v>8</v>
      </c>
      <c r="AP98">
        <v>8</v>
      </c>
      <c r="AQ98">
        <v>8</v>
      </c>
      <c r="AR98">
        <v>7</v>
      </c>
      <c r="AS98">
        <v>6</v>
      </c>
      <c r="AT98">
        <v>5</v>
      </c>
      <c r="AU98">
        <v>5</v>
      </c>
      <c r="AV98">
        <v>5</v>
      </c>
      <c r="AW98">
        <v>4</v>
      </c>
      <c r="AX98">
        <v>4</v>
      </c>
      <c r="AY98">
        <v>4</v>
      </c>
      <c r="AZ98">
        <v>3</v>
      </c>
      <c r="BA98">
        <v>2</v>
      </c>
      <c r="BB98">
        <v>2</v>
      </c>
      <c r="BC98">
        <v>2</v>
      </c>
      <c r="BD98">
        <v>2</v>
      </c>
      <c r="BE98">
        <v>1</v>
      </c>
      <c r="BF98">
        <v>1</v>
      </c>
      <c r="BG98">
        <v>1</v>
      </c>
      <c r="BH98">
        <v>1</v>
      </c>
      <c r="BI98">
        <v>0</v>
      </c>
      <c r="BJ98">
        <v>0</v>
      </c>
      <c r="BK98">
        <v>0</v>
      </c>
      <c r="BL98">
        <v>0</v>
      </c>
      <c r="BM98">
        <v>0</v>
      </c>
      <c r="BN98">
        <v>0</v>
      </c>
      <c r="BO98">
        <v>0</v>
      </c>
      <c r="BP98">
        <v>0</v>
      </c>
      <c r="BQ98">
        <v>0</v>
      </c>
      <c r="BR98">
        <v>0</v>
      </c>
      <c r="BS98">
        <v>114</v>
      </c>
    </row>
    <row r="99" spans="1:71" ht="12.75">
      <c r="A99" t="s">
        <v>1036</v>
      </c>
      <c r="B99" t="s">
        <v>975</v>
      </c>
      <c r="C99">
        <v>92134</v>
      </c>
      <c r="D99">
        <v>89570</v>
      </c>
      <c r="E99">
        <v>490</v>
      </c>
      <c r="F99">
        <v>202</v>
      </c>
      <c r="G99">
        <v>193</v>
      </c>
      <c r="H99">
        <v>191</v>
      </c>
      <c r="I99">
        <v>107</v>
      </c>
      <c r="J99">
        <v>88</v>
      </c>
      <c r="K99">
        <v>80</v>
      </c>
      <c r="L99">
        <v>79</v>
      </c>
      <c r="M99">
        <v>75</v>
      </c>
      <c r="N99">
        <v>74</v>
      </c>
      <c r="O99">
        <v>70</v>
      </c>
      <c r="P99">
        <v>69</v>
      </c>
      <c r="Q99">
        <v>65</v>
      </c>
      <c r="R99">
        <v>49</v>
      </c>
      <c r="S99">
        <v>48</v>
      </c>
      <c r="T99">
        <v>45</v>
      </c>
      <c r="U99">
        <v>40</v>
      </c>
      <c r="V99">
        <v>39</v>
      </c>
      <c r="W99">
        <v>37</v>
      </c>
      <c r="X99">
        <v>29</v>
      </c>
      <c r="Y99">
        <v>29</v>
      </c>
      <c r="Z99">
        <v>29</v>
      </c>
      <c r="AA99">
        <v>27</v>
      </c>
      <c r="AB99">
        <v>24</v>
      </c>
      <c r="AC99">
        <v>22</v>
      </c>
      <c r="AD99">
        <v>21</v>
      </c>
      <c r="AE99">
        <v>19</v>
      </c>
      <c r="AF99">
        <v>17</v>
      </c>
      <c r="AG99">
        <v>16</v>
      </c>
      <c r="AH99">
        <v>15</v>
      </c>
      <c r="AI99">
        <v>14</v>
      </c>
      <c r="AJ99">
        <v>14</v>
      </c>
      <c r="AK99">
        <v>12</v>
      </c>
      <c r="AL99">
        <v>12</v>
      </c>
      <c r="AM99">
        <v>12</v>
      </c>
      <c r="AN99">
        <v>11</v>
      </c>
      <c r="AO99">
        <v>11</v>
      </c>
      <c r="AP99">
        <v>10</v>
      </c>
      <c r="AQ99">
        <v>7</v>
      </c>
      <c r="AR99">
        <v>7</v>
      </c>
      <c r="AS99">
        <v>7</v>
      </c>
      <c r="AT99">
        <v>7</v>
      </c>
      <c r="AU99">
        <v>7</v>
      </c>
      <c r="AV99">
        <v>6</v>
      </c>
      <c r="AW99">
        <v>6</v>
      </c>
      <c r="AX99">
        <v>6</v>
      </c>
      <c r="AY99">
        <v>5</v>
      </c>
      <c r="AZ99">
        <v>5</v>
      </c>
      <c r="BA99">
        <v>4</v>
      </c>
      <c r="BB99">
        <v>4</v>
      </c>
      <c r="BC99">
        <v>4</v>
      </c>
      <c r="BD99">
        <v>2</v>
      </c>
      <c r="BE99">
        <v>2</v>
      </c>
      <c r="BF99">
        <v>2</v>
      </c>
      <c r="BG99">
        <v>2</v>
      </c>
      <c r="BH99">
        <v>1</v>
      </c>
      <c r="BI99">
        <v>1</v>
      </c>
      <c r="BJ99">
        <v>1</v>
      </c>
      <c r="BK99">
        <v>1</v>
      </c>
      <c r="BL99">
        <v>1</v>
      </c>
      <c r="BM99">
        <v>1</v>
      </c>
      <c r="BN99">
        <v>0</v>
      </c>
      <c r="BO99">
        <v>0</v>
      </c>
      <c r="BP99">
        <v>0</v>
      </c>
      <c r="BQ99">
        <v>0</v>
      </c>
      <c r="BR99">
        <v>0</v>
      </c>
      <c r="BS99">
        <v>90</v>
      </c>
    </row>
    <row r="100" spans="1:71" ht="12.75">
      <c r="A100" t="s">
        <v>833</v>
      </c>
      <c r="B100" t="s">
        <v>181</v>
      </c>
      <c r="C100">
        <v>23290</v>
      </c>
      <c r="D100">
        <v>22730</v>
      </c>
      <c r="E100">
        <v>133</v>
      </c>
      <c r="F100">
        <v>36</v>
      </c>
      <c r="G100">
        <v>28</v>
      </c>
      <c r="H100">
        <v>23</v>
      </c>
      <c r="I100">
        <v>22</v>
      </c>
      <c r="J100">
        <v>21</v>
      </c>
      <c r="K100">
        <v>19</v>
      </c>
      <c r="L100">
        <v>19</v>
      </c>
      <c r="M100">
        <v>17</v>
      </c>
      <c r="N100">
        <v>16</v>
      </c>
      <c r="O100">
        <v>15</v>
      </c>
      <c r="P100">
        <v>14</v>
      </c>
      <c r="Q100">
        <v>12</v>
      </c>
      <c r="R100">
        <v>12</v>
      </c>
      <c r="S100">
        <v>12</v>
      </c>
      <c r="T100">
        <v>12</v>
      </c>
      <c r="U100">
        <v>10</v>
      </c>
      <c r="V100">
        <v>10</v>
      </c>
      <c r="W100">
        <v>10</v>
      </c>
      <c r="X100">
        <v>10</v>
      </c>
      <c r="Y100">
        <v>9</v>
      </c>
      <c r="Z100">
        <v>8</v>
      </c>
      <c r="AA100">
        <v>7</v>
      </c>
      <c r="AB100">
        <v>6</v>
      </c>
      <c r="AC100">
        <v>6</v>
      </c>
      <c r="AD100">
        <v>5</v>
      </c>
      <c r="AE100">
        <v>5</v>
      </c>
      <c r="AF100">
        <v>5</v>
      </c>
      <c r="AG100">
        <v>5</v>
      </c>
      <c r="AH100">
        <v>5</v>
      </c>
      <c r="AI100">
        <v>5</v>
      </c>
      <c r="AJ100">
        <v>4</v>
      </c>
      <c r="AK100">
        <v>3</v>
      </c>
      <c r="AL100">
        <v>2</v>
      </c>
      <c r="AM100">
        <v>2</v>
      </c>
      <c r="AN100">
        <v>2</v>
      </c>
      <c r="AO100">
        <v>2</v>
      </c>
      <c r="AP100">
        <v>2</v>
      </c>
      <c r="AQ100">
        <v>1</v>
      </c>
      <c r="AR100">
        <v>1</v>
      </c>
      <c r="AS100">
        <v>1</v>
      </c>
      <c r="AT100">
        <v>1</v>
      </c>
      <c r="AU100">
        <v>1</v>
      </c>
      <c r="AV100">
        <v>1</v>
      </c>
      <c r="AW100">
        <v>1</v>
      </c>
      <c r="AX100">
        <v>1</v>
      </c>
      <c r="AY100">
        <v>1</v>
      </c>
      <c r="AZ100">
        <v>1</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16</v>
      </c>
    </row>
    <row r="101" spans="1:71" ht="12.75">
      <c r="A101" t="s">
        <v>834</v>
      </c>
      <c r="B101" t="s">
        <v>183</v>
      </c>
      <c r="C101">
        <v>21810</v>
      </c>
      <c r="D101">
        <v>21225</v>
      </c>
      <c r="E101">
        <v>116</v>
      </c>
      <c r="F101">
        <v>69</v>
      </c>
      <c r="G101">
        <v>46</v>
      </c>
      <c r="H101">
        <v>41</v>
      </c>
      <c r="I101">
        <v>35</v>
      </c>
      <c r="J101">
        <v>33</v>
      </c>
      <c r="K101">
        <v>22</v>
      </c>
      <c r="L101">
        <v>20</v>
      </c>
      <c r="M101">
        <v>16</v>
      </c>
      <c r="N101">
        <v>14</v>
      </c>
      <c r="O101">
        <v>13</v>
      </c>
      <c r="P101">
        <v>13</v>
      </c>
      <c r="Q101">
        <v>13</v>
      </c>
      <c r="R101">
        <v>12</v>
      </c>
      <c r="S101">
        <v>10</v>
      </c>
      <c r="T101">
        <v>10</v>
      </c>
      <c r="U101">
        <v>9</v>
      </c>
      <c r="V101">
        <v>7</v>
      </c>
      <c r="W101">
        <v>6</v>
      </c>
      <c r="X101">
        <v>5</v>
      </c>
      <c r="Y101">
        <v>5</v>
      </c>
      <c r="Z101">
        <v>5</v>
      </c>
      <c r="AA101">
        <v>5</v>
      </c>
      <c r="AB101">
        <v>4</v>
      </c>
      <c r="AC101">
        <v>4</v>
      </c>
      <c r="AD101">
        <v>4</v>
      </c>
      <c r="AE101">
        <v>3</v>
      </c>
      <c r="AF101">
        <v>3</v>
      </c>
      <c r="AG101">
        <v>3</v>
      </c>
      <c r="AH101">
        <v>2</v>
      </c>
      <c r="AI101">
        <v>2</v>
      </c>
      <c r="AJ101">
        <v>2</v>
      </c>
      <c r="AK101">
        <v>2</v>
      </c>
      <c r="AL101">
        <v>2</v>
      </c>
      <c r="AM101">
        <v>2</v>
      </c>
      <c r="AN101">
        <v>1</v>
      </c>
      <c r="AO101">
        <v>1</v>
      </c>
      <c r="AP101">
        <v>1</v>
      </c>
      <c r="AQ101">
        <v>1</v>
      </c>
      <c r="AR101">
        <v>1</v>
      </c>
      <c r="AS101">
        <v>1</v>
      </c>
      <c r="AT101">
        <v>1</v>
      </c>
      <c r="AU101">
        <v>1</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19</v>
      </c>
    </row>
    <row r="102" spans="1:71" ht="12.75">
      <c r="A102" t="s">
        <v>835</v>
      </c>
      <c r="B102" t="s">
        <v>184</v>
      </c>
      <c r="C102">
        <v>24380</v>
      </c>
      <c r="D102">
        <v>23679</v>
      </c>
      <c r="E102">
        <v>83</v>
      </c>
      <c r="F102">
        <v>56</v>
      </c>
      <c r="G102">
        <v>56</v>
      </c>
      <c r="H102">
        <v>55</v>
      </c>
      <c r="I102">
        <v>48</v>
      </c>
      <c r="J102">
        <v>28</v>
      </c>
      <c r="K102">
        <v>27</v>
      </c>
      <c r="L102">
        <v>26</v>
      </c>
      <c r="M102">
        <v>25</v>
      </c>
      <c r="N102">
        <v>21</v>
      </c>
      <c r="O102">
        <v>19</v>
      </c>
      <c r="P102">
        <v>17</v>
      </c>
      <c r="Q102">
        <v>16</v>
      </c>
      <c r="R102">
        <v>15</v>
      </c>
      <c r="S102">
        <v>14</v>
      </c>
      <c r="T102">
        <v>13</v>
      </c>
      <c r="U102">
        <v>13</v>
      </c>
      <c r="V102">
        <v>12</v>
      </c>
      <c r="W102">
        <v>7</v>
      </c>
      <c r="X102">
        <v>7</v>
      </c>
      <c r="Y102">
        <v>7</v>
      </c>
      <c r="Z102">
        <v>7</v>
      </c>
      <c r="AA102">
        <v>7</v>
      </c>
      <c r="AB102">
        <v>7</v>
      </c>
      <c r="AC102">
        <v>6</v>
      </c>
      <c r="AD102">
        <v>6</v>
      </c>
      <c r="AE102">
        <v>6</v>
      </c>
      <c r="AF102">
        <v>6</v>
      </c>
      <c r="AG102">
        <v>5</v>
      </c>
      <c r="AH102">
        <v>5</v>
      </c>
      <c r="AI102">
        <v>5</v>
      </c>
      <c r="AJ102">
        <v>4</v>
      </c>
      <c r="AK102">
        <v>4</v>
      </c>
      <c r="AL102">
        <v>4</v>
      </c>
      <c r="AM102">
        <v>3</v>
      </c>
      <c r="AN102">
        <v>3</v>
      </c>
      <c r="AO102">
        <v>3</v>
      </c>
      <c r="AP102">
        <v>3</v>
      </c>
      <c r="AQ102">
        <v>3</v>
      </c>
      <c r="AR102">
        <v>3</v>
      </c>
      <c r="AS102">
        <v>2</v>
      </c>
      <c r="AT102">
        <v>2</v>
      </c>
      <c r="AU102">
        <v>2</v>
      </c>
      <c r="AV102">
        <v>1</v>
      </c>
      <c r="AW102">
        <v>1</v>
      </c>
      <c r="AX102">
        <v>1</v>
      </c>
      <c r="AY102">
        <v>1</v>
      </c>
      <c r="AZ102">
        <v>1</v>
      </c>
      <c r="BA102">
        <v>1</v>
      </c>
      <c r="BB102">
        <v>1</v>
      </c>
      <c r="BC102">
        <v>1</v>
      </c>
      <c r="BD102">
        <v>0</v>
      </c>
      <c r="BE102">
        <v>0</v>
      </c>
      <c r="BF102">
        <v>0</v>
      </c>
      <c r="BG102">
        <v>0</v>
      </c>
      <c r="BH102">
        <v>0</v>
      </c>
      <c r="BI102">
        <v>0</v>
      </c>
      <c r="BJ102">
        <v>0</v>
      </c>
      <c r="BK102">
        <v>0</v>
      </c>
      <c r="BL102">
        <v>0</v>
      </c>
      <c r="BM102">
        <v>0</v>
      </c>
      <c r="BN102">
        <v>0</v>
      </c>
      <c r="BO102">
        <v>0</v>
      </c>
      <c r="BP102">
        <v>0</v>
      </c>
      <c r="BQ102">
        <v>0</v>
      </c>
      <c r="BR102">
        <v>0</v>
      </c>
      <c r="BS102">
        <v>32</v>
      </c>
    </row>
    <row r="103" spans="1:71" ht="12.75">
      <c r="A103" t="s">
        <v>836</v>
      </c>
      <c r="B103" t="s">
        <v>185</v>
      </c>
      <c r="C103">
        <v>22654</v>
      </c>
      <c r="D103">
        <v>21936</v>
      </c>
      <c r="E103">
        <v>158</v>
      </c>
      <c r="F103">
        <v>66</v>
      </c>
      <c r="G103">
        <v>62</v>
      </c>
      <c r="H103">
        <v>61</v>
      </c>
      <c r="I103">
        <v>36</v>
      </c>
      <c r="J103">
        <v>33</v>
      </c>
      <c r="K103">
        <v>23</v>
      </c>
      <c r="L103">
        <v>18</v>
      </c>
      <c r="M103">
        <v>18</v>
      </c>
      <c r="N103">
        <v>16</v>
      </c>
      <c r="O103">
        <v>15</v>
      </c>
      <c r="P103">
        <v>14</v>
      </c>
      <c r="Q103">
        <v>13</v>
      </c>
      <c r="R103">
        <v>13</v>
      </c>
      <c r="S103">
        <v>13</v>
      </c>
      <c r="T103">
        <v>13</v>
      </c>
      <c r="U103">
        <v>12</v>
      </c>
      <c r="V103">
        <v>9</v>
      </c>
      <c r="W103">
        <v>7</v>
      </c>
      <c r="X103">
        <v>7</v>
      </c>
      <c r="Y103">
        <v>7</v>
      </c>
      <c r="Z103">
        <v>6</v>
      </c>
      <c r="AA103">
        <v>6</v>
      </c>
      <c r="AB103">
        <v>6</v>
      </c>
      <c r="AC103">
        <v>5</v>
      </c>
      <c r="AD103">
        <v>5</v>
      </c>
      <c r="AE103">
        <v>4</v>
      </c>
      <c r="AF103">
        <v>4</v>
      </c>
      <c r="AG103">
        <v>4</v>
      </c>
      <c r="AH103">
        <v>4</v>
      </c>
      <c r="AI103">
        <v>4</v>
      </c>
      <c r="AJ103">
        <v>3</v>
      </c>
      <c r="AK103">
        <v>3</v>
      </c>
      <c r="AL103">
        <v>3</v>
      </c>
      <c r="AM103">
        <v>2</v>
      </c>
      <c r="AN103">
        <v>2</v>
      </c>
      <c r="AO103">
        <v>2</v>
      </c>
      <c r="AP103">
        <v>2</v>
      </c>
      <c r="AQ103">
        <v>2</v>
      </c>
      <c r="AR103">
        <v>2</v>
      </c>
      <c r="AS103">
        <v>2</v>
      </c>
      <c r="AT103">
        <v>2</v>
      </c>
      <c r="AU103">
        <v>2</v>
      </c>
      <c r="AV103">
        <v>1</v>
      </c>
      <c r="AW103">
        <v>1</v>
      </c>
      <c r="AX103">
        <v>1</v>
      </c>
      <c r="AY103">
        <v>1</v>
      </c>
      <c r="AZ103">
        <v>1</v>
      </c>
      <c r="BA103">
        <v>1</v>
      </c>
      <c r="BB103">
        <v>0</v>
      </c>
      <c r="BC103">
        <v>0</v>
      </c>
      <c r="BD103">
        <v>0</v>
      </c>
      <c r="BE103">
        <v>0</v>
      </c>
      <c r="BF103">
        <v>0</v>
      </c>
      <c r="BG103">
        <v>0</v>
      </c>
      <c r="BH103">
        <v>0</v>
      </c>
      <c r="BI103">
        <v>0</v>
      </c>
      <c r="BJ103">
        <v>0</v>
      </c>
      <c r="BK103">
        <v>0</v>
      </c>
      <c r="BL103">
        <v>0</v>
      </c>
      <c r="BM103">
        <v>0</v>
      </c>
      <c r="BN103">
        <v>0</v>
      </c>
      <c r="BO103">
        <v>0</v>
      </c>
      <c r="BP103">
        <v>0</v>
      </c>
      <c r="BQ103">
        <v>0</v>
      </c>
      <c r="BR103">
        <v>0</v>
      </c>
      <c r="BS103">
        <v>23</v>
      </c>
    </row>
    <row r="104" spans="1:71" ht="12.75">
      <c r="A104" t="s">
        <v>837</v>
      </c>
      <c r="B104" t="s">
        <v>186</v>
      </c>
      <c r="C104">
        <v>24223</v>
      </c>
      <c r="D104">
        <v>22653</v>
      </c>
      <c r="E104">
        <v>266</v>
      </c>
      <c r="F104">
        <v>241</v>
      </c>
      <c r="G104">
        <v>133</v>
      </c>
      <c r="H104">
        <v>105</v>
      </c>
      <c r="I104">
        <v>100</v>
      </c>
      <c r="J104">
        <v>61</v>
      </c>
      <c r="K104">
        <v>47</v>
      </c>
      <c r="L104">
        <v>42</v>
      </c>
      <c r="M104">
        <v>39</v>
      </c>
      <c r="N104">
        <v>38</v>
      </c>
      <c r="O104">
        <v>38</v>
      </c>
      <c r="P104">
        <v>32</v>
      </c>
      <c r="Q104">
        <v>31</v>
      </c>
      <c r="R104">
        <v>31</v>
      </c>
      <c r="S104">
        <v>25</v>
      </c>
      <c r="T104">
        <v>22</v>
      </c>
      <c r="U104">
        <v>19</v>
      </c>
      <c r="V104">
        <v>19</v>
      </c>
      <c r="W104">
        <v>18</v>
      </c>
      <c r="X104">
        <v>16</v>
      </c>
      <c r="Y104">
        <v>15</v>
      </c>
      <c r="Z104">
        <v>14</v>
      </c>
      <c r="AA104">
        <v>13</v>
      </c>
      <c r="AB104">
        <v>12</v>
      </c>
      <c r="AC104">
        <v>11</v>
      </c>
      <c r="AD104">
        <v>11</v>
      </c>
      <c r="AE104">
        <v>10</v>
      </c>
      <c r="AF104">
        <v>10</v>
      </c>
      <c r="AG104">
        <v>9</v>
      </c>
      <c r="AH104">
        <v>8</v>
      </c>
      <c r="AI104">
        <v>8</v>
      </c>
      <c r="AJ104">
        <v>7</v>
      </c>
      <c r="AK104">
        <v>7</v>
      </c>
      <c r="AL104">
        <v>6</v>
      </c>
      <c r="AM104">
        <v>6</v>
      </c>
      <c r="AN104">
        <v>6</v>
      </c>
      <c r="AO104">
        <v>5</v>
      </c>
      <c r="AP104">
        <v>4</v>
      </c>
      <c r="AQ104">
        <v>3</v>
      </c>
      <c r="AR104">
        <v>3</v>
      </c>
      <c r="AS104">
        <v>3</v>
      </c>
      <c r="AT104">
        <v>2</v>
      </c>
      <c r="AU104">
        <v>2</v>
      </c>
      <c r="AV104">
        <v>2</v>
      </c>
      <c r="AW104">
        <v>2</v>
      </c>
      <c r="AX104">
        <v>2</v>
      </c>
      <c r="AY104">
        <v>1</v>
      </c>
      <c r="AZ104">
        <v>1</v>
      </c>
      <c r="BA104">
        <v>1</v>
      </c>
      <c r="BB104">
        <v>1</v>
      </c>
      <c r="BC104">
        <v>1</v>
      </c>
      <c r="BD104">
        <v>1</v>
      </c>
      <c r="BE104">
        <v>1</v>
      </c>
      <c r="BF104">
        <v>1</v>
      </c>
      <c r="BG104">
        <v>0</v>
      </c>
      <c r="BH104">
        <v>0</v>
      </c>
      <c r="BI104">
        <v>0</v>
      </c>
      <c r="BJ104">
        <v>0</v>
      </c>
      <c r="BK104">
        <v>0</v>
      </c>
      <c r="BL104">
        <v>0</v>
      </c>
      <c r="BM104">
        <v>0</v>
      </c>
      <c r="BN104">
        <v>0</v>
      </c>
      <c r="BO104">
        <v>0</v>
      </c>
      <c r="BP104">
        <v>0</v>
      </c>
      <c r="BQ104">
        <v>0</v>
      </c>
      <c r="BR104">
        <v>0</v>
      </c>
      <c r="BS104">
        <v>58</v>
      </c>
    </row>
    <row r="105" spans="1:71" ht="12.75">
      <c r="A105" t="s">
        <v>838</v>
      </c>
      <c r="B105" t="s">
        <v>187</v>
      </c>
      <c r="C105">
        <v>30862</v>
      </c>
      <c r="D105">
        <v>19028</v>
      </c>
      <c r="E105">
        <v>3463</v>
      </c>
      <c r="F105">
        <v>2585</v>
      </c>
      <c r="G105">
        <v>1497</v>
      </c>
      <c r="H105">
        <v>1333</v>
      </c>
      <c r="I105">
        <v>1022</v>
      </c>
      <c r="J105">
        <v>681</v>
      </c>
      <c r="K105">
        <v>223</v>
      </c>
      <c r="L105">
        <v>99</v>
      </c>
      <c r="M105">
        <v>88</v>
      </c>
      <c r="N105">
        <v>62</v>
      </c>
      <c r="O105">
        <v>52</v>
      </c>
      <c r="P105">
        <v>45</v>
      </c>
      <c r="Q105">
        <v>41</v>
      </c>
      <c r="R105">
        <v>37</v>
      </c>
      <c r="S105">
        <v>34</v>
      </c>
      <c r="T105">
        <v>28</v>
      </c>
      <c r="U105">
        <v>25</v>
      </c>
      <c r="V105">
        <v>24</v>
      </c>
      <c r="W105">
        <v>23</v>
      </c>
      <c r="X105">
        <v>20</v>
      </c>
      <c r="Y105">
        <v>18</v>
      </c>
      <c r="Z105">
        <v>17</v>
      </c>
      <c r="AA105">
        <v>16</v>
      </c>
      <c r="AB105">
        <v>16</v>
      </c>
      <c r="AC105">
        <v>15</v>
      </c>
      <c r="AD105">
        <v>13</v>
      </c>
      <c r="AE105">
        <v>12</v>
      </c>
      <c r="AF105">
        <v>11</v>
      </c>
      <c r="AG105">
        <v>9</v>
      </c>
      <c r="AH105">
        <v>9</v>
      </c>
      <c r="AI105">
        <v>8</v>
      </c>
      <c r="AJ105">
        <v>7</v>
      </c>
      <c r="AK105">
        <v>6</v>
      </c>
      <c r="AL105">
        <v>6</v>
      </c>
      <c r="AM105">
        <v>6</v>
      </c>
      <c r="AN105">
        <v>6</v>
      </c>
      <c r="AO105">
        <v>6</v>
      </c>
      <c r="AP105">
        <v>5</v>
      </c>
      <c r="AQ105">
        <v>5</v>
      </c>
      <c r="AR105">
        <v>5</v>
      </c>
      <c r="AS105">
        <v>4</v>
      </c>
      <c r="AT105">
        <v>4</v>
      </c>
      <c r="AU105">
        <v>3</v>
      </c>
      <c r="AV105">
        <v>3</v>
      </c>
      <c r="AW105">
        <v>2</v>
      </c>
      <c r="AX105">
        <v>2</v>
      </c>
      <c r="AY105">
        <v>2</v>
      </c>
      <c r="AZ105">
        <v>2</v>
      </c>
      <c r="BA105">
        <v>2</v>
      </c>
      <c r="BB105">
        <v>1</v>
      </c>
      <c r="BC105">
        <v>1</v>
      </c>
      <c r="BD105">
        <v>1</v>
      </c>
      <c r="BE105">
        <v>1</v>
      </c>
      <c r="BF105">
        <v>1</v>
      </c>
      <c r="BG105">
        <v>0</v>
      </c>
      <c r="BH105">
        <v>0</v>
      </c>
      <c r="BI105">
        <v>0</v>
      </c>
      <c r="BJ105">
        <v>0</v>
      </c>
      <c r="BK105">
        <v>0</v>
      </c>
      <c r="BL105">
        <v>0</v>
      </c>
      <c r="BM105">
        <v>0</v>
      </c>
      <c r="BN105">
        <v>0</v>
      </c>
      <c r="BO105">
        <v>0</v>
      </c>
      <c r="BP105">
        <v>0</v>
      </c>
      <c r="BQ105">
        <v>0</v>
      </c>
      <c r="BR105">
        <v>0</v>
      </c>
      <c r="BS105">
        <v>227</v>
      </c>
    </row>
    <row r="106" spans="1:71" ht="12.75">
      <c r="A106" t="s">
        <v>839</v>
      </c>
      <c r="B106" t="s">
        <v>188</v>
      </c>
      <c r="C106">
        <v>24663</v>
      </c>
      <c r="D106">
        <v>23078</v>
      </c>
      <c r="E106">
        <v>176</v>
      </c>
      <c r="F106">
        <v>172</v>
      </c>
      <c r="G106">
        <v>134</v>
      </c>
      <c r="H106">
        <v>108</v>
      </c>
      <c r="I106">
        <v>95</v>
      </c>
      <c r="J106">
        <v>83</v>
      </c>
      <c r="K106">
        <v>83</v>
      </c>
      <c r="L106">
        <v>44</v>
      </c>
      <c r="M106">
        <v>43</v>
      </c>
      <c r="N106">
        <v>40</v>
      </c>
      <c r="O106">
        <v>36</v>
      </c>
      <c r="P106">
        <v>33</v>
      </c>
      <c r="Q106">
        <v>31</v>
      </c>
      <c r="R106">
        <v>28</v>
      </c>
      <c r="S106">
        <v>27</v>
      </c>
      <c r="T106">
        <v>26</v>
      </c>
      <c r="U106">
        <v>26</v>
      </c>
      <c r="V106">
        <v>24</v>
      </c>
      <c r="W106">
        <v>23</v>
      </c>
      <c r="X106">
        <v>19</v>
      </c>
      <c r="Y106">
        <v>18</v>
      </c>
      <c r="Z106">
        <v>17</v>
      </c>
      <c r="AA106">
        <v>17</v>
      </c>
      <c r="AB106">
        <v>14</v>
      </c>
      <c r="AC106">
        <v>14</v>
      </c>
      <c r="AD106">
        <v>13</v>
      </c>
      <c r="AE106">
        <v>13</v>
      </c>
      <c r="AF106">
        <v>12</v>
      </c>
      <c r="AG106">
        <v>11</v>
      </c>
      <c r="AH106">
        <v>10</v>
      </c>
      <c r="AI106">
        <v>10</v>
      </c>
      <c r="AJ106">
        <v>9</v>
      </c>
      <c r="AK106">
        <v>8</v>
      </c>
      <c r="AL106">
        <v>8</v>
      </c>
      <c r="AM106">
        <v>7</v>
      </c>
      <c r="AN106">
        <v>7</v>
      </c>
      <c r="AO106">
        <v>7</v>
      </c>
      <c r="AP106">
        <v>7</v>
      </c>
      <c r="AQ106">
        <v>6</v>
      </c>
      <c r="AR106">
        <v>6</v>
      </c>
      <c r="AS106">
        <v>5</v>
      </c>
      <c r="AT106">
        <v>5</v>
      </c>
      <c r="AU106">
        <v>5</v>
      </c>
      <c r="AV106">
        <v>5</v>
      </c>
      <c r="AW106">
        <v>5</v>
      </c>
      <c r="AX106">
        <v>4</v>
      </c>
      <c r="AY106">
        <v>4</v>
      </c>
      <c r="AZ106">
        <v>4</v>
      </c>
      <c r="BA106">
        <v>3</v>
      </c>
      <c r="BB106">
        <v>2</v>
      </c>
      <c r="BC106">
        <v>2</v>
      </c>
      <c r="BD106">
        <v>2</v>
      </c>
      <c r="BE106">
        <v>1</v>
      </c>
      <c r="BF106">
        <v>1</v>
      </c>
      <c r="BG106">
        <v>1</v>
      </c>
      <c r="BH106">
        <v>1</v>
      </c>
      <c r="BI106">
        <v>1</v>
      </c>
      <c r="BJ106">
        <v>0</v>
      </c>
      <c r="BK106">
        <v>0</v>
      </c>
      <c r="BL106">
        <v>0</v>
      </c>
      <c r="BM106">
        <v>0</v>
      </c>
      <c r="BN106">
        <v>0</v>
      </c>
      <c r="BO106">
        <v>0</v>
      </c>
      <c r="BP106">
        <v>0</v>
      </c>
      <c r="BQ106">
        <v>0</v>
      </c>
      <c r="BR106">
        <v>0</v>
      </c>
      <c r="BS106">
        <v>69</v>
      </c>
    </row>
    <row r="107" spans="1:71" ht="12.75">
      <c r="A107" t="s">
        <v>1037</v>
      </c>
      <c r="B107" t="s">
        <v>974</v>
      </c>
      <c r="C107">
        <v>101474</v>
      </c>
      <c r="D107">
        <v>89128</v>
      </c>
      <c r="E107">
        <v>2834</v>
      </c>
      <c r="F107">
        <v>1509</v>
      </c>
      <c r="G107">
        <v>1389</v>
      </c>
      <c r="H107">
        <v>1218</v>
      </c>
      <c r="I107">
        <v>824</v>
      </c>
      <c r="J107">
        <v>580</v>
      </c>
      <c r="K107">
        <v>456</v>
      </c>
      <c r="L107">
        <v>449</v>
      </c>
      <c r="M107">
        <v>392</v>
      </c>
      <c r="N107">
        <v>234</v>
      </c>
      <c r="O107">
        <v>192</v>
      </c>
      <c r="P107">
        <v>161</v>
      </c>
      <c r="Q107">
        <v>144</v>
      </c>
      <c r="R107">
        <v>90</v>
      </c>
      <c r="S107">
        <v>88</v>
      </c>
      <c r="T107">
        <v>88</v>
      </c>
      <c r="U107">
        <v>76</v>
      </c>
      <c r="V107">
        <v>74</v>
      </c>
      <c r="W107">
        <v>73</v>
      </c>
      <c r="X107">
        <v>72</v>
      </c>
      <c r="Y107">
        <v>69</v>
      </c>
      <c r="Z107">
        <v>63</v>
      </c>
      <c r="AA107">
        <v>60</v>
      </c>
      <c r="AB107">
        <v>60</v>
      </c>
      <c r="AC107">
        <v>59</v>
      </c>
      <c r="AD107">
        <v>59</v>
      </c>
      <c r="AE107">
        <v>54</v>
      </c>
      <c r="AF107">
        <v>53</v>
      </c>
      <c r="AG107">
        <v>46</v>
      </c>
      <c r="AH107">
        <v>43</v>
      </c>
      <c r="AI107">
        <v>41</v>
      </c>
      <c r="AJ107">
        <v>40</v>
      </c>
      <c r="AK107">
        <v>35</v>
      </c>
      <c r="AL107">
        <v>34</v>
      </c>
      <c r="AM107">
        <v>32</v>
      </c>
      <c r="AN107">
        <v>31</v>
      </c>
      <c r="AO107">
        <v>30</v>
      </c>
      <c r="AP107">
        <v>29</v>
      </c>
      <c r="AQ107">
        <v>28</v>
      </c>
      <c r="AR107">
        <v>25</v>
      </c>
      <c r="AS107">
        <v>20</v>
      </c>
      <c r="AT107">
        <v>20</v>
      </c>
      <c r="AU107">
        <v>19</v>
      </c>
      <c r="AV107">
        <v>19</v>
      </c>
      <c r="AW107">
        <v>13</v>
      </c>
      <c r="AX107">
        <v>12</v>
      </c>
      <c r="AY107">
        <v>9</v>
      </c>
      <c r="AZ107">
        <v>9</v>
      </c>
      <c r="BA107">
        <v>9</v>
      </c>
      <c r="BB107">
        <v>8</v>
      </c>
      <c r="BC107">
        <v>6</v>
      </c>
      <c r="BD107">
        <v>6</v>
      </c>
      <c r="BE107">
        <v>6</v>
      </c>
      <c r="BF107">
        <v>5</v>
      </c>
      <c r="BG107">
        <v>5</v>
      </c>
      <c r="BH107">
        <v>4</v>
      </c>
      <c r="BI107">
        <v>4</v>
      </c>
      <c r="BJ107">
        <v>2</v>
      </c>
      <c r="BK107">
        <v>1</v>
      </c>
      <c r="BL107">
        <v>1</v>
      </c>
      <c r="BM107">
        <v>1</v>
      </c>
      <c r="BN107">
        <v>1</v>
      </c>
      <c r="BO107">
        <v>0</v>
      </c>
      <c r="BP107">
        <v>0</v>
      </c>
      <c r="BQ107">
        <v>0</v>
      </c>
      <c r="BR107">
        <v>0</v>
      </c>
      <c r="BS107">
        <v>332</v>
      </c>
    </row>
  </sheetData>
  <sheetProtection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9"/>
  <dimension ref="A2:CX72"/>
  <sheetViews>
    <sheetView zoomScalePageLayoutView="0" workbookViewId="0" topLeftCell="A1">
      <pane xSplit="1" ySplit="2" topLeftCell="CP3" activePane="bottomRight" state="frozen"/>
      <selection pane="topLeft" activeCell="A1" sqref="A1"/>
      <selection pane="topRight" activeCell="B1" sqref="B1"/>
      <selection pane="bottomLeft" activeCell="A3" sqref="A3"/>
      <selection pane="bottomRight" activeCell="CW12" sqref="CW12"/>
    </sheetView>
  </sheetViews>
  <sheetFormatPr defaultColWidth="9.140625" defaultRowHeight="12.75"/>
  <cols>
    <col min="1" max="2" width="14.7109375" style="0" customWidth="1"/>
    <col min="3" max="3" width="12.8515625" style="0" bestFit="1" customWidth="1"/>
    <col min="4" max="4" width="14.7109375" style="0" bestFit="1" customWidth="1"/>
    <col min="5" max="5" width="10.28125" style="0" bestFit="1" customWidth="1"/>
    <col min="6" max="6" width="14.7109375" style="0" bestFit="1" customWidth="1"/>
    <col min="7" max="7" width="12.421875" style="0" bestFit="1" customWidth="1"/>
    <col min="8" max="8" width="14.7109375" style="0" bestFit="1" customWidth="1"/>
    <col min="9" max="9" width="10.28125" style="0" bestFit="1" customWidth="1"/>
    <col min="10" max="10" width="14.7109375" style="0" bestFit="1" customWidth="1"/>
    <col min="11" max="11" width="15.00390625" style="0" bestFit="1" customWidth="1"/>
    <col min="12" max="12" width="14.7109375" style="0" bestFit="1" customWidth="1"/>
    <col min="13" max="13" width="10.28125" style="0" bestFit="1" customWidth="1"/>
    <col min="14" max="14" width="14.7109375" style="0" bestFit="1" customWidth="1"/>
    <col min="15" max="15" width="10.28125" style="0" bestFit="1" customWidth="1"/>
    <col min="16" max="16" width="14.7109375" style="0" bestFit="1" customWidth="1"/>
    <col min="17" max="17" width="10.28125" style="0" bestFit="1" customWidth="1"/>
    <col min="18" max="18" width="14.7109375" style="0" bestFit="1" customWidth="1"/>
    <col min="19" max="19" width="10.28125" style="0" bestFit="1" customWidth="1"/>
    <col min="20" max="20" width="14.7109375" style="0" bestFit="1" customWidth="1"/>
    <col min="21" max="21" width="10.28125" style="0" bestFit="1" customWidth="1"/>
    <col min="22" max="22" width="14.7109375" style="0" bestFit="1" customWidth="1"/>
    <col min="23" max="23" width="16.28125" style="0" bestFit="1" customWidth="1"/>
    <col min="24" max="24" width="14.7109375" style="0" bestFit="1" customWidth="1"/>
    <col min="25" max="25" width="10.28125" style="0" bestFit="1" customWidth="1"/>
    <col min="26" max="26" width="14.7109375" style="0" bestFit="1" customWidth="1"/>
    <col min="27" max="27" width="10.28125" style="0" bestFit="1" customWidth="1"/>
    <col min="28" max="28" width="14.7109375" style="0" bestFit="1" customWidth="1"/>
    <col min="29" max="29" width="11.7109375" style="0" bestFit="1" customWidth="1"/>
    <col min="30" max="30" width="14.7109375" style="0" bestFit="1" customWidth="1"/>
    <col min="31" max="31" width="11.7109375" style="0" bestFit="1" customWidth="1"/>
    <col min="32" max="32" width="14.7109375" style="0" bestFit="1" customWidth="1"/>
    <col min="33" max="33" width="10.28125" style="0" bestFit="1" customWidth="1"/>
    <col min="34" max="34" width="14.7109375" style="0" bestFit="1" customWidth="1"/>
    <col min="35" max="35" width="10.28125" style="0" bestFit="1" customWidth="1"/>
    <col min="36" max="36" width="14.7109375" style="0" bestFit="1" customWidth="1"/>
    <col min="37" max="37" width="25.7109375" style="0" bestFit="1" customWidth="1"/>
    <col min="38" max="38" width="14.7109375" style="0" bestFit="1" customWidth="1"/>
    <col min="39" max="39" width="22.7109375" style="0" bestFit="1" customWidth="1"/>
    <col min="40" max="40" width="14.7109375" style="0" bestFit="1" customWidth="1"/>
    <col min="41" max="41" width="10.28125" style="0" bestFit="1" customWidth="1"/>
    <col min="42" max="42" width="14.7109375" style="0" bestFit="1" customWidth="1"/>
    <col min="43" max="43" width="10.28125" style="0" bestFit="1" customWidth="1"/>
    <col min="44" max="44" width="14.7109375" style="0" bestFit="1" customWidth="1"/>
    <col min="45" max="45" width="10.28125" style="0" bestFit="1" customWidth="1"/>
    <col min="46" max="46" width="14.7109375" style="0" bestFit="1" customWidth="1"/>
    <col min="47" max="47" width="10.28125" style="0" bestFit="1" customWidth="1"/>
    <col min="48" max="48" width="14.7109375" style="0" bestFit="1" customWidth="1"/>
    <col min="49" max="49" width="10.28125" style="0" bestFit="1" customWidth="1"/>
    <col min="50" max="50" width="14.7109375" style="0" bestFit="1" customWidth="1"/>
    <col min="51" max="51" width="10.28125" style="0" bestFit="1" customWidth="1"/>
    <col min="52" max="52" width="14.7109375" style="0" bestFit="1" customWidth="1"/>
    <col min="53" max="53" width="10.28125" style="0" bestFit="1" customWidth="1"/>
    <col min="54" max="54" width="14.7109375" style="0" bestFit="1" customWidth="1"/>
    <col min="55" max="55" width="10.28125" style="0" bestFit="1" customWidth="1"/>
    <col min="56" max="56" width="14.7109375" style="0" bestFit="1" customWidth="1"/>
    <col min="57" max="57" width="10.28125" style="0" bestFit="1" customWidth="1"/>
    <col min="58" max="58" width="14.7109375" style="0" bestFit="1" customWidth="1"/>
    <col min="59" max="59" width="12.7109375" style="0" bestFit="1" customWidth="1"/>
    <col min="60" max="60" width="14.7109375" style="0" bestFit="1" customWidth="1"/>
    <col min="61" max="61" width="10.421875" style="0" bestFit="1" customWidth="1"/>
    <col min="62" max="62" width="14.7109375" style="0" bestFit="1" customWidth="1"/>
    <col min="63" max="63" width="10.28125" style="0" bestFit="1" customWidth="1"/>
    <col min="64" max="64" width="14.7109375" style="0" bestFit="1" customWidth="1"/>
    <col min="65" max="65" width="24.7109375" style="0" bestFit="1" customWidth="1"/>
    <col min="66" max="66" width="14.7109375" style="0" bestFit="1" customWidth="1"/>
    <col min="67" max="67" width="15.00390625" style="0" bestFit="1" customWidth="1"/>
    <col min="68" max="68" width="14.7109375" style="0" bestFit="1" customWidth="1"/>
    <col min="69" max="69" width="15.8515625" style="0" bestFit="1" customWidth="1"/>
    <col min="70" max="70" width="14.7109375" style="0" bestFit="1" customWidth="1"/>
    <col min="71" max="71" width="14.421875" style="0" bestFit="1" customWidth="1"/>
    <col min="72" max="72" width="14.7109375" style="0" bestFit="1" customWidth="1"/>
    <col min="73" max="73" width="12.00390625" style="0" bestFit="1" customWidth="1"/>
    <col min="74" max="74" width="14.7109375" style="0" bestFit="1" customWidth="1"/>
    <col min="75" max="75" width="12.28125" style="0" bestFit="1" customWidth="1"/>
    <col min="76" max="76" width="14.7109375" style="0" bestFit="1" customWidth="1"/>
    <col min="77" max="77" width="10.28125" style="0" bestFit="1" customWidth="1"/>
    <col min="78" max="78" width="14.7109375" style="0" bestFit="1" customWidth="1"/>
    <col min="79" max="79" width="15.7109375" style="0" bestFit="1" customWidth="1"/>
    <col min="80" max="80" width="14.7109375" style="0" bestFit="1" customWidth="1"/>
    <col min="81" max="81" width="10.28125" style="0" bestFit="1" customWidth="1"/>
    <col min="82" max="82" width="14.7109375" style="0" bestFit="1" customWidth="1"/>
    <col min="83" max="83" width="21.140625" style="0" bestFit="1" customWidth="1"/>
    <col min="84" max="84" width="14.7109375" style="0" bestFit="1" customWidth="1"/>
    <col min="85" max="85" width="20.140625" style="0" bestFit="1" customWidth="1"/>
    <col min="86" max="86" width="14.7109375" style="0" bestFit="1" customWidth="1"/>
    <col min="87" max="87" width="21.00390625" style="0" bestFit="1" customWidth="1"/>
    <col min="88" max="88" width="14.7109375" style="0" bestFit="1" customWidth="1"/>
    <col min="89" max="89" width="20.7109375" style="0" bestFit="1" customWidth="1"/>
    <col min="90" max="90" width="14.7109375" style="0" bestFit="1" customWidth="1"/>
    <col min="91" max="91" width="20.57421875" style="0" bestFit="1" customWidth="1"/>
    <col min="92" max="92" width="14.7109375" style="0" bestFit="1" customWidth="1"/>
    <col min="93" max="93" width="20.00390625" style="0" bestFit="1" customWidth="1"/>
    <col min="94" max="94" width="14.7109375" style="0" bestFit="1" customWidth="1"/>
    <col min="95" max="95" width="20.7109375" style="0" bestFit="1" customWidth="1"/>
    <col min="96" max="96" width="14.7109375" style="0" bestFit="1" customWidth="1"/>
    <col min="97" max="97" width="20.421875" style="0" bestFit="1" customWidth="1"/>
    <col min="98" max="98" width="14.7109375" style="0" bestFit="1" customWidth="1"/>
    <col min="99" max="99" width="14.140625" style="0" bestFit="1" customWidth="1"/>
    <col min="100" max="100" width="14.7109375" style="0" bestFit="1" customWidth="1"/>
    <col min="101" max="101" width="18.57421875" style="0" bestFit="1" customWidth="1"/>
    <col min="102" max="102" width="12.8515625" style="0" bestFit="1" customWidth="1"/>
    <col min="103" max="103" width="10.8515625" style="0" bestFit="1" customWidth="1"/>
  </cols>
  <sheetData>
    <row r="2" spans="1:102" ht="12.75">
      <c r="A2" t="s">
        <v>1038</v>
      </c>
      <c r="B2" t="s">
        <v>1038</v>
      </c>
      <c r="C2" t="s">
        <v>1039</v>
      </c>
      <c r="D2" t="s">
        <v>1039</v>
      </c>
      <c r="E2" t="s">
        <v>1040</v>
      </c>
      <c r="F2" t="s">
        <v>1040</v>
      </c>
      <c r="G2" t="s">
        <v>1041</v>
      </c>
      <c r="H2" t="s">
        <v>1041</v>
      </c>
      <c r="I2" t="s">
        <v>1042</v>
      </c>
      <c r="J2" t="s">
        <v>1042</v>
      </c>
      <c r="K2" t="s">
        <v>1043</v>
      </c>
      <c r="L2" t="s">
        <v>1043</v>
      </c>
      <c r="M2" t="s">
        <v>1044</v>
      </c>
      <c r="N2" t="s">
        <v>1044</v>
      </c>
      <c r="O2" t="s">
        <v>1045</v>
      </c>
      <c r="P2" t="s">
        <v>1045</v>
      </c>
      <c r="Q2" t="s">
        <v>1046</v>
      </c>
      <c r="R2" t="s">
        <v>1046</v>
      </c>
      <c r="S2" t="s">
        <v>1047</v>
      </c>
      <c r="T2" t="s">
        <v>1047</v>
      </c>
      <c r="U2" t="s">
        <v>810</v>
      </c>
      <c r="V2" t="s">
        <v>810</v>
      </c>
      <c r="W2" t="s">
        <v>811</v>
      </c>
      <c r="X2" t="s">
        <v>811</v>
      </c>
      <c r="Y2" t="s">
        <v>812</v>
      </c>
      <c r="Z2" t="s">
        <v>812</v>
      </c>
      <c r="AA2" t="s">
        <v>813</v>
      </c>
      <c r="AB2" t="s">
        <v>813</v>
      </c>
      <c r="AC2" t="s">
        <v>814</v>
      </c>
      <c r="AD2" t="s">
        <v>814</v>
      </c>
      <c r="AE2" t="s">
        <v>815</v>
      </c>
      <c r="AF2" t="s">
        <v>815</v>
      </c>
      <c r="AG2" t="s">
        <v>816</v>
      </c>
      <c r="AH2" t="s">
        <v>816</v>
      </c>
      <c r="AI2" t="s">
        <v>817</v>
      </c>
      <c r="AJ2" t="s">
        <v>817</v>
      </c>
      <c r="AK2" t="s">
        <v>818</v>
      </c>
      <c r="AL2" t="s">
        <v>818</v>
      </c>
      <c r="AM2" t="s">
        <v>819</v>
      </c>
      <c r="AN2" t="s">
        <v>819</v>
      </c>
      <c r="AO2" t="s">
        <v>820</v>
      </c>
      <c r="AP2" t="s">
        <v>820</v>
      </c>
      <c r="AQ2" t="s">
        <v>821</v>
      </c>
      <c r="AR2" t="s">
        <v>821</v>
      </c>
      <c r="AS2" t="s">
        <v>822</v>
      </c>
      <c r="AT2" t="s">
        <v>822</v>
      </c>
      <c r="AU2" t="s">
        <v>823</v>
      </c>
      <c r="AV2" t="s">
        <v>823</v>
      </c>
      <c r="AW2" t="s">
        <v>824</v>
      </c>
      <c r="AX2" t="s">
        <v>824</v>
      </c>
      <c r="AY2" t="s">
        <v>825</v>
      </c>
      <c r="AZ2" t="s">
        <v>825</v>
      </c>
      <c r="BA2" t="s">
        <v>826</v>
      </c>
      <c r="BB2" t="s">
        <v>826</v>
      </c>
      <c r="BC2" t="s">
        <v>827</v>
      </c>
      <c r="BD2" t="s">
        <v>827</v>
      </c>
      <c r="BE2" t="s">
        <v>828</v>
      </c>
      <c r="BF2" t="s">
        <v>828</v>
      </c>
      <c r="BG2" t="s">
        <v>829</v>
      </c>
      <c r="BH2" t="s">
        <v>829</v>
      </c>
      <c r="BI2" t="s">
        <v>830</v>
      </c>
      <c r="BJ2" t="s">
        <v>830</v>
      </c>
      <c r="BK2" t="s">
        <v>831</v>
      </c>
      <c r="BL2" t="s">
        <v>831</v>
      </c>
      <c r="BM2" t="s">
        <v>832</v>
      </c>
      <c r="BN2" t="s">
        <v>832</v>
      </c>
      <c r="BO2" t="s">
        <v>833</v>
      </c>
      <c r="BP2" t="s">
        <v>833</v>
      </c>
      <c r="BQ2" t="s">
        <v>834</v>
      </c>
      <c r="BR2" t="s">
        <v>834</v>
      </c>
      <c r="BS2" t="s">
        <v>835</v>
      </c>
      <c r="BT2" t="s">
        <v>835</v>
      </c>
      <c r="BU2" t="s">
        <v>836</v>
      </c>
      <c r="BV2" t="s">
        <v>836</v>
      </c>
      <c r="BW2" t="s">
        <v>837</v>
      </c>
      <c r="BX2" t="s">
        <v>837</v>
      </c>
      <c r="BY2" t="s">
        <v>838</v>
      </c>
      <c r="BZ2" t="s">
        <v>838</v>
      </c>
      <c r="CA2" t="s">
        <v>839</v>
      </c>
      <c r="CB2" t="s">
        <v>839</v>
      </c>
      <c r="CC2" t="s">
        <v>450</v>
      </c>
      <c r="CD2" t="s">
        <v>450</v>
      </c>
      <c r="CE2" t="s">
        <v>451</v>
      </c>
      <c r="CF2" t="s">
        <v>451</v>
      </c>
      <c r="CG2" t="s">
        <v>452</v>
      </c>
      <c r="CH2" t="s">
        <v>452</v>
      </c>
      <c r="CI2" t="s">
        <v>453</v>
      </c>
      <c r="CJ2" t="s">
        <v>453</v>
      </c>
      <c r="CK2" t="s">
        <v>454</v>
      </c>
      <c r="CL2" t="s">
        <v>454</v>
      </c>
      <c r="CM2" t="s">
        <v>455</v>
      </c>
      <c r="CN2" t="s">
        <v>455</v>
      </c>
      <c r="CO2" t="s">
        <v>456</v>
      </c>
      <c r="CP2" t="s">
        <v>456</v>
      </c>
      <c r="CQ2" t="s">
        <v>457</v>
      </c>
      <c r="CR2" t="s">
        <v>457</v>
      </c>
      <c r="CS2" t="s">
        <v>458</v>
      </c>
      <c r="CT2" t="s">
        <v>458</v>
      </c>
      <c r="CU2" t="s">
        <v>459</v>
      </c>
      <c r="CV2" t="s">
        <v>459</v>
      </c>
      <c r="CW2" t="s">
        <v>242</v>
      </c>
      <c r="CX2" t="s">
        <v>242</v>
      </c>
    </row>
    <row r="3" spans="1:102" ht="12.75">
      <c r="A3" t="s">
        <v>189</v>
      </c>
      <c r="B3" t="s">
        <v>139</v>
      </c>
      <c r="C3" t="s">
        <v>189</v>
      </c>
      <c r="D3" t="s">
        <v>141</v>
      </c>
      <c r="E3" t="s">
        <v>189</v>
      </c>
      <c r="F3" t="s">
        <v>143</v>
      </c>
      <c r="G3" t="s">
        <v>189</v>
      </c>
      <c r="H3" t="s">
        <v>145</v>
      </c>
      <c r="I3" t="s">
        <v>189</v>
      </c>
      <c r="J3" t="s">
        <v>147</v>
      </c>
      <c r="K3" t="s">
        <v>189</v>
      </c>
      <c r="L3" t="s">
        <v>148</v>
      </c>
      <c r="M3" t="s">
        <v>189</v>
      </c>
      <c r="N3" t="s">
        <v>149</v>
      </c>
      <c r="O3" t="s">
        <v>189</v>
      </c>
      <c r="P3" t="s">
        <v>150</v>
      </c>
      <c r="Q3" t="s">
        <v>189</v>
      </c>
      <c r="R3" t="s">
        <v>152</v>
      </c>
      <c r="S3" t="s">
        <v>189</v>
      </c>
      <c r="T3" t="s">
        <v>154</v>
      </c>
      <c r="U3" t="s">
        <v>189</v>
      </c>
      <c r="V3" t="s">
        <v>156</v>
      </c>
      <c r="W3" t="s">
        <v>189</v>
      </c>
      <c r="X3" t="s">
        <v>157</v>
      </c>
      <c r="Y3" t="s">
        <v>189</v>
      </c>
      <c r="Z3" t="s">
        <v>158</v>
      </c>
      <c r="AA3" t="s">
        <v>189</v>
      </c>
      <c r="AB3" t="s">
        <v>160</v>
      </c>
      <c r="AC3" t="s">
        <v>189</v>
      </c>
      <c r="AD3" t="s">
        <v>161</v>
      </c>
      <c r="AE3" t="s">
        <v>189</v>
      </c>
      <c r="AF3" t="s">
        <v>162</v>
      </c>
      <c r="AG3" t="s">
        <v>189</v>
      </c>
      <c r="AH3" t="s">
        <v>163</v>
      </c>
      <c r="AI3" t="s">
        <v>189</v>
      </c>
      <c r="AJ3" t="s">
        <v>164</v>
      </c>
      <c r="AK3" t="s">
        <v>189</v>
      </c>
      <c r="AL3" t="s">
        <v>165</v>
      </c>
      <c r="AM3" t="s">
        <v>189</v>
      </c>
      <c r="AN3" t="s">
        <v>166</v>
      </c>
      <c r="AO3" t="s">
        <v>189</v>
      </c>
      <c r="AP3" t="s">
        <v>167</v>
      </c>
      <c r="AQ3" t="s">
        <v>189</v>
      </c>
      <c r="AR3" t="s">
        <v>168</v>
      </c>
      <c r="AS3" t="s">
        <v>189</v>
      </c>
      <c r="AT3" t="s">
        <v>169</v>
      </c>
      <c r="AU3" t="s">
        <v>189</v>
      </c>
      <c r="AV3" t="s">
        <v>170</v>
      </c>
      <c r="AW3" t="s">
        <v>189</v>
      </c>
      <c r="AX3" t="s">
        <v>171</v>
      </c>
      <c r="AY3" t="s">
        <v>189</v>
      </c>
      <c r="AZ3" t="s">
        <v>172</v>
      </c>
      <c r="BA3" t="s">
        <v>189</v>
      </c>
      <c r="BB3" t="s">
        <v>173</v>
      </c>
      <c r="BC3" t="s">
        <v>189</v>
      </c>
      <c r="BD3" t="s">
        <v>174</v>
      </c>
      <c r="BE3" t="s">
        <v>189</v>
      </c>
      <c r="BF3" t="s">
        <v>175</v>
      </c>
      <c r="BG3" t="s">
        <v>189</v>
      </c>
      <c r="BH3" t="s">
        <v>176</v>
      </c>
      <c r="BI3" t="s">
        <v>189</v>
      </c>
      <c r="BJ3" t="s">
        <v>177</v>
      </c>
      <c r="BK3" t="s">
        <v>189</v>
      </c>
      <c r="BL3" t="s">
        <v>178</v>
      </c>
      <c r="BM3" t="s">
        <v>189</v>
      </c>
      <c r="BN3" t="s">
        <v>179</v>
      </c>
      <c r="BO3" t="s">
        <v>189</v>
      </c>
      <c r="BP3" t="s">
        <v>181</v>
      </c>
      <c r="BQ3" t="s">
        <v>189</v>
      </c>
      <c r="BR3" t="s">
        <v>183</v>
      </c>
      <c r="BS3" t="s">
        <v>189</v>
      </c>
      <c r="BT3" t="s">
        <v>184</v>
      </c>
      <c r="BU3" t="s">
        <v>189</v>
      </c>
      <c r="BV3" t="s">
        <v>185</v>
      </c>
      <c r="BW3" t="s">
        <v>189</v>
      </c>
      <c r="BX3" t="s">
        <v>186</v>
      </c>
      <c r="BY3" t="s">
        <v>189</v>
      </c>
      <c r="BZ3" t="s">
        <v>187</v>
      </c>
      <c r="CA3" t="s">
        <v>189</v>
      </c>
      <c r="CB3" t="s">
        <v>188</v>
      </c>
      <c r="CC3" t="s">
        <v>189</v>
      </c>
      <c r="CD3" t="s">
        <v>966</v>
      </c>
      <c r="CE3" t="s">
        <v>189</v>
      </c>
      <c r="CF3" t="s">
        <v>967</v>
      </c>
      <c r="CG3" t="s">
        <v>189</v>
      </c>
      <c r="CH3" t="s">
        <v>968</v>
      </c>
      <c r="CI3" t="s">
        <v>189</v>
      </c>
      <c r="CJ3" t="s">
        <v>969</v>
      </c>
      <c r="CK3" t="s">
        <v>189</v>
      </c>
      <c r="CL3" t="s">
        <v>970</v>
      </c>
      <c r="CM3" t="s">
        <v>189</v>
      </c>
      <c r="CN3" t="s">
        <v>971</v>
      </c>
      <c r="CO3" t="s">
        <v>189</v>
      </c>
      <c r="CP3" t="s">
        <v>972</v>
      </c>
      <c r="CQ3" t="s">
        <v>189</v>
      </c>
      <c r="CR3" t="s">
        <v>973</v>
      </c>
      <c r="CS3" t="s">
        <v>189</v>
      </c>
      <c r="CT3" t="s">
        <v>975</v>
      </c>
      <c r="CU3" t="s">
        <v>189</v>
      </c>
      <c r="CV3" t="s">
        <v>974</v>
      </c>
      <c r="CW3" t="s">
        <v>190</v>
      </c>
      <c r="CX3" t="s">
        <v>242</v>
      </c>
    </row>
    <row r="4" spans="1:102" ht="12.75">
      <c r="A4" t="s">
        <v>867</v>
      </c>
      <c r="B4">
        <v>26956</v>
      </c>
      <c r="C4" t="s">
        <v>867</v>
      </c>
      <c r="D4">
        <v>30352</v>
      </c>
      <c r="E4" t="s">
        <v>867</v>
      </c>
      <c r="F4">
        <v>23871</v>
      </c>
      <c r="G4" t="s">
        <v>867</v>
      </c>
      <c r="H4">
        <v>25416</v>
      </c>
      <c r="I4" t="s">
        <v>867</v>
      </c>
      <c r="J4">
        <v>31770</v>
      </c>
      <c r="K4" t="s">
        <v>867</v>
      </c>
      <c r="L4">
        <v>24930</v>
      </c>
      <c r="M4" t="s">
        <v>867</v>
      </c>
      <c r="N4">
        <v>24513</v>
      </c>
      <c r="O4" t="s">
        <v>867</v>
      </c>
      <c r="P4">
        <v>23711</v>
      </c>
      <c r="Q4" t="s">
        <v>867</v>
      </c>
      <c r="R4">
        <v>21772</v>
      </c>
      <c r="S4" t="s">
        <v>867</v>
      </c>
      <c r="T4">
        <v>25336</v>
      </c>
      <c r="U4" t="s">
        <v>867</v>
      </c>
      <c r="V4">
        <v>26633</v>
      </c>
      <c r="W4" t="s">
        <v>867</v>
      </c>
      <c r="X4">
        <v>22135</v>
      </c>
      <c r="Y4" t="s">
        <v>867</v>
      </c>
      <c r="Z4">
        <v>26412</v>
      </c>
      <c r="AA4" t="s">
        <v>867</v>
      </c>
      <c r="AB4">
        <v>23229</v>
      </c>
      <c r="AC4" t="s">
        <v>867</v>
      </c>
      <c r="AD4">
        <v>24078</v>
      </c>
      <c r="AE4" t="s">
        <v>867</v>
      </c>
      <c r="AF4">
        <v>29138</v>
      </c>
      <c r="AG4" t="s">
        <v>867</v>
      </c>
      <c r="AH4">
        <v>24258</v>
      </c>
      <c r="AI4" t="s">
        <v>867</v>
      </c>
      <c r="AJ4">
        <v>29365</v>
      </c>
      <c r="AK4" t="s">
        <v>867</v>
      </c>
      <c r="AL4">
        <v>24655</v>
      </c>
      <c r="AM4" t="s">
        <v>867</v>
      </c>
      <c r="AN4">
        <v>31952</v>
      </c>
      <c r="AO4" t="s">
        <v>867</v>
      </c>
      <c r="AP4">
        <v>24694</v>
      </c>
      <c r="AQ4" t="s">
        <v>867</v>
      </c>
      <c r="AR4">
        <v>23548</v>
      </c>
      <c r="AS4" t="s">
        <v>867</v>
      </c>
      <c r="AT4">
        <v>22648</v>
      </c>
      <c r="AU4" t="s">
        <v>867</v>
      </c>
      <c r="AV4">
        <v>23053</v>
      </c>
      <c r="AW4" t="s">
        <v>867</v>
      </c>
      <c r="AX4">
        <v>25290</v>
      </c>
      <c r="AY4" t="s">
        <v>867</v>
      </c>
      <c r="AZ4">
        <v>25402</v>
      </c>
      <c r="BA4" t="s">
        <v>867</v>
      </c>
      <c r="BB4">
        <v>20975</v>
      </c>
      <c r="BC4" t="s">
        <v>867</v>
      </c>
      <c r="BD4">
        <v>28601</v>
      </c>
      <c r="BE4" t="s">
        <v>867</v>
      </c>
      <c r="BF4">
        <v>29016</v>
      </c>
      <c r="BG4" t="s">
        <v>867</v>
      </c>
      <c r="BH4">
        <v>30475</v>
      </c>
      <c r="BI4" t="s">
        <v>867</v>
      </c>
      <c r="BJ4">
        <v>29603</v>
      </c>
      <c r="BK4" t="s">
        <v>867</v>
      </c>
      <c r="BL4">
        <v>24527</v>
      </c>
      <c r="BM4" t="s">
        <v>867</v>
      </c>
      <c r="BN4">
        <v>23190</v>
      </c>
      <c r="BO4" t="s">
        <v>867</v>
      </c>
      <c r="BP4">
        <v>23290</v>
      </c>
      <c r="BQ4" t="s">
        <v>867</v>
      </c>
      <c r="BR4">
        <v>21810</v>
      </c>
      <c r="BS4" t="s">
        <v>867</v>
      </c>
      <c r="BT4">
        <v>24380</v>
      </c>
      <c r="BU4" t="s">
        <v>867</v>
      </c>
      <c r="BV4">
        <v>22654</v>
      </c>
      <c r="BW4" t="s">
        <v>867</v>
      </c>
      <c r="BX4">
        <v>24223</v>
      </c>
      <c r="BY4" t="s">
        <v>867</v>
      </c>
      <c r="BZ4">
        <v>30862</v>
      </c>
      <c r="CA4" t="s">
        <v>867</v>
      </c>
      <c r="CB4">
        <v>24663</v>
      </c>
      <c r="CC4" t="s">
        <v>867</v>
      </c>
      <c r="CD4">
        <v>92770</v>
      </c>
      <c r="CE4" t="s">
        <v>867</v>
      </c>
      <c r="CF4">
        <v>93263</v>
      </c>
      <c r="CG4" t="s">
        <v>867</v>
      </c>
      <c r="CH4">
        <v>110069</v>
      </c>
      <c r="CI4" t="s">
        <v>867</v>
      </c>
      <c r="CJ4">
        <v>114446</v>
      </c>
      <c r="CK4" t="s">
        <v>867</v>
      </c>
      <c r="CL4">
        <v>120043</v>
      </c>
      <c r="CM4" t="s">
        <v>867</v>
      </c>
      <c r="CN4">
        <v>96844</v>
      </c>
      <c r="CO4" t="s">
        <v>867</v>
      </c>
      <c r="CP4">
        <v>102194</v>
      </c>
      <c r="CQ4" t="s">
        <v>867</v>
      </c>
      <c r="CR4">
        <v>100149</v>
      </c>
      <c r="CS4" t="s">
        <v>867</v>
      </c>
      <c r="CT4">
        <v>92134</v>
      </c>
      <c r="CU4" t="s">
        <v>867</v>
      </c>
      <c r="CV4">
        <v>101474</v>
      </c>
      <c r="CW4" t="s">
        <v>867</v>
      </c>
      <c r="CX4">
        <v>1023386</v>
      </c>
    </row>
    <row r="5" spans="1:102" ht="12.75">
      <c r="A5" t="s">
        <v>868</v>
      </c>
      <c r="B5">
        <v>23252</v>
      </c>
      <c r="C5" t="s">
        <v>868</v>
      </c>
      <c r="D5">
        <v>20080</v>
      </c>
      <c r="E5" t="s">
        <v>868</v>
      </c>
      <c r="F5">
        <v>22892</v>
      </c>
      <c r="G5" t="s">
        <v>868</v>
      </c>
      <c r="H5">
        <v>23849</v>
      </c>
      <c r="I5" t="s">
        <v>868</v>
      </c>
      <c r="J5">
        <v>20329</v>
      </c>
      <c r="K5" t="s">
        <v>868</v>
      </c>
      <c r="L5">
        <v>23692</v>
      </c>
      <c r="M5" t="s">
        <v>868</v>
      </c>
      <c r="N5">
        <v>23218</v>
      </c>
      <c r="O5" t="s">
        <v>868</v>
      </c>
      <c r="P5">
        <v>19858</v>
      </c>
      <c r="Q5" t="s">
        <v>868</v>
      </c>
      <c r="R5">
        <v>20256</v>
      </c>
      <c r="S5" t="s">
        <v>868</v>
      </c>
      <c r="T5">
        <v>21924</v>
      </c>
      <c r="U5" t="s">
        <v>868</v>
      </c>
      <c r="V5">
        <v>19483</v>
      </c>
      <c r="W5" t="s">
        <v>868</v>
      </c>
      <c r="X5">
        <v>19100</v>
      </c>
      <c r="Y5" t="s">
        <v>868</v>
      </c>
      <c r="Z5">
        <v>21555</v>
      </c>
      <c r="AA5" t="s">
        <v>868</v>
      </c>
      <c r="AB5">
        <v>22472</v>
      </c>
      <c r="AC5" t="s">
        <v>868</v>
      </c>
      <c r="AD5">
        <v>22721</v>
      </c>
      <c r="AE5" t="s">
        <v>868</v>
      </c>
      <c r="AF5">
        <v>22315</v>
      </c>
      <c r="AG5" t="s">
        <v>868</v>
      </c>
      <c r="AH5">
        <v>23763</v>
      </c>
      <c r="AI5" t="s">
        <v>868</v>
      </c>
      <c r="AJ5">
        <v>19070</v>
      </c>
      <c r="AK5" t="s">
        <v>868</v>
      </c>
      <c r="AL5">
        <v>21646</v>
      </c>
      <c r="AM5" t="s">
        <v>868</v>
      </c>
      <c r="AN5">
        <v>22113</v>
      </c>
      <c r="AO5" t="s">
        <v>868</v>
      </c>
      <c r="AP5">
        <v>24082</v>
      </c>
      <c r="AQ5" t="s">
        <v>868</v>
      </c>
      <c r="AR5">
        <v>22572</v>
      </c>
      <c r="AS5" t="s">
        <v>868</v>
      </c>
      <c r="AT5">
        <v>19663</v>
      </c>
      <c r="AU5" t="s">
        <v>868</v>
      </c>
      <c r="AV5">
        <v>21176</v>
      </c>
      <c r="AW5" t="s">
        <v>868</v>
      </c>
      <c r="AX5">
        <v>22099</v>
      </c>
      <c r="AY5" t="s">
        <v>868</v>
      </c>
      <c r="AZ5">
        <v>24488</v>
      </c>
      <c r="BA5" t="s">
        <v>868</v>
      </c>
      <c r="BB5">
        <v>19937</v>
      </c>
      <c r="BC5" t="s">
        <v>868</v>
      </c>
      <c r="BD5">
        <v>20054</v>
      </c>
      <c r="BE5" t="s">
        <v>868</v>
      </c>
      <c r="BF5">
        <v>23596</v>
      </c>
      <c r="BG5" t="s">
        <v>868</v>
      </c>
      <c r="BH5">
        <v>18866</v>
      </c>
      <c r="BI5" t="s">
        <v>868</v>
      </c>
      <c r="BJ5">
        <v>19861</v>
      </c>
      <c r="BK5" t="s">
        <v>868</v>
      </c>
      <c r="BL5">
        <v>22343</v>
      </c>
      <c r="BM5" t="s">
        <v>868</v>
      </c>
      <c r="BN5">
        <v>20179</v>
      </c>
      <c r="BO5" t="s">
        <v>868</v>
      </c>
      <c r="BP5">
        <v>22730</v>
      </c>
      <c r="BQ5" t="s">
        <v>868</v>
      </c>
      <c r="BR5">
        <v>21225</v>
      </c>
      <c r="BS5" t="s">
        <v>868</v>
      </c>
      <c r="BT5">
        <v>23679</v>
      </c>
      <c r="BU5" t="s">
        <v>868</v>
      </c>
      <c r="BV5">
        <v>21936</v>
      </c>
      <c r="BW5" t="s">
        <v>868</v>
      </c>
      <c r="BX5">
        <v>22653</v>
      </c>
      <c r="BY5" t="s">
        <v>868</v>
      </c>
      <c r="BZ5">
        <v>19028</v>
      </c>
      <c r="CA5" t="s">
        <v>868</v>
      </c>
      <c r="CB5">
        <v>23078</v>
      </c>
      <c r="CC5" t="s">
        <v>868</v>
      </c>
      <c r="CD5">
        <v>83026</v>
      </c>
      <c r="CE5" t="s">
        <v>868</v>
      </c>
      <c r="CF5">
        <v>85809</v>
      </c>
      <c r="CG5" t="s">
        <v>868</v>
      </c>
      <c r="CH5">
        <v>82297</v>
      </c>
      <c r="CI5" t="s">
        <v>868</v>
      </c>
      <c r="CJ5">
        <v>85400</v>
      </c>
      <c r="CK5" t="s">
        <v>868</v>
      </c>
      <c r="CL5">
        <v>84562</v>
      </c>
      <c r="CM5" t="s">
        <v>868</v>
      </c>
      <c r="CN5">
        <v>93395</v>
      </c>
      <c r="CO5" t="s">
        <v>868</v>
      </c>
      <c r="CP5">
        <v>80788</v>
      </c>
      <c r="CQ5" t="s">
        <v>868</v>
      </c>
      <c r="CR5">
        <v>92858</v>
      </c>
      <c r="CS5" t="s">
        <v>868</v>
      </c>
      <c r="CT5">
        <v>89570</v>
      </c>
      <c r="CU5" t="s">
        <v>868</v>
      </c>
      <c r="CV5">
        <v>89128</v>
      </c>
      <c r="CW5" t="s">
        <v>868</v>
      </c>
      <c r="CX5">
        <v>866833</v>
      </c>
    </row>
    <row r="6" spans="1:102" ht="12.75">
      <c r="A6" t="s">
        <v>902</v>
      </c>
      <c r="B6">
        <v>827</v>
      </c>
      <c r="C6" t="s">
        <v>906</v>
      </c>
      <c r="D6">
        <v>2654</v>
      </c>
      <c r="E6" t="s">
        <v>411</v>
      </c>
      <c r="F6">
        <v>92</v>
      </c>
      <c r="G6" t="s">
        <v>902</v>
      </c>
      <c r="H6">
        <v>339</v>
      </c>
      <c r="I6" t="s">
        <v>902</v>
      </c>
      <c r="J6">
        <v>3283</v>
      </c>
      <c r="K6" t="s">
        <v>906</v>
      </c>
      <c r="L6">
        <v>143</v>
      </c>
      <c r="M6" t="s">
        <v>902</v>
      </c>
      <c r="N6">
        <v>170</v>
      </c>
      <c r="O6" t="s">
        <v>219</v>
      </c>
      <c r="P6">
        <v>548</v>
      </c>
      <c r="Q6" t="s">
        <v>874</v>
      </c>
      <c r="R6">
        <v>434</v>
      </c>
      <c r="S6" t="s">
        <v>904</v>
      </c>
      <c r="T6">
        <v>820</v>
      </c>
      <c r="U6" t="s">
        <v>904</v>
      </c>
      <c r="V6">
        <v>3372</v>
      </c>
      <c r="W6" t="s">
        <v>904</v>
      </c>
      <c r="X6">
        <v>550</v>
      </c>
      <c r="Y6" t="s">
        <v>902</v>
      </c>
      <c r="Z6">
        <v>1640</v>
      </c>
      <c r="AA6" t="s">
        <v>874</v>
      </c>
      <c r="AB6">
        <v>62</v>
      </c>
      <c r="AC6" t="s">
        <v>874</v>
      </c>
      <c r="AD6">
        <v>253</v>
      </c>
      <c r="AE6" t="s">
        <v>219</v>
      </c>
      <c r="AF6">
        <v>1561</v>
      </c>
      <c r="AG6" t="s">
        <v>219</v>
      </c>
      <c r="AH6">
        <v>42</v>
      </c>
      <c r="AI6" t="s">
        <v>906</v>
      </c>
      <c r="AJ6">
        <v>2083</v>
      </c>
      <c r="AK6" t="s">
        <v>902</v>
      </c>
      <c r="AL6">
        <v>775</v>
      </c>
      <c r="AM6" t="s">
        <v>923</v>
      </c>
      <c r="AN6">
        <v>1680</v>
      </c>
      <c r="AO6" t="s">
        <v>219</v>
      </c>
      <c r="AP6">
        <v>93</v>
      </c>
      <c r="AQ6" t="s">
        <v>874</v>
      </c>
      <c r="AR6">
        <v>148</v>
      </c>
      <c r="AS6" t="s">
        <v>904</v>
      </c>
      <c r="AT6">
        <v>530</v>
      </c>
      <c r="AU6" t="s">
        <v>904</v>
      </c>
      <c r="AV6">
        <v>386</v>
      </c>
      <c r="AW6" t="s">
        <v>219</v>
      </c>
      <c r="AX6">
        <v>859</v>
      </c>
      <c r="AY6" t="s">
        <v>874</v>
      </c>
      <c r="AZ6">
        <v>153</v>
      </c>
      <c r="BA6" t="s">
        <v>902</v>
      </c>
      <c r="BB6">
        <v>167</v>
      </c>
      <c r="BC6" t="s">
        <v>904</v>
      </c>
      <c r="BD6">
        <v>2474</v>
      </c>
      <c r="BE6" t="s">
        <v>902</v>
      </c>
      <c r="BF6">
        <v>1305</v>
      </c>
      <c r="BG6" t="s">
        <v>902</v>
      </c>
      <c r="BH6">
        <v>3299</v>
      </c>
      <c r="BI6" t="s">
        <v>902</v>
      </c>
      <c r="BJ6">
        <v>3428</v>
      </c>
      <c r="BK6" t="s">
        <v>902</v>
      </c>
      <c r="BL6">
        <v>535</v>
      </c>
      <c r="BM6" t="s">
        <v>874</v>
      </c>
      <c r="BN6">
        <v>809</v>
      </c>
      <c r="BO6" t="s">
        <v>926</v>
      </c>
      <c r="BP6">
        <v>0</v>
      </c>
      <c r="BQ6" t="s">
        <v>904</v>
      </c>
      <c r="BR6">
        <v>116</v>
      </c>
      <c r="BS6" t="s">
        <v>904</v>
      </c>
      <c r="BT6">
        <v>83</v>
      </c>
      <c r="BU6" t="s">
        <v>904</v>
      </c>
      <c r="BV6">
        <v>158</v>
      </c>
      <c r="BW6" t="s">
        <v>926</v>
      </c>
      <c r="BX6">
        <v>6</v>
      </c>
      <c r="BY6" t="s">
        <v>926</v>
      </c>
      <c r="BZ6">
        <v>4</v>
      </c>
      <c r="CA6" t="s">
        <v>411</v>
      </c>
      <c r="CB6">
        <v>176</v>
      </c>
      <c r="CC6" t="s">
        <v>904</v>
      </c>
      <c r="CD6">
        <v>1287</v>
      </c>
      <c r="CE6" t="s">
        <v>874</v>
      </c>
      <c r="CF6">
        <v>1762</v>
      </c>
      <c r="CG6" t="s">
        <v>902</v>
      </c>
      <c r="CH6">
        <v>8287</v>
      </c>
      <c r="CI6" t="s">
        <v>902</v>
      </c>
      <c r="CJ6">
        <v>8518</v>
      </c>
      <c r="CK6" t="s">
        <v>902</v>
      </c>
      <c r="CL6">
        <v>4470</v>
      </c>
      <c r="CM6" t="s">
        <v>219</v>
      </c>
      <c r="CN6">
        <v>347</v>
      </c>
      <c r="CO6" t="s">
        <v>904</v>
      </c>
      <c r="CP6">
        <v>5894</v>
      </c>
      <c r="CQ6" t="s">
        <v>219</v>
      </c>
      <c r="CR6">
        <v>1075</v>
      </c>
      <c r="CS6" t="s">
        <v>904</v>
      </c>
      <c r="CT6">
        <v>490</v>
      </c>
      <c r="CU6" t="s">
        <v>902</v>
      </c>
      <c r="CV6">
        <v>2834</v>
      </c>
      <c r="CW6" t="s">
        <v>902</v>
      </c>
      <c r="CX6">
        <v>29403</v>
      </c>
    </row>
    <row r="7" spans="1:102" ht="12.75">
      <c r="A7" t="s">
        <v>874</v>
      </c>
      <c r="B7">
        <v>598</v>
      </c>
      <c r="C7" t="s">
        <v>902</v>
      </c>
      <c r="D7">
        <v>1919</v>
      </c>
      <c r="E7" t="s">
        <v>874</v>
      </c>
      <c r="F7">
        <v>83</v>
      </c>
      <c r="G7" t="s">
        <v>904</v>
      </c>
      <c r="H7">
        <v>232</v>
      </c>
      <c r="I7" t="s">
        <v>906</v>
      </c>
      <c r="J7">
        <v>1389</v>
      </c>
      <c r="K7" t="s">
        <v>902</v>
      </c>
      <c r="L7">
        <v>91</v>
      </c>
      <c r="M7" t="s">
        <v>904</v>
      </c>
      <c r="N7">
        <v>168</v>
      </c>
      <c r="O7" t="s">
        <v>904</v>
      </c>
      <c r="P7">
        <v>308</v>
      </c>
      <c r="Q7" t="s">
        <v>902</v>
      </c>
      <c r="R7">
        <v>140</v>
      </c>
      <c r="S7" t="s">
        <v>902</v>
      </c>
      <c r="T7">
        <v>785</v>
      </c>
      <c r="U7" t="s">
        <v>874</v>
      </c>
      <c r="V7">
        <v>962</v>
      </c>
      <c r="W7" t="s">
        <v>219</v>
      </c>
      <c r="X7">
        <v>373</v>
      </c>
      <c r="Y7" t="s">
        <v>406</v>
      </c>
      <c r="Z7">
        <v>875</v>
      </c>
      <c r="AA7" t="s">
        <v>897</v>
      </c>
      <c r="AB7">
        <v>53</v>
      </c>
      <c r="AC7" t="s">
        <v>902</v>
      </c>
      <c r="AD7">
        <v>90</v>
      </c>
      <c r="AE7" t="s">
        <v>874</v>
      </c>
      <c r="AF7">
        <v>505</v>
      </c>
      <c r="AG7" t="s">
        <v>931</v>
      </c>
      <c r="AH7">
        <v>37</v>
      </c>
      <c r="AI7" t="s">
        <v>904</v>
      </c>
      <c r="AJ7">
        <v>1857</v>
      </c>
      <c r="AK7" t="s">
        <v>904</v>
      </c>
      <c r="AL7">
        <v>420</v>
      </c>
      <c r="AM7" t="s">
        <v>902</v>
      </c>
      <c r="AN7">
        <v>1184</v>
      </c>
      <c r="AO7" t="s">
        <v>897</v>
      </c>
      <c r="AP7">
        <v>44</v>
      </c>
      <c r="AQ7" t="s">
        <v>904</v>
      </c>
      <c r="AR7">
        <v>135</v>
      </c>
      <c r="AS7" t="s">
        <v>906</v>
      </c>
      <c r="AT7">
        <v>462</v>
      </c>
      <c r="AU7" t="s">
        <v>405</v>
      </c>
      <c r="AV7">
        <v>144</v>
      </c>
      <c r="AW7" t="s">
        <v>902</v>
      </c>
      <c r="AX7">
        <v>162</v>
      </c>
      <c r="AY7" t="s">
        <v>902</v>
      </c>
      <c r="AZ7">
        <v>132</v>
      </c>
      <c r="BA7" t="s">
        <v>906</v>
      </c>
      <c r="BB7">
        <v>148</v>
      </c>
      <c r="BC7" t="s">
        <v>902</v>
      </c>
      <c r="BD7">
        <v>1183</v>
      </c>
      <c r="BE7" t="s">
        <v>906</v>
      </c>
      <c r="BF7">
        <v>976</v>
      </c>
      <c r="BG7" t="s">
        <v>897</v>
      </c>
      <c r="BH7">
        <v>1856</v>
      </c>
      <c r="BI7" t="s">
        <v>904</v>
      </c>
      <c r="BJ7">
        <v>1357</v>
      </c>
      <c r="BK7" t="s">
        <v>904</v>
      </c>
      <c r="BL7">
        <v>255</v>
      </c>
      <c r="BM7" t="s">
        <v>902</v>
      </c>
      <c r="BN7">
        <v>413</v>
      </c>
      <c r="BO7" t="s">
        <v>403</v>
      </c>
      <c r="BP7">
        <v>0</v>
      </c>
      <c r="BQ7" t="s">
        <v>219</v>
      </c>
      <c r="BR7">
        <v>69</v>
      </c>
      <c r="BS7" t="s">
        <v>874</v>
      </c>
      <c r="BT7">
        <v>56</v>
      </c>
      <c r="BU7" t="s">
        <v>874</v>
      </c>
      <c r="BV7">
        <v>66</v>
      </c>
      <c r="BW7" t="s">
        <v>403</v>
      </c>
      <c r="BX7">
        <v>0</v>
      </c>
      <c r="BY7" t="s">
        <v>403</v>
      </c>
      <c r="BZ7">
        <v>0</v>
      </c>
      <c r="CA7" t="s">
        <v>219</v>
      </c>
      <c r="CB7">
        <v>172</v>
      </c>
      <c r="CC7" t="s">
        <v>219</v>
      </c>
      <c r="CD7">
        <v>1106</v>
      </c>
      <c r="CE7" t="s">
        <v>902</v>
      </c>
      <c r="CF7">
        <v>884</v>
      </c>
      <c r="CG7" t="s">
        <v>904</v>
      </c>
      <c r="CH7">
        <v>3825</v>
      </c>
      <c r="CI7" t="s">
        <v>406</v>
      </c>
      <c r="CJ7">
        <v>4853</v>
      </c>
      <c r="CK7" t="s">
        <v>906</v>
      </c>
      <c r="CL7">
        <v>4389</v>
      </c>
      <c r="CM7" t="s">
        <v>411</v>
      </c>
      <c r="CN7">
        <v>256</v>
      </c>
      <c r="CO7" t="s">
        <v>906</v>
      </c>
      <c r="CP7">
        <v>3002</v>
      </c>
      <c r="CQ7" t="s">
        <v>902</v>
      </c>
      <c r="CR7">
        <v>762</v>
      </c>
      <c r="CS7" t="s">
        <v>219</v>
      </c>
      <c r="CT7">
        <v>202</v>
      </c>
      <c r="CU7" t="s">
        <v>906</v>
      </c>
      <c r="CV7">
        <v>1509</v>
      </c>
      <c r="CW7" t="s">
        <v>904</v>
      </c>
      <c r="CX7">
        <v>21166</v>
      </c>
    </row>
    <row r="8" spans="1:102" ht="12.75">
      <c r="A8" t="s">
        <v>904</v>
      </c>
      <c r="B8">
        <v>447</v>
      </c>
      <c r="C8" t="s">
        <v>923</v>
      </c>
      <c r="D8">
        <v>959</v>
      </c>
      <c r="E8" t="s">
        <v>405</v>
      </c>
      <c r="F8">
        <v>78</v>
      </c>
      <c r="G8" t="s">
        <v>907</v>
      </c>
      <c r="H8">
        <v>123</v>
      </c>
      <c r="I8" t="s">
        <v>406</v>
      </c>
      <c r="J8">
        <v>1341</v>
      </c>
      <c r="K8" t="s">
        <v>904</v>
      </c>
      <c r="L8">
        <v>76</v>
      </c>
      <c r="M8" t="s">
        <v>219</v>
      </c>
      <c r="N8">
        <v>89</v>
      </c>
      <c r="O8" t="s">
        <v>405</v>
      </c>
      <c r="P8">
        <v>298</v>
      </c>
      <c r="Q8" t="s">
        <v>904</v>
      </c>
      <c r="R8">
        <v>90</v>
      </c>
      <c r="S8" t="s">
        <v>907</v>
      </c>
      <c r="T8">
        <v>625</v>
      </c>
      <c r="U8" t="s">
        <v>902</v>
      </c>
      <c r="V8">
        <v>416</v>
      </c>
      <c r="W8" t="s">
        <v>874</v>
      </c>
      <c r="X8">
        <v>221</v>
      </c>
      <c r="Y8" t="s">
        <v>904</v>
      </c>
      <c r="Z8">
        <v>589</v>
      </c>
      <c r="AA8" t="s">
        <v>923</v>
      </c>
      <c r="AB8">
        <v>50</v>
      </c>
      <c r="AC8" t="s">
        <v>904</v>
      </c>
      <c r="AD8">
        <v>90</v>
      </c>
      <c r="AE8" t="s">
        <v>405</v>
      </c>
      <c r="AF8">
        <v>500</v>
      </c>
      <c r="AG8" t="s">
        <v>869</v>
      </c>
      <c r="AH8">
        <v>29</v>
      </c>
      <c r="AI8" t="s">
        <v>902</v>
      </c>
      <c r="AJ8">
        <v>1820</v>
      </c>
      <c r="AK8" t="s">
        <v>897</v>
      </c>
      <c r="AL8">
        <v>244</v>
      </c>
      <c r="AM8" t="s">
        <v>906</v>
      </c>
      <c r="AN8">
        <v>1113</v>
      </c>
      <c r="AO8" t="s">
        <v>904</v>
      </c>
      <c r="AP8">
        <v>38</v>
      </c>
      <c r="AQ8" t="s">
        <v>907</v>
      </c>
      <c r="AR8">
        <v>102</v>
      </c>
      <c r="AS8" t="s">
        <v>902</v>
      </c>
      <c r="AT8">
        <v>404</v>
      </c>
      <c r="AU8" t="s">
        <v>902</v>
      </c>
      <c r="AV8">
        <v>123</v>
      </c>
      <c r="AW8" t="s">
        <v>904</v>
      </c>
      <c r="AX8">
        <v>160</v>
      </c>
      <c r="AY8" t="s">
        <v>904</v>
      </c>
      <c r="AZ8">
        <v>68</v>
      </c>
      <c r="BA8" t="s">
        <v>874</v>
      </c>
      <c r="BB8">
        <v>107</v>
      </c>
      <c r="BC8" t="s">
        <v>874</v>
      </c>
      <c r="BD8">
        <v>647</v>
      </c>
      <c r="BE8" t="s">
        <v>904</v>
      </c>
      <c r="BF8">
        <v>580</v>
      </c>
      <c r="BG8" t="s">
        <v>906</v>
      </c>
      <c r="BH8">
        <v>1253</v>
      </c>
      <c r="BI8" t="s">
        <v>406</v>
      </c>
      <c r="BJ8">
        <v>1032</v>
      </c>
      <c r="BK8" t="s">
        <v>406</v>
      </c>
      <c r="BL8">
        <v>210</v>
      </c>
      <c r="BM8" t="s">
        <v>904</v>
      </c>
      <c r="BN8">
        <v>326</v>
      </c>
      <c r="BO8" t="s">
        <v>410</v>
      </c>
      <c r="BP8">
        <v>5</v>
      </c>
      <c r="BQ8" t="s">
        <v>902</v>
      </c>
      <c r="BR8">
        <v>46</v>
      </c>
      <c r="BS8" t="s">
        <v>902</v>
      </c>
      <c r="BT8">
        <v>56</v>
      </c>
      <c r="BU8" t="s">
        <v>219</v>
      </c>
      <c r="BV8">
        <v>62</v>
      </c>
      <c r="BW8" t="s">
        <v>410</v>
      </c>
      <c r="BX8">
        <v>10</v>
      </c>
      <c r="BY8" t="s">
        <v>410</v>
      </c>
      <c r="BZ8">
        <v>6</v>
      </c>
      <c r="CA8" t="s">
        <v>897</v>
      </c>
      <c r="CB8">
        <v>134</v>
      </c>
      <c r="CC8" t="s">
        <v>874</v>
      </c>
      <c r="CD8">
        <v>680</v>
      </c>
      <c r="CE8" t="s">
        <v>904</v>
      </c>
      <c r="CF8">
        <v>606</v>
      </c>
      <c r="CG8" t="s">
        <v>897</v>
      </c>
      <c r="CH8">
        <v>2520</v>
      </c>
      <c r="CI8" t="s">
        <v>904</v>
      </c>
      <c r="CJ8">
        <v>3214</v>
      </c>
      <c r="CK8" t="s">
        <v>904</v>
      </c>
      <c r="CL8">
        <v>3696</v>
      </c>
      <c r="CM8" t="s">
        <v>897</v>
      </c>
      <c r="CN8">
        <v>246</v>
      </c>
      <c r="CO8" t="s">
        <v>902</v>
      </c>
      <c r="CP8">
        <v>2699</v>
      </c>
      <c r="CQ8" t="s">
        <v>904</v>
      </c>
      <c r="CR8">
        <v>636</v>
      </c>
      <c r="CS8" t="s">
        <v>874</v>
      </c>
      <c r="CT8">
        <v>193</v>
      </c>
      <c r="CU8" t="s">
        <v>904</v>
      </c>
      <c r="CV8">
        <v>1389</v>
      </c>
      <c r="CW8" t="s">
        <v>906</v>
      </c>
      <c r="CX8">
        <v>14718</v>
      </c>
    </row>
    <row r="9" spans="1:102" ht="12.75">
      <c r="A9" t="s">
        <v>906</v>
      </c>
      <c r="B9">
        <v>287</v>
      </c>
      <c r="C9" t="s">
        <v>406</v>
      </c>
      <c r="D9">
        <v>674</v>
      </c>
      <c r="E9" t="s">
        <v>219</v>
      </c>
      <c r="F9">
        <v>68</v>
      </c>
      <c r="G9" t="s">
        <v>874</v>
      </c>
      <c r="H9">
        <v>109</v>
      </c>
      <c r="I9" t="s">
        <v>904</v>
      </c>
      <c r="J9">
        <v>1224</v>
      </c>
      <c r="K9" t="s">
        <v>219</v>
      </c>
      <c r="L9">
        <v>72</v>
      </c>
      <c r="M9" t="s">
        <v>907</v>
      </c>
      <c r="N9">
        <v>85</v>
      </c>
      <c r="O9" t="s">
        <v>874</v>
      </c>
      <c r="P9">
        <v>259</v>
      </c>
      <c r="Q9" t="s">
        <v>906</v>
      </c>
      <c r="R9">
        <v>61</v>
      </c>
      <c r="S9" t="s">
        <v>406</v>
      </c>
      <c r="T9">
        <v>202</v>
      </c>
      <c r="U9" t="s">
        <v>906</v>
      </c>
      <c r="V9">
        <v>382</v>
      </c>
      <c r="W9" t="s">
        <v>902</v>
      </c>
      <c r="X9">
        <v>202</v>
      </c>
      <c r="Y9" t="s">
        <v>901</v>
      </c>
      <c r="Z9">
        <v>285</v>
      </c>
      <c r="AA9" t="s">
        <v>219</v>
      </c>
      <c r="AB9">
        <v>40</v>
      </c>
      <c r="AC9" t="s">
        <v>906</v>
      </c>
      <c r="AD9">
        <v>83</v>
      </c>
      <c r="AE9" t="s">
        <v>897</v>
      </c>
      <c r="AF9">
        <v>403</v>
      </c>
      <c r="AG9" t="s">
        <v>904</v>
      </c>
      <c r="AH9">
        <v>29</v>
      </c>
      <c r="AI9" t="s">
        <v>406</v>
      </c>
      <c r="AJ9">
        <v>578</v>
      </c>
      <c r="AK9" t="s">
        <v>907</v>
      </c>
      <c r="AL9">
        <v>156</v>
      </c>
      <c r="AM9" t="s">
        <v>219</v>
      </c>
      <c r="AN9">
        <v>1037</v>
      </c>
      <c r="AO9" t="s">
        <v>869</v>
      </c>
      <c r="AP9">
        <v>33</v>
      </c>
      <c r="AQ9" t="s">
        <v>906</v>
      </c>
      <c r="AR9">
        <v>75</v>
      </c>
      <c r="AS9" t="s">
        <v>874</v>
      </c>
      <c r="AT9">
        <v>343</v>
      </c>
      <c r="AU9" t="s">
        <v>874</v>
      </c>
      <c r="AV9">
        <v>117</v>
      </c>
      <c r="AW9" t="s">
        <v>897</v>
      </c>
      <c r="AX9">
        <v>159</v>
      </c>
      <c r="AY9" t="s">
        <v>411</v>
      </c>
      <c r="AZ9">
        <v>67</v>
      </c>
      <c r="BA9" t="s">
        <v>904</v>
      </c>
      <c r="BB9">
        <v>107</v>
      </c>
      <c r="BC9" t="s">
        <v>906</v>
      </c>
      <c r="BD9">
        <v>561</v>
      </c>
      <c r="BE9" t="s">
        <v>874</v>
      </c>
      <c r="BF9">
        <v>397</v>
      </c>
      <c r="BG9" t="s">
        <v>904</v>
      </c>
      <c r="BH9">
        <v>1228</v>
      </c>
      <c r="BI9" t="s">
        <v>907</v>
      </c>
      <c r="BJ9">
        <v>745</v>
      </c>
      <c r="BK9" t="s">
        <v>901</v>
      </c>
      <c r="BL9">
        <v>174</v>
      </c>
      <c r="BM9" t="s">
        <v>219</v>
      </c>
      <c r="BN9">
        <v>189</v>
      </c>
      <c r="BO9" t="s">
        <v>902</v>
      </c>
      <c r="BP9">
        <v>28</v>
      </c>
      <c r="BQ9" t="s">
        <v>907</v>
      </c>
      <c r="BR9">
        <v>41</v>
      </c>
      <c r="BS9" t="s">
        <v>219</v>
      </c>
      <c r="BT9">
        <v>55</v>
      </c>
      <c r="BU9" t="s">
        <v>902</v>
      </c>
      <c r="BV9">
        <v>61</v>
      </c>
      <c r="BW9" t="s">
        <v>902</v>
      </c>
      <c r="BX9">
        <v>241</v>
      </c>
      <c r="BY9" t="s">
        <v>902</v>
      </c>
      <c r="BZ9">
        <v>3463</v>
      </c>
      <c r="CA9" t="s">
        <v>405</v>
      </c>
      <c r="CB9">
        <v>108</v>
      </c>
      <c r="CC9" t="s">
        <v>405</v>
      </c>
      <c r="CD9">
        <v>653</v>
      </c>
      <c r="CE9" t="s">
        <v>219</v>
      </c>
      <c r="CF9">
        <v>442</v>
      </c>
      <c r="CG9" t="s">
        <v>406</v>
      </c>
      <c r="CH9">
        <v>2127</v>
      </c>
      <c r="CI9" t="s">
        <v>901</v>
      </c>
      <c r="CJ9">
        <v>2974</v>
      </c>
      <c r="CK9" t="s">
        <v>923</v>
      </c>
      <c r="CL9">
        <v>3242</v>
      </c>
      <c r="CM9" t="s">
        <v>874</v>
      </c>
      <c r="CN9">
        <v>218</v>
      </c>
      <c r="CO9" t="s">
        <v>874</v>
      </c>
      <c r="CP9">
        <v>1992</v>
      </c>
      <c r="CQ9" t="s">
        <v>906</v>
      </c>
      <c r="CR9">
        <v>387</v>
      </c>
      <c r="CS9" t="s">
        <v>902</v>
      </c>
      <c r="CT9">
        <v>191</v>
      </c>
      <c r="CU9" t="s">
        <v>874</v>
      </c>
      <c r="CV9">
        <v>1218</v>
      </c>
      <c r="CW9" t="s">
        <v>905</v>
      </c>
      <c r="CX9">
        <v>10827</v>
      </c>
    </row>
    <row r="10" spans="1:102" ht="12.75">
      <c r="A10" t="s">
        <v>907</v>
      </c>
      <c r="B10">
        <v>220</v>
      </c>
      <c r="C10" t="s">
        <v>907</v>
      </c>
      <c r="D10">
        <v>558</v>
      </c>
      <c r="E10" t="s">
        <v>902</v>
      </c>
      <c r="F10">
        <v>66</v>
      </c>
      <c r="G10" t="s">
        <v>897</v>
      </c>
      <c r="H10">
        <v>94</v>
      </c>
      <c r="I10" t="s">
        <v>923</v>
      </c>
      <c r="J10">
        <v>1177</v>
      </c>
      <c r="K10" t="s">
        <v>897</v>
      </c>
      <c r="L10">
        <v>70</v>
      </c>
      <c r="M10" t="s">
        <v>923</v>
      </c>
      <c r="N10">
        <v>76</v>
      </c>
      <c r="O10" t="s">
        <v>902</v>
      </c>
      <c r="P10">
        <v>209</v>
      </c>
      <c r="Q10" t="s">
        <v>219</v>
      </c>
      <c r="R10">
        <v>60</v>
      </c>
      <c r="S10" t="s">
        <v>906</v>
      </c>
      <c r="T10">
        <v>135</v>
      </c>
      <c r="U10" t="s">
        <v>899</v>
      </c>
      <c r="V10">
        <v>203</v>
      </c>
      <c r="W10" t="s">
        <v>405</v>
      </c>
      <c r="X10">
        <v>133</v>
      </c>
      <c r="Y10" t="s">
        <v>906</v>
      </c>
      <c r="Z10">
        <v>257</v>
      </c>
      <c r="AA10" t="s">
        <v>405</v>
      </c>
      <c r="AB10">
        <v>37</v>
      </c>
      <c r="AC10" t="s">
        <v>923</v>
      </c>
      <c r="AD10">
        <v>67</v>
      </c>
      <c r="AE10" t="s">
        <v>869</v>
      </c>
      <c r="AF10">
        <v>280</v>
      </c>
      <c r="AG10" t="s">
        <v>874</v>
      </c>
      <c r="AH10">
        <v>28</v>
      </c>
      <c r="AI10" t="s">
        <v>874</v>
      </c>
      <c r="AJ10">
        <v>539</v>
      </c>
      <c r="AK10" t="s">
        <v>406</v>
      </c>
      <c r="AL10">
        <v>130</v>
      </c>
      <c r="AM10" t="s">
        <v>897</v>
      </c>
      <c r="AN10">
        <v>667</v>
      </c>
      <c r="AO10" t="s">
        <v>874</v>
      </c>
      <c r="AP10">
        <v>33</v>
      </c>
      <c r="AQ10" t="s">
        <v>219</v>
      </c>
      <c r="AR10">
        <v>64</v>
      </c>
      <c r="AS10" t="s">
        <v>219</v>
      </c>
      <c r="AT10">
        <v>219</v>
      </c>
      <c r="AU10" t="s">
        <v>219</v>
      </c>
      <c r="AV10">
        <v>117</v>
      </c>
      <c r="AW10" t="s">
        <v>918</v>
      </c>
      <c r="AX10">
        <v>148</v>
      </c>
      <c r="AY10" t="s">
        <v>406</v>
      </c>
      <c r="AZ10">
        <v>52</v>
      </c>
      <c r="BA10" t="s">
        <v>923</v>
      </c>
      <c r="BB10">
        <v>61</v>
      </c>
      <c r="BC10" t="s">
        <v>406</v>
      </c>
      <c r="BD10">
        <v>442</v>
      </c>
      <c r="BE10" t="s">
        <v>406</v>
      </c>
      <c r="BF10">
        <v>378</v>
      </c>
      <c r="BG10" t="s">
        <v>406</v>
      </c>
      <c r="BH10">
        <v>763</v>
      </c>
      <c r="BI10" t="s">
        <v>906</v>
      </c>
      <c r="BJ10">
        <v>557</v>
      </c>
      <c r="BK10" t="s">
        <v>923</v>
      </c>
      <c r="BL10">
        <v>146</v>
      </c>
      <c r="BM10" t="s">
        <v>906</v>
      </c>
      <c r="BN10">
        <v>137</v>
      </c>
      <c r="BO10" t="s">
        <v>402</v>
      </c>
      <c r="BP10">
        <v>0</v>
      </c>
      <c r="BQ10" t="s">
        <v>874</v>
      </c>
      <c r="BR10">
        <v>35</v>
      </c>
      <c r="BS10" t="s">
        <v>407</v>
      </c>
      <c r="BT10">
        <v>48</v>
      </c>
      <c r="BU10" t="s">
        <v>906</v>
      </c>
      <c r="BV10">
        <v>36</v>
      </c>
      <c r="BW10" t="s">
        <v>402</v>
      </c>
      <c r="BX10">
        <v>2</v>
      </c>
      <c r="BY10" t="s">
        <v>402</v>
      </c>
      <c r="BZ10">
        <v>0</v>
      </c>
      <c r="CA10" t="s">
        <v>874</v>
      </c>
      <c r="CB10">
        <v>95</v>
      </c>
      <c r="CC10" t="s">
        <v>902</v>
      </c>
      <c r="CD10">
        <v>600</v>
      </c>
      <c r="CE10" t="s">
        <v>906</v>
      </c>
      <c r="CF10">
        <v>342</v>
      </c>
      <c r="CG10" t="s">
        <v>906</v>
      </c>
      <c r="CH10">
        <v>2022</v>
      </c>
      <c r="CI10" t="s">
        <v>906</v>
      </c>
      <c r="CJ10">
        <v>2698</v>
      </c>
      <c r="CK10" t="s">
        <v>219</v>
      </c>
      <c r="CL10">
        <v>3164</v>
      </c>
      <c r="CM10" t="s">
        <v>405</v>
      </c>
      <c r="CN10">
        <v>188</v>
      </c>
      <c r="CO10" t="s">
        <v>406</v>
      </c>
      <c r="CP10">
        <v>944</v>
      </c>
      <c r="CQ10" t="s">
        <v>897</v>
      </c>
      <c r="CR10">
        <v>383</v>
      </c>
      <c r="CS10" t="s">
        <v>907</v>
      </c>
      <c r="CT10">
        <v>107</v>
      </c>
      <c r="CU10" t="s">
        <v>406</v>
      </c>
      <c r="CV10">
        <v>824</v>
      </c>
      <c r="CW10" t="s">
        <v>874</v>
      </c>
      <c r="CX10">
        <v>8952</v>
      </c>
    </row>
    <row r="11" spans="1:102" ht="12.75">
      <c r="A11" t="s">
        <v>406</v>
      </c>
      <c r="B11">
        <v>199</v>
      </c>
      <c r="C11" t="s">
        <v>904</v>
      </c>
      <c r="D11">
        <v>499</v>
      </c>
      <c r="E11" t="s">
        <v>897</v>
      </c>
      <c r="F11">
        <v>57</v>
      </c>
      <c r="G11" t="s">
        <v>906</v>
      </c>
      <c r="H11">
        <v>64</v>
      </c>
      <c r="I11" t="s">
        <v>901</v>
      </c>
      <c r="J11">
        <v>1143</v>
      </c>
      <c r="K11" t="s">
        <v>869</v>
      </c>
      <c r="L11">
        <v>64</v>
      </c>
      <c r="M11" t="s">
        <v>874</v>
      </c>
      <c r="N11">
        <v>73</v>
      </c>
      <c r="O11" t="s">
        <v>897</v>
      </c>
      <c r="P11">
        <v>181</v>
      </c>
      <c r="Q11" t="s">
        <v>407</v>
      </c>
      <c r="R11">
        <v>52</v>
      </c>
      <c r="S11" t="s">
        <v>874</v>
      </c>
      <c r="T11">
        <v>100</v>
      </c>
      <c r="U11" t="s">
        <v>875</v>
      </c>
      <c r="V11">
        <v>184</v>
      </c>
      <c r="W11" t="s">
        <v>897</v>
      </c>
      <c r="X11">
        <v>107</v>
      </c>
      <c r="Y11" t="s">
        <v>923</v>
      </c>
      <c r="Z11">
        <v>215</v>
      </c>
      <c r="AA11" t="s">
        <v>902</v>
      </c>
      <c r="AB11">
        <v>33</v>
      </c>
      <c r="AC11" t="s">
        <v>219</v>
      </c>
      <c r="AD11">
        <v>60</v>
      </c>
      <c r="AE11" t="s">
        <v>923</v>
      </c>
      <c r="AF11">
        <v>250</v>
      </c>
      <c r="AG11" t="s">
        <v>411</v>
      </c>
      <c r="AH11">
        <v>28</v>
      </c>
      <c r="AI11" t="s">
        <v>923</v>
      </c>
      <c r="AJ11">
        <v>485</v>
      </c>
      <c r="AK11" t="s">
        <v>874</v>
      </c>
      <c r="AL11">
        <v>116</v>
      </c>
      <c r="AM11" t="s">
        <v>901</v>
      </c>
      <c r="AN11">
        <v>598</v>
      </c>
      <c r="AO11" t="s">
        <v>405</v>
      </c>
      <c r="AP11">
        <v>25</v>
      </c>
      <c r="AQ11" t="s">
        <v>902</v>
      </c>
      <c r="AR11">
        <v>59</v>
      </c>
      <c r="AS11" t="s">
        <v>406</v>
      </c>
      <c r="AT11">
        <v>202</v>
      </c>
      <c r="AU11" t="s">
        <v>897</v>
      </c>
      <c r="AV11">
        <v>97</v>
      </c>
      <c r="AW11" t="s">
        <v>906</v>
      </c>
      <c r="AX11">
        <v>146</v>
      </c>
      <c r="AY11" t="s">
        <v>901</v>
      </c>
      <c r="AZ11">
        <v>49</v>
      </c>
      <c r="BA11" t="s">
        <v>219</v>
      </c>
      <c r="BB11">
        <v>41</v>
      </c>
      <c r="BC11" t="s">
        <v>899</v>
      </c>
      <c r="BD11">
        <v>385</v>
      </c>
      <c r="BE11" t="s">
        <v>901</v>
      </c>
      <c r="BF11">
        <v>320</v>
      </c>
      <c r="BG11" t="s">
        <v>923</v>
      </c>
      <c r="BH11">
        <v>654</v>
      </c>
      <c r="BI11" t="s">
        <v>901</v>
      </c>
      <c r="BJ11">
        <v>477</v>
      </c>
      <c r="BK11" t="s">
        <v>874</v>
      </c>
      <c r="BL11">
        <v>116</v>
      </c>
      <c r="BM11" t="s">
        <v>406</v>
      </c>
      <c r="BN11">
        <v>122</v>
      </c>
      <c r="BO11" t="s">
        <v>404</v>
      </c>
      <c r="BP11">
        <v>5</v>
      </c>
      <c r="BQ11" t="s">
        <v>897</v>
      </c>
      <c r="BR11">
        <v>33</v>
      </c>
      <c r="BS11" t="s">
        <v>873</v>
      </c>
      <c r="BT11">
        <v>28</v>
      </c>
      <c r="BU11" t="s">
        <v>907</v>
      </c>
      <c r="BV11">
        <v>33</v>
      </c>
      <c r="BW11" t="s">
        <v>404</v>
      </c>
      <c r="BX11">
        <v>7</v>
      </c>
      <c r="BY11" t="s">
        <v>404</v>
      </c>
      <c r="BZ11">
        <v>2</v>
      </c>
      <c r="CA11" t="s">
        <v>902</v>
      </c>
      <c r="CB11">
        <v>83</v>
      </c>
      <c r="CC11" t="s">
        <v>897</v>
      </c>
      <c r="CD11">
        <v>442</v>
      </c>
      <c r="CE11" t="s">
        <v>406</v>
      </c>
      <c r="CF11">
        <v>275</v>
      </c>
      <c r="CG11" t="s">
        <v>907</v>
      </c>
      <c r="CH11">
        <v>1878</v>
      </c>
      <c r="CI11" t="s">
        <v>923</v>
      </c>
      <c r="CJ11">
        <v>2101</v>
      </c>
      <c r="CK11" t="s">
        <v>874</v>
      </c>
      <c r="CL11">
        <v>1606</v>
      </c>
      <c r="CM11" t="s">
        <v>902</v>
      </c>
      <c r="CN11">
        <v>158</v>
      </c>
      <c r="CO11" t="s">
        <v>907</v>
      </c>
      <c r="CP11">
        <v>705</v>
      </c>
      <c r="CQ11" t="s">
        <v>874</v>
      </c>
      <c r="CR11">
        <v>353</v>
      </c>
      <c r="CS11" t="s">
        <v>869</v>
      </c>
      <c r="CT11">
        <v>88</v>
      </c>
      <c r="CU11" t="s">
        <v>901</v>
      </c>
      <c r="CV11">
        <v>580</v>
      </c>
      <c r="CW11" t="s">
        <v>923</v>
      </c>
      <c r="CX11">
        <v>8139</v>
      </c>
    </row>
    <row r="12" spans="1:102" ht="12.75">
      <c r="A12" t="s">
        <v>897</v>
      </c>
      <c r="B12">
        <v>96</v>
      </c>
      <c r="C12" t="s">
        <v>897</v>
      </c>
      <c r="D12">
        <v>324</v>
      </c>
      <c r="E12" t="s">
        <v>869</v>
      </c>
      <c r="F12">
        <v>43</v>
      </c>
      <c r="G12" t="s">
        <v>219</v>
      </c>
      <c r="H12">
        <v>55</v>
      </c>
      <c r="I12" t="s">
        <v>897</v>
      </c>
      <c r="J12">
        <v>479</v>
      </c>
      <c r="K12" t="s">
        <v>405</v>
      </c>
      <c r="L12">
        <v>51</v>
      </c>
      <c r="M12" t="s">
        <v>899</v>
      </c>
      <c r="N12">
        <v>62</v>
      </c>
      <c r="O12" t="s">
        <v>923</v>
      </c>
      <c r="P12">
        <v>132</v>
      </c>
      <c r="Q12" t="s">
        <v>907</v>
      </c>
      <c r="R12">
        <v>49</v>
      </c>
      <c r="S12" t="s">
        <v>897</v>
      </c>
      <c r="T12">
        <v>85</v>
      </c>
      <c r="U12" t="s">
        <v>907</v>
      </c>
      <c r="V12">
        <v>160</v>
      </c>
      <c r="W12" t="s">
        <v>869</v>
      </c>
      <c r="X12">
        <v>70</v>
      </c>
      <c r="Y12" t="s">
        <v>897</v>
      </c>
      <c r="Z12">
        <v>107</v>
      </c>
      <c r="AA12" t="s">
        <v>411</v>
      </c>
      <c r="AB12">
        <v>30</v>
      </c>
      <c r="AC12" t="s">
        <v>869</v>
      </c>
      <c r="AD12">
        <v>55</v>
      </c>
      <c r="AE12" t="s">
        <v>904</v>
      </c>
      <c r="AF12">
        <v>218</v>
      </c>
      <c r="AG12" t="s">
        <v>933</v>
      </c>
      <c r="AH12">
        <v>23</v>
      </c>
      <c r="AI12" t="s">
        <v>907</v>
      </c>
      <c r="AJ12">
        <v>297</v>
      </c>
      <c r="AK12" t="s">
        <v>219</v>
      </c>
      <c r="AL12">
        <v>95</v>
      </c>
      <c r="AM12" t="s">
        <v>904</v>
      </c>
      <c r="AN12">
        <v>505</v>
      </c>
      <c r="AO12" t="s">
        <v>902</v>
      </c>
      <c r="AP12">
        <v>24</v>
      </c>
      <c r="AQ12" t="s">
        <v>395</v>
      </c>
      <c r="AR12">
        <v>28</v>
      </c>
      <c r="AS12" t="s">
        <v>907</v>
      </c>
      <c r="AT12">
        <v>146</v>
      </c>
      <c r="AU12" t="s">
        <v>906</v>
      </c>
      <c r="AV12">
        <v>73</v>
      </c>
      <c r="AW12" t="s">
        <v>874</v>
      </c>
      <c r="AX12">
        <v>121</v>
      </c>
      <c r="AY12" t="s">
        <v>897</v>
      </c>
      <c r="AZ12">
        <v>46</v>
      </c>
      <c r="BA12" t="s">
        <v>406</v>
      </c>
      <c r="BB12">
        <v>37</v>
      </c>
      <c r="BC12" t="s">
        <v>923</v>
      </c>
      <c r="BD12">
        <v>353</v>
      </c>
      <c r="BE12" t="s">
        <v>897</v>
      </c>
      <c r="BF12">
        <v>232</v>
      </c>
      <c r="BG12" t="s">
        <v>901</v>
      </c>
      <c r="BH12">
        <v>520</v>
      </c>
      <c r="BI12" t="s">
        <v>897</v>
      </c>
      <c r="BJ12">
        <v>335</v>
      </c>
      <c r="BK12" t="s">
        <v>906</v>
      </c>
      <c r="BL12">
        <v>98</v>
      </c>
      <c r="BM12" t="s">
        <v>869</v>
      </c>
      <c r="BN12">
        <v>74</v>
      </c>
      <c r="BO12" t="s">
        <v>412</v>
      </c>
      <c r="BP12">
        <v>0</v>
      </c>
      <c r="BQ12" t="s">
        <v>910</v>
      </c>
      <c r="BR12">
        <v>22</v>
      </c>
      <c r="BS12" t="s">
        <v>903</v>
      </c>
      <c r="BT12">
        <v>27</v>
      </c>
      <c r="BU12" t="s">
        <v>869</v>
      </c>
      <c r="BV12">
        <v>23</v>
      </c>
      <c r="BW12" t="s">
        <v>412</v>
      </c>
      <c r="BX12">
        <v>16</v>
      </c>
      <c r="BY12" t="s">
        <v>412</v>
      </c>
      <c r="BZ12">
        <v>24</v>
      </c>
      <c r="CA12" t="s">
        <v>915</v>
      </c>
      <c r="CB12">
        <v>83</v>
      </c>
      <c r="CC12" t="s">
        <v>923</v>
      </c>
      <c r="CD12">
        <v>285</v>
      </c>
      <c r="CE12" t="s">
        <v>869</v>
      </c>
      <c r="CF12">
        <v>206</v>
      </c>
      <c r="CG12" t="s">
        <v>901</v>
      </c>
      <c r="CH12">
        <v>1115</v>
      </c>
      <c r="CI12" t="s">
        <v>897</v>
      </c>
      <c r="CJ12">
        <v>855</v>
      </c>
      <c r="CK12" t="s">
        <v>406</v>
      </c>
      <c r="CL12">
        <v>1559</v>
      </c>
      <c r="CM12" t="s">
        <v>869</v>
      </c>
      <c r="CN12">
        <v>131</v>
      </c>
      <c r="CO12" t="s">
        <v>923</v>
      </c>
      <c r="CP12">
        <v>617</v>
      </c>
      <c r="CQ12" t="s">
        <v>907</v>
      </c>
      <c r="CR12">
        <v>297</v>
      </c>
      <c r="CS12" t="s">
        <v>903</v>
      </c>
      <c r="CT12">
        <v>80</v>
      </c>
      <c r="CU12" t="s">
        <v>923</v>
      </c>
      <c r="CV12">
        <v>456</v>
      </c>
      <c r="CW12" t="s">
        <v>219</v>
      </c>
      <c r="CX12">
        <v>7807</v>
      </c>
    </row>
    <row r="13" spans="1:102" ht="12.75">
      <c r="A13" t="s">
        <v>219</v>
      </c>
      <c r="B13">
        <v>94</v>
      </c>
      <c r="C13" t="s">
        <v>219</v>
      </c>
      <c r="D13">
        <v>297</v>
      </c>
      <c r="E13" t="s">
        <v>904</v>
      </c>
      <c r="F13">
        <v>43</v>
      </c>
      <c r="G13" t="s">
        <v>923</v>
      </c>
      <c r="H13">
        <v>45</v>
      </c>
      <c r="I13" t="s">
        <v>874</v>
      </c>
      <c r="J13">
        <v>131</v>
      </c>
      <c r="K13" t="s">
        <v>874</v>
      </c>
      <c r="L13">
        <v>50</v>
      </c>
      <c r="M13" t="s">
        <v>897</v>
      </c>
      <c r="N13">
        <v>60</v>
      </c>
      <c r="O13" t="s">
        <v>871</v>
      </c>
      <c r="P13">
        <v>117</v>
      </c>
      <c r="Q13" t="s">
        <v>897</v>
      </c>
      <c r="R13">
        <v>41</v>
      </c>
      <c r="S13" t="s">
        <v>219</v>
      </c>
      <c r="T13">
        <v>68</v>
      </c>
      <c r="U13" t="s">
        <v>406</v>
      </c>
      <c r="V13">
        <v>149</v>
      </c>
      <c r="W13" t="s">
        <v>899</v>
      </c>
      <c r="X13">
        <v>70</v>
      </c>
      <c r="Y13" t="s">
        <v>874</v>
      </c>
      <c r="Z13">
        <v>105</v>
      </c>
      <c r="AA13" t="s">
        <v>869</v>
      </c>
      <c r="AB13">
        <v>29</v>
      </c>
      <c r="AC13" t="s">
        <v>405</v>
      </c>
      <c r="AD13">
        <v>52</v>
      </c>
      <c r="AE13" t="s">
        <v>871</v>
      </c>
      <c r="AF13">
        <v>190</v>
      </c>
      <c r="AG13" t="s">
        <v>899</v>
      </c>
      <c r="AH13">
        <v>22</v>
      </c>
      <c r="AI13" t="s">
        <v>899</v>
      </c>
      <c r="AJ13">
        <v>286</v>
      </c>
      <c r="AK13" t="s">
        <v>923</v>
      </c>
      <c r="AL13">
        <v>91</v>
      </c>
      <c r="AM13" t="s">
        <v>406</v>
      </c>
      <c r="AN13">
        <v>406</v>
      </c>
      <c r="AO13" t="s">
        <v>411</v>
      </c>
      <c r="AP13">
        <v>22</v>
      </c>
      <c r="AQ13" t="s">
        <v>895</v>
      </c>
      <c r="AR13">
        <v>25</v>
      </c>
      <c r="AS13" t="s">
        <v>903</v>
      </c>
      <c r="AT13">
        <v>45</v>
      </c>
      <c r="AU13" t="s">
        <v>899</v>
      </c>
      <c r="AV13">
        <v>58</v>
      </c>
      <c r="AW13" t="s">
        <v>869</v>
      </c>
      <c r="AX13">
        <v>94</v>
      </c>
      <c r="AY13" t="s">
        <v>906</v>
      </c>
      <c r="AZ13">
        <v>30</v>
      </c>
      <c r="BA13" t="s">
        <v>907</v>
      </c>
      <c r="BB13">
        <v>27</v>
      </c>
      <c r="BC13" t="s">
        <v>219</v>
      </c>
      <c r="BD13">
        <v>269</v>
      </c>
      <c r="BE13" t="s">
        <v>923</v>
      </c>
      <c r="BF13">
        <v>197</v>
      </c>
      <c r="BG13" t="s">
        <v>907</v>
      </c>
      <c r="BH13">
        <v>352</v>
      </c>
      <c r="BI13" t="s">
        <v>923</v>
      </c>
      <c r="BJ13">
        <v>251</v>
      </c>
      <c r="BK13" t="s">
        <v>411</v>
      </c>
      <c r="BL13">
        <v>66</v>
      </c>
      <c r="BM13" t="s">
        <v>392</v>
      </c>
      <c r="BN13">
        <v>61</v>
      </c>
      <c r="BO13" t="s">
        <v>917</v>
      </c>
      <c r="BP13">
        <v>6</v>
      </c>
      <c r="BQ13" t="s">
        <v>873</v>
      </c>
      <c r="BR13">
        <v>20</v>
      </c>
      <c r="BS13" t="s">
        <v>869</v>
      </c>
      <c r="BT13">
        <v>26</v>
      </c>
      <c r="BU13" t="s">
        <v>897</v>
      </c>
      <c r="BV13">
        <v>18</v>
      </c>
      <c r="BW13" t="s">
        <v>917</v>
      </c>
      <c r="BX13">
        <v>5</v>
      </c>
      <c r="BY13" t="s">
        <v>917</v>
      </c>
      <c r="BZ13">
        <v>1</v>
      </c>
      <c r="CA13" t="s">
        <v>904</v>
      </c>
      <c r="CB13">
        <v>44</v>
      </c>
      <c r="CC13" t="s">
        <v>869</v>
      </c>
      <c r="CD13">
        <v>284</v>
      </c>
      <c r="CE13" t="s">
        <v>897</v>
      </c>
      <c r="CF13">
        <v>171</v>
      </c>
      <c r="CG13" t="s">
        <v>923</v>
      </c>
      <c r="CH13">
        <v>1023</v>
      </c>
      <c r="CI13" t="s">
        <v>874</v>
      </c>
      <c r="CJ13">
        <v>430</v>
      </c>
      <c r="CK13" t="s">
        <v>897</v>
      </c>
      <c r="CL13">
        <v>1547</v>
      </c>
      <c r="CM13" t="s">
        <v>904</v>
      </c>
      <c r="CN13">
        <v>129</v>
      </c>
      <c r="CO13" t="s">
        <v>219</v>
      </c>
      <c r="CP13">
        <v>566</v>
      </c>
      <c r="CQ13" t="s">
        <v>934</v>
      </c>
      <c r="CR13">
        <v>244</v>
      </c>
      <c r="CS13" t="s">
        <v>906</v>
      </c>
      <c r="CT13">
        <v>79</v>
      </c>
      <c r="CU13" t="s">
        <v>907</v>
      </c>
      <c r="CV13">
        <v>449</v>
      </c>
      <c r="CW13" t="s">
        <v>897</v>
      </c>
      <c r="CX13">
        <v>6921</v>
      </c>
    </row>
    <row r="14" spans="1:102" ht="12.75">
      <c r="A14" t="s">
        <v>901</v>
      </c>
      <c r="B14">
        <v>65</v>
      </c>
      <c r="C14" t="s">
        <v>874</v>
      </c>
      <c r="D14">
        <v>230</v>
      </c>
      <c r="E14" t="s">
        <v>931</v>
      </c>
      <c r="F14">
        <v>42</v>
      </c>
      <c r="G14" t="s">
        <v>406</v>
      </c>
      <c r="H14">
        <v>42</v>
      </c>
      <c r="I14" t="s">
        <v>392</v>
      </c>
      <c r="J14">
        <v>124</v>
      </c>
      <c r="K14" t="s">
        <v>873</v>
      </c>
      <c r="L14">
        <v>45</v>
      </c>
      <c r="M14" t="s">
        <v>405</v>
      </c>
      <c r="N14">
        <v>44</v>
      </c>
      <c r="O14" t="s">
        <v>869</v>
      </c>
      <c r="P14">
        <v>116</v>
      </c>
      <c r="Q14" t="s">
        <v>869</v>
      </c>
      <c r="R14">
        <v>39</v>
      </c>
      <c r="S14" t="s">
        <v>901</v>
      </c>
      <c r="T14">
        <v>44</v>
      </c>
      <c r="U14" t="s">
        <v>903</v>
      </c>
      <c r="V14">
        <v>99</v>
      </c>
      <c r="W14" t="s">
        <v>903</v>
      </c>
      <c r="X14">
        <v>69</v>
      </c>
      <c r="Y14" t="s">
        <v>405</v>
      </c>
      <c r="Z14">
        <v>74</v>
      </c>
      <c r="AA14" t="s">
        <v>907</v>
      </c>
      <c r="AB14">
        <v>26</v>
      </c>
      <c r="AC14" t="s">
        <v>901</v>
      </c>
      <c r="AD14">
        <v>44</v>
      </c>
      <c r="AE14" t="s">
        <v>899</v>
      </c>
      <c r="AF14">
        <v>188</v>
      </c>
      <c r="AG14" t="s">
        <v>405</v>
      </c>
      <c r="AH14">
        <v>18</v>
      </c>
      <c r="AI14" t="s">
        <v>410</v>
      </c>
      <c r="AJ14">
        <v>214</v>
      </c>
      <c r="AK14" t="s">
        <v>869</v>
      </c>
      <c r="AL14">
        <v>77</v>
      </c>
      <c r="AM14" t="s">
        <v>899</v>
      </c>
      <c r="AN14">
        <v>259</v>
      </c>
      <c r="AO14" t="s">
        <v>895</v>
      </c>
      <c r="AP14">
        <v>20</v>
      </c>
      <c r="AQ14" t="s">
        <v>405</v>
      </c>
      <c r="AR14">
        <v>20</v>
      </c>
      <c r="AS14" t="s">
        <v>897</v>
      </c>
      <c r="AT14">
        <v>37</v>
      </c>
      <c r="AU14" t="s">
        <v>923</v>
      </c>
      <c r="AV14">
        <v>57</v>
      </c>
      <c r="AW14" t="s">
        <v>405</v>
      </c>
      <c r="AX14">
        <v>84</v>
      </c>
      <c r="AY14" t="s">
        <v>405</v>
      </c>
      <c r="AZ14">
        <v>29</v>
      </c>
      <c r="BA14" t="s">
        <v>897</v>
      </c>
      <c r="BB14">
        <v>26</v>
      </c>
      <c r="BC14" t="s">
        <v>875</v>
      </c>
      <c r="BD14">
        <v>153</v>
      </c>
      <c r="BE14" t="s">
        <v>907</v>
      </c>
      <c r="BF14">
        <v>165</v>
      </c>
      <c r="BG14" t="s">
        <v>219</v>
      </c>
      <c r="BH14">
        <v>221</v>
      </c>
      <c r="BI14" t="s">
        <v>874</v>
      </c>
      <c r="BJ14">
        <v>179</v>
      </c>
      <c r="BK14" t="s">
        <v>219</v>
      </c>
      <c r="BL14">
        <v>54</v>
      </c>
      <c r="BM14" t="s">
        <v>897</v>
      </c>
      <c r="BN14">
        <v>55</v>
      </c>
      <c r="BO14" t="s">
        <v>909</v>
      </c>
      <c r="BP14">
        <v>10</v>
      </c>
      <c r="BQ14" t="s">
        <v>869</v>
      </c>
      <c r="BR14">
        <v>16</v>
      </c>
      <c r="BS14" t="s">
        <v>871</v>
      </c>
      <c r="BT14">
        <v>25</v>
      </c>
      <c r="BU14" t="s">
        <v>903</v>
      </c>
      <c r="BV14">
        <v>18</v>
      </c>
      <c r="BW14" t="s">
        <v>909</v>
      </c>
      <c r="BX14">
        <v>0</v>
      </c>
      <c r="BY14" t="s">
        <v>909</v>
      </c>
      <c r="BZ14">
        <v>0</v>
      </c>
      <c r="CA14" t="s">
        <v>906</v>
      </c>
      <c r="CB14">
        <v>43</v>
      </c>
      <c r="CC14" t="s">
        <v>899</v>
      </c>
      <c r="CD14">
        <v>226</v>
      </c>
      <c r="CE14" t="s">
        <v>405</v>
      </c>
      <c r="CF14">
        <v>164</v>
      </c>
      <c r="CG14" t="s">
        <v>874</v>
      </c>
      <c r="CH14">
        <v>500</v>
      </c>
      <c r="CI14" t="s">
        <v>392</v>
      </c>
      <c r="CJ14">
        <v>289</v>
      </c>
      <c r="CK14" t="s">
        <v>899</v>
      </c>
      <c r="CL14">
        <v>994</v>
      </c>
      <c r="CM14" t="s">
        <v>915</v>
      </c>
      <c r="CN14">
        <v>114</v>
      </c>
      <c r="CO14" t="s">
        <v>899</v>
      </c>
      <c r="CP14">
        <v>522</v>
      </c>
      <c r="CQ14" t="s">
        <v>869</v>
      </c>
      <c r="CR14">
        <v>216</v>
      </c>
      <c r="CS14" t="s">
        <v>873</v>
      </c>
      <c r="CT14">
        <v>75</v>
      </c>
      <c r="CU14" t="s">
        <v>897</v>
      </c>
      <c r="CV14">
        <v>392</v>
      </c>
      <c r="CW14" t="s">
        <v>901</v>
      </c>
      <c r="CX14">
        <v>6123</v>
      </c>
    </row>
    <row r="15" spans="1:102" ht="12.75">
      <c r="A15" t="s">
        <v>923</v>
      </c>
      <c r="B15">
        <v>52</v>
      </c>
      <c r="C15" t="s">
        <v>869</v>
      </c>
      <c r="D15">
        <v>209</v>
      </c>
      <c r="E15" t="s">
        <v>923</v>
      </c>
      <c r="F15">
        <v>35</v>
      </c>
      <c r="G15" t="s">
        <v>903</v>
      </c>
      <c r="H15">
        <v>32</v>
      </c>
      <c r="I15" t="s">
        <v>899</v>
      </c>
      <c r="J15">
        <v>104</v>
      </c>
      <c r="K15" t="s">
        <v>411</v>
      </c>
      <c r="L15">
        <v>41</v>
      </c>
      <c r="M15" t="s">
        <v>869</v>
      </c>
      <c r="N15">
        <v>35</v>
      </c>
      <c r="O15" t="s">
        <v>907</v>
      </c>
      <c r="P15">
        <v>114</v>
      </c>
      <c r="Q15" t="s">
        <v>405</v>
      </c>
      <c r="R15">
        <v>35</v>
      </c>
      <c r="S15" t="s">
        <v>903</v>
      </c>
      <c r="T15">
        <v>44</v>
      </c>
      <c r="U15" t="s">
        <v>219</v>
      </c>
      <c r="V15">
        <v>98</v>
      </c>
      <c r="W15" t="s">
        <v>873</v>
      </c>
      <c r="X15">
        <v>66</v>
      </c>
      <c r="Y15" t="s">
        <v>219</v>
      </c>
      <c r="Z15">
        <v>56</v>
      </c>
      <c r="AA15" t="s">
        <v>910</v>
      </c>
      <c r="AB15">
        <v>26</v>
      </c>
      <c r="AC15" t="s">
        <v>931</v>
      </c>
      <c r="AD15">
        <v>43</v>
      </c>
      <c r="AE15" t="s">
        <v>902</v>
      </c>
      <c r="AF15">
        <v>184</v>
      </c>
      <c r="AG15" t="s">
        <v>902</v>
      </c>
      <c r="AH15">
        <v>18</v>
      </c>
      <c r="AI15" t="s">
        <v>901</v>
      </c>
      <c r="AJ15">
        <v>195</v>
      </c>
      <c r="AK15" t="s">
        <v>906</v>
      </c>
      <c r="AL15">
        <v>77</v>
      </c>
      <c r="AM15" t="s">
        <v>869</v>
      </c>
      <c r="AN15">
        <v>227</v>
      </c>
      <c r="AO15" t="s">
        <v>931</v>
      </c>
      <c r="AP15">
        <v>15</v>
      </c>
      <c r="AQ15" t="s">
        <v>931</v>
      </c>
      <c r="AR15">
        <v>20</v>
      </c>
      <c r="AS15" t="s">
        <v>869</v>
      </c>
      <c r="AT15">
        <v>36</v>
      </c>
      <c r="AU15" t="s">
        <v>869</v>
      </c>
      <c r="AV15">
        <v>55</v>
      </c>
      <c r="AW15" t="s">
        <v>392</v>
      </c>
      <c r="AX15">
        <v>73</v>
      </c>
      <c r="AY15" t="s">
        <v>899</v>
      </c>
      <c r="AZ15">
        <v>28</v>
      </c>
      <c r="BA15" t="s">
        <v>411</v>
      </c>
      <c r="BB15">
        <v>23</v>
      </c>
      <c r="BC15" t="s">
        <v>897</v>
      </c>
      <c r="BD15">
        <v>153</v>
      </c>
      <c r="BE15" t="s">
        <v>407</v>
      </c>
      <c r="BF15">
        <v>88</v>
      </c>
      <c r="BG15" t="s">
        <v>405</v>
      </c>
      <c r="BH15">
        <v>120</v>
      </c>
      <c r="BI15" t="s">
        <v>910</v>
      </c>
      <c r="BJ15">
        <v>119</v>
      </c>
      <c r="BK15" t="s">
        <v>407</v>
      </c>
      <c r="BL15">
        <v>46</v>
      </c>
      <c r="BM15" t="s">
        <v>907</v>
      </c>
      <c r="BN15">
        <v>54</v>
      </c>
      <c r="BO15" t="s">
        <v>910</v>
      </c>
      <c r="BP15">
        <v>8</v>
      </c>
      <c r="BQ15" t="s">
        <v>872</v>
      </c>
      <c r="BR15">
        <v>14</v>
      </c>
      <c r="BS15" t="s">
        <v>405</v>
      </c>
      <c r="BT15">
        <v>21</v>
      </c>
      <c r="BU15" t="s">
        <v>910</v>
      </c>
      <c r="BV15">
        <v>16</v>
      </c>
      <c r="BW15" t="s">
        <v>910</v>
      </c>
      <c r="BX15">
        <v>14</v>
      </c>
      <c r="BY15" t="s">
        <v>910</v>
      </c>
      <c r="BZ15">
        <v>25</v>
      </c>
      <c r="CA15" t="s">
        <v>869</v>
      </c>
      <c r="CB15">
        <v>40</v>
      </c>
      <c r="CC15" t="s">
        <v>907</v>
      </c>
      <c r="CD15">
        <v>224</v>
      </c>
      <c r="CE15" t="s">
        <v>907</v>
      </c>
      <c r="CF15">
        <v>158</v>
      </c>
      <c r="CG15" t="s">
        <v>219</v>
      </c>
      <c r="CH15">
        <v>480</v>
      </c>
      <c r="CI15" t="s">
        <v>899</v>
      </c>
      <c r="CJ15">
        <v>270</v>
      </c>
      <c r="CK15" t="s">
        <v>405</v>
      </c>
      <c r="CL15">
        <v>971</v>
      </c>
      <c r="CM15" t="s">
        <v>931</v>
      </c>
      <c r="CN15">
        <v>106</v>
      </c>
      <c r="CO15" t="s">
        <v>934</v>
      </c>
      <c r="CP15">
        <v>520</v>
      </c>
      <c r="CQ15" t="s">
        <v>405</v>
      </c>
      <c r="CR15">
        <v>198</v>
      </c>
      <c r="CS15" t="s">
        <v>897</v>
      </c>
      <c r="CT15">
        <v>74</v>
      </c>
      <c r="CU15" t="s">
        <v>219</v>
      </c>
      <c r="CV15">
        <v>234</v>
      </c>
      <c r="CW15" t="s">
        <v>907</v>
      </c>
      <c r="CX15">
        <v>4871</v>
      </c>
    </row>
    <row r="16" spans="1:102" ht="12.75">
      <c r="A16" t="s">
        <v>407</v>
      </c>
      <c r="B16">
        <v>46</v>
      </c>
      <c r="C16" t="s">
        <v>412</v>
      </c>
      <c r="D16">
        <v>163</v>
      </c>
      <c r="E16" t="s">
        <v>899</v>
      </c>
      <c r="F16">
        <v>30</v>
      </c>
      <c r="G16" t="s">
        <v>910</v>
      </c>
      <c r="H16">
        <v>28</v>
      </c>
      <c r="I16" t="s">
        <v>869</v>
      </c>
      <c r="J16">
        <v>72</v>
      </c>
      <c r="K16" t="s">
        <v>401</v>
      </c>
      <c r="L16">
        <v>40</v>
      </c>
      <c r="M16" t="s">
        <v>906</v>
      </c>
      <c r="N16">
        <v>34</v>
      </c>
      <c r="O16" t="s">
        <v>882</v>
      </c>
      <c r="P16">
        <v>98</v>
      </c>
      <c r="Q16" t="s">
        <v>899</v>
      </c>
      <c r="R16">
        <v>34</v>
      </c>
      <c r="S16" t="s">
        <v>869</v>
      </c>
      <c r="T16">
        <v>33</v>
      </c>
      <c r="U16" t="s">
        <v>923</v>
      </c>
      <c r="V16">
        <v>98</v>
      </c>
      <c r="W16" t="s">
        <v>907</v>
      </c>
      <c r="X16">
        <v>66</v>
      </c>
      <c r="Y16" t="s">
        <v>392</v>
      </c>
      <c r="Z16">
        <v>55</v>
      </c>
      <c r="AA16" t="s">
        <v>899</v>
      </c>
      <c r="AB16">
        <v>22</v>
      </c>
      <c r="AC16" t="s">
        <v>907</v>
      </c>
      <c r="AD16">
        <v>36</v>
      </c>
      <c r="AE16" t="s">
        <v>903</v>
      </c>
      <c r="AF16">
        <v>159</v>
      </c>
      <c r="AG16" t="s">
        <v>872</v>
      </c>
      <c r="AH16">
        <v>15</v>
      </c>
      <c r="AI16" t="s">
        <v>412</v>
      </c>
      <c r="AJ16">
        <v>192</v>
      </c>
      <c r="AK16" t="s">
        <v>901</v>
      </c>
      <c r="AL16">
        <v>74</v>
      </c>
      <c r="AM16" t="s">
        <v>874</v>
      </c>
      <c r="AN16">
        <v>224</v>
      </c>
      <c r="AO16" t="s">
        <v>391</v>
      </c>
      <c r="AP16">
        <v>14</v>
      </c>
      <c r="AQ16" t="s">
        <v>903</v>
      </c>
      <c r="AR16">
        <v>18</v>
      </c>
      <c r="AS16" t="s">
        <v>405</v>
      </c>
      <c r="AT16">
        <v>35</v>
      </c>
      <c r="AU16" t="s">
        <v>411</v>
      </c>
      <c r="AV16">
        <v>45</v>
      </c>
      <c r="AW16" t="s">
        <v>411</v>
      </c>
      <c r="AX16">
        <v>64</v>
      </c>
      <c r="AY16" t="s">
        <v>923</v>
      </c>
      <c r="AZ16">
        <v>28</v>
      </c>
      <c r="BA16" t="s">
        <v>869</v>
      </c>
      <c r="BB16">
        <v>22</v>
      </c>
      <c r="BC16" t="s">
        <v>869</v>
      </c>
      <c r="BD16">
        <v>143</v>
      </c>
      <c r="BE16" t="s">
        <v>869</v>
      </c>
      <c r="BF16">
        <v>71</v>
      </c>
      <c r="BG16" t="s">
        <v>899</v>
      </c>
      <c r="BH16">
        <v>109</v>
      </c>
      <c r="BI16" t="s">
        <v>219</v>
      </c>
      <c r="BJ16">
        <v>96</v>
      </c>
      <c r="BK16" t="s">
        <v>897</v>
      </c>
      <c r="BL16">
        <v>38</v>
      </c>
      <c r="BM16" t="s">
        <v>933</v>
      </c>
      <c r="BN16">
        <v>42</v>
      </c>
      <c r="BO16" t="s">
        <v>411</v>
      </c>
      <c r="BP16">
        <v>12</v>
      </c>
      <c r="BQ16" t="s">
        <v>882</v>
      </c>
      <c r="BR16">
        <v>13</v>
      </c>
      <c r="BS16" t="s">
        <v>910</v>
      </c>
      <c r="BT16">
        <v>19</v>
      </c>
      <c r="BU16" t="s">
        <v>873</v>
      </c>
      <c r="BV16">
        <v>15</v>
      </c>
      <c r="BW16" t="s">
        <v>411</v>
      </c>
      <c r="BX16">
        <v>11</v>
      </c>
      <c r="BY16" t="s">
        <v>411</v>
      </c>
      <c r="BZ16">
        <v>15</v>
      </c>
      <c r="CA16" t="s">
        <v>899</v>
      </c>
      <c r="CB16">
        <v>36</v>
      </c>
      <c r="CC16" t="s">
        <v>906</v>
      </c>
      <c r="CD16">
        <v>208</v>
      </c>
      <c r="CE16" t="s">
        <v>899</v>
      </c>
      <c r="CF16">
        <v>151</v>
      </c>
      <c r="CG16" t="s">
        <v>405</v>
      </c>
      <c r="CH16">
        <v>285</v>
      </c>
      <c r="CI16" t="s">
        <v>405</v>
      </c>
      <c r="CJ16">
        <v>228</v>
      </c>
      <c r="CK16" t="s">
        <v>869</v>
      </c>
      <c r="CL16">
        <v>859</v>
      </c>
      <c r="CM16" t="s">
        <v>923</v>
      </c>
      <c r="CN16">
        <v>100</v>
      </c>
      <c r="CO16" t="s">
        <v>410</v>
      </c>
      <c r="CP16">
        <v>355</v>
      </c>
      <c r="CQ16" t="s">
        <v>918</v>
      </c>
      <c r="CR16">
        <v>160</v>
      </c>
      <c r="CS16" t="s">
        <v>407</v>
      </c>
      <c r="CT16">
        <v>70</v>
      </c>
      <c r="CU16" t="s">
        <v>407</v>
      </c>
      <c r="CV16">
        <v>192</v>
      </c>
      <c r="CW16" t="s">
        <v>900</v>
      </c>
      <c r="CX16">
        <v>3031</v>
      </c>
    </row>
    <row r="17" spans="1:102" ht="12.75">
      <c r="A17" t="s">
        <v>405</v>
      </c>
      <c r="B17">
        <v>41</v>
      </c>
      <c r="C17" t="s">
        <v>899</v>
      </c>
      <c r="D17">
        <v>162</v>
      </c>
      <c r="E17" t="s">
        <v>933</v>
      </c>
      <c r="F17">
        <v>21</v>
      </c>
      <c r="G17" t="s">
        <v>869</v>
      </c>
      <c r="H17">
        <v>23</v>
      </c>
      <c r="I17" t="s">
        <v>883</v>
      </c>
      <c r="J17">
        <v>71</v>
      </c>
      <c r="K17" t="s">
        <v>907</v>
      </c>
      <c r="L17">
        <v>40</v>
      </c>
      <c r="M17" t="s">
        <v>901</v>
      </c>
      <c r="N17">
        <v>29</v>
      </c>
      <c r="O17" t="s">
        <v>906</v>
      </c>
      <c r="P17">
        <v>88</v>
      </c>
      <c r="Q17" t="s">
        <v>394</v>
      </c>
      <c r="R17">
        <v>30</v>
      </c>
      <c r="S17" t="s">
        <v>923</v>
      </c>
      <c r="T17">
        <v>27</v>
      </c>
      <c r="U17" t="s">
        <v>410</v>
      </c>
      <c r="V17">
        <v>97</v>
      </c>
      <c r="W17" t="s">
        <v>923</v>
      </c>
      <c r="X17">
        <v>61</v>
      </c>
      <c r="Y17" t="s">
        <v>899</v>
      </c>
      <c r="Z17">
        <v>50</v>
      </c>
      <c r="AA17" t="s">
        <v>931</v>
      </c>
      <c r="AB17">
        <v>21</v>
      </c>
      <c r="AC17" t="s">
        <v>897</v>
      </c>
      <c r="AD17">
        <v>33</v>
      </c>
      <c r="AE17" t="s">
        <v>882</v>
      </c>
      <c r="AF17">
        <v>151</v>
      </c>
      <c r="AG17" t="s">
        <v>392</v>
      </c>
      <c r="AH17">
        <v>15</v>
      </c>
      <c r="AI17" t="s">
        <v>219</v>
      </c>
      <c r="AJ17">
        <v>185</v>
      </c>
      <c r="AK17" t="s">
        <v>873</v>
      </c>
      <c r="AL17">
        <v>64</v>
      </c>
      <c r="AM17" t="s">
        <v>405</v>
      </c>
      <c r="AN17">
        <v>204</v>
      </c>
      <c r="AO17" t="s">
        <v>899</v>
      </c>
      <c r="AP17">
        <v>14</v>
      </c>
      <c r="AQ17" t="s">
        <v>406</v>
      </c>
      <c r="AR17">
        <v>15</v>
      </c>
      <c r="AS17" t="s">
        <v>410</v>
      </c>
      <c r="AT17">
        <v>34</v>
      </c>
      <c r="AU17" t="s">
        <v>931</v>
      </c>
      <c r="AV17">
        <v>44</v>
      </c>
      <c r="AW17" t="s">
        <v>871</v>
      </c>
      <c r="AX17">
        <v>63</v>
      </c>
      <c r="AY17" t="s">
        <v>219</v>
      </c>
      <c r="AZ17">
        <v>27</v>
      </c>
      <c r="BA17" t="s">
        <v>901</v>
      </c>
      <c r="BB17">
        <v>21</v>
      </c>
      <c r="BC17" t="s">
        <v>907</v>
      </c>
      <c r="BD17">
        <v>132</v>
      </c>
      <c r="BE17" t="s">
        <v>219</v>
      </c>
      <c r="BF17">
        <v>45</v>
      </c>
      <c r="BG17" t="s">
        <v>874</v>
      </c>
      <c r="BH17">
        <v>105</v>
      </c>
      <c r="BI17" t="s">
        <v>405</v>
      </c>
      <c r="BJ17">
        <v>85</v>
      </c>
      <c r="BK17" t="s">
        <v>907</v>
      </c>
      <c r="BL17">
        <v>37</v>
      </c>
      <c r="BM17" t="s">
        <v>899</v>
      </c>
      <c r="BN17">
        <v>40</v>
      </c>
      <c r="BO17" t="s">
        <v>396</v>
      </c>
      <c r="BP17">
        <v>5</v>
      </c>
      <c r="BQ17" t="s">
        <v>903</v>
      </c>
      <c r="BR17">
        <v>13</v>
      </c>
      <c r="BS17" t="s">
        <v>909</v>
      </c>
      <c r="BT17">
        <v>17</v>
      </c>
      <c r="BU17" t="s">
        <v>933</v>
      </c>
      <c r="BV17">
        <v>14</v>
      </c>
      <c r="BW17" t="s">
        <v>396</v>
      </c>
      <c r="BX17">
        <v>0</v>
      </c>
      <c r="BY17" t="s">
        <v>396</v>
      </c>
      <c r="BZ17">
        <v>11</v>
      </c>
      <c r="CA17" t="s">
        <v>931</v>
      </c>
      <c r="CB17">
        <v>33</v>
      </c>
      <c r="CC17" t="s">
        <v>903</v>
      </c>
      <c r="CD17">
        <v>200</v>
      </c>
      <c r="CE17" t="s">
        <v>923</v>
      </c>
      <c r="CF17">
        <v>144</v>
      </c>
      <c r="CG17" t="s">
        <v>899</v>
      </c>
      <c r="CH17">
        <v>216</v>
      </c>
      <c r="CI17" t="s">
        <v>219</v>
      </c>
      <c r="CJ17">
        <v>191</v>
      </c>
      <c r="CK17" t="s">
        <v>901</v>
      </c>
      <c r="CL17">
        <v>846</v>
      </c>
      <c r="CM17" t="s">
        <v>899</v>
      </c>
      <c r="CN17">
        <v>94</v>
      </c>
      <c r="CO17" t="s">
        <v>903</v>
      </c>
      <c r="CP17">
        <v>328</v>
      </c>
      <c r="CQ17" t="s">
        <v>923</v>
      </c>
      <c r="CR17">
        <v>156</v>
      </c>
      <c r="CS17" t="s">
        <v>871</v>
      </c>
      <c r="CT17">
        <v>69</v>
      </c>
      <c r="CU17" t="s">
        <v>869</v>
      </c>
      <c r="CV17">
        <v>161</v>
      </c>
      <c r="CW17" t="s">
        <v>899</v>
      </c>
      <c r="CX17">
        <v>2716</v>
      </c>
    </row>
    <row r="18" spans="1:102" ht="12.75">
      <c r="A18" t="s">
        <v>910</v>
      </c>
      <c r="B18">
        <v>40</v>
      </c>
      <c r="C18" t="s">
        <v>405</v>
      </c>
      <c r="D18">
        <v>137</v>
      </c>
      <c r="E18" t="s">
        <v>391</v>
      </c>
      <c r="F18">
        <v>19</v>
      </c>
      <c r="G18" t="s">
        <v>899</v>
      </c>
      <c r="H18">
        <v>23</v>
      </c>
      <c r="I18" t="s">
        <v>405</v>
      </c>
      <c r="J18">
        <v>63</v>
      </c>
      <c r="K18" t="s">
        <v>871</v>
      </c>
      <c r="L18">
        <v>32</v>
      </c>
      <c r="M18" t="s">
        <v>931</v>
      </c>
      <c r="N18">
        <v>27</v>
      </c>
      <c r="O18" t="s">
        <v>910</v>
      </c>
      <c r="P18">
        <v>81</v>
      </c>
      <c r="Q18" t="s">
        <v>875</v>
      </c>
      <c r="R18">
        <v>29</v>
      </c>
      <c r="S18" t="s">
        <v>873</v>
      </c>
      <c r="T18">
        <v>26</v>
      </c>
      <c r="U18" t="s">
        <v>869</v>
      </c>
      <c r="V18">
        <v>83</v>
      </c>
      <c r="W18" t="s">
        <v>872</v>
      </c>
      <c r="X18">
        <v>51</v>
      </c>
      <c r="Y18" t="s">
        <v>907</v>
      </c>
      <c r="Z18">
        <v>45</v>
      </c>
      <c r="AA18" t="s">
        <v>904</v>
      </c>
      <c r="AB18">
        <v>18</v>
      </c>
      <c r="AC18" t="s">
        <v>406</v>
      </c>
      <c r="AD18">
        <v>32</v>
      </c>
      <c r="AE18" t="s">
        <v>391</v>
      </c>
      <c r="AF18">
        <v>147</v>
      </c>
      <c r="AG18" t="s">
        <v>897</v>
      </c>
      <c r="AH18">
        <v>15</v>
      </c>
      <c r="AI18" t="s">
        <v>897</v>
      </c>
      <c r="AJ18">
        <v>178</v>
      </c>
      <c r="AK18" t="s">
        <v>405</v>
      </c>
      <c r="AL18">
        <v>55</v>
      </c>
      <c r="AM18" t="s">
        <v>882</v>
      </c>
      <c r="AN18">
        <v>133</v>
      </c>
      <c r="AO18" t="s">
        <v>910</v>
      </c>
      <c r="AP18">
        <v>14</v>
      </c>
      <c r="AQ18" t="s">
        <v>872</v>
      </c>
      <c r="AR18">
        <v>14</v>
      </c>
      <c r="AS18" t="s">
        <v>395</v>
      </c>
      <c r="AT18">
        <v>31</v>
      </c>
      <c r="AU18" t="s">
        <v>903</v>
      </c>
      <c r="AV18">
        <v>41</v>
      </c>
      <c r="AW18" t="s">
        <v>873</v>
      </c>
      <c r="AX18">
        <v>52</v>
      </c>
      <c r="AY18" t="s">
        <v>931</v>
      </c>
      <c r="AZ18">
        <v>18</v>
      </c>
      <c r="BA18" t="s">
        <v>910</v>
      </c>
      <c r="BB18">
        <v>21</v>
      </c>
      <c r="BC18" t="s">
        <v>405</v>
      </c>
      <c r="BD18">
        <v>130</v>
      </c>
      <c r="BE18" t="s">
        <v>392</v>
      </c>
      <c r="BF18">
        <v>43</v>
      </c>
      <c r="BG18" t="s">
        <v>392</v>
      </c>
      <c r="BH18">
        <v>76</v>
      </c>
      <c r="BI18" t="s">
        <v>392</v>
      </c>
      <c r="BJ18">
        <v>76</v>
      </c>
      <c r="BK18" t="s">
        <v>869</v>
      </c>
      <c r="BL18">
        <v>29</v>
      </c>
      <c r="BM18" t="s">
        <v>405</v>
      </c>
      <c r="BN18">
        <v>38</v>
      </c>
      <c r="BO18" t="s">
        <v>928</v>
      </c>
      <c r="BP18">
        <v>0</v>
      </c>
      <c r="BQ18" t="s">
        <v>906</v>
      </c>
      <c r="BR18">
        <v>13</v>
      </c>
      <c r="BS18" t="s">
        <v>906</v>
      </c>
      <c r="BT18">
        <v>16</v>
      </c>
      <c r="BU18" t="s">
        <v>871</v>
      </c>
      <c r="BV18">
        <v>13</v>
      </c>
      <c r="BW18" t="s">
        <v>928</v>
      </c>
      <c r="BX18">
        <v>1</v>
      </c>
      <c r="BY18" t="s">
        <v>928</v>
      </c>
      <c r="BZ18">
        <v>12</v>
      </c>
      <c r="CA18" t="s">
        <v>895</v>
      </c>
      <c r="CB18">
        <v>31</v>
      </c>
      <c r="CC18" t="s">
        <v>411</v>
      </c>
      <c r="CD18">
        <v>197</v>
      </c>
      <c r="CE18" t="s">
        <v>901</v>
      </c>
      <c r="CF18">
        <v>127</v>
      </c>
      <c r="CG18" t="s">
        <v>869</v>
      </c>
      <c r="CH18">
        <v>212</v>
      </c>
      <c r="CI18" t="s">
        <v>907</v>
      </c>
      <c r="CJ18">
        <v>169</v>
      </c>
      <c r="CK18" t="s">
        <v>907</v>
      </c>
      <c r="CL18">
        <v>823</v>
      </c>
      <c r="CM18" t="s">
        <v>906</v>
      </c>
      <c r="CN18">
        <v>82</v>
      </c>
      <c r="CO18" t="s">
        <v>897</v>
      </c>
      <c r="CP18">
        <v>291</v>
      </c>
      <c r="CQ18" t="s">
        <v>899</v>
      </c>
      <c r="CR18">
        <v>151</v>
      </c>
      <c r="CS18" t="s">
        <v>910</v>
      </c>
      <c r="CT18">
        <v>65</v>
      </c>
      <c r="CU18" t="s">
        <v>411</v>
      </c>
      <c r="CV18">
        <v>144</v>
      </c>
      <c r="CW18" t="s">
        <v>869</v>
      </c>
      <c r="CX18">
        <v>2558</v>
      </c>
    </row>
    <row r="19" spans="1:102" ht="12.75">
      <c r="A19" t="s">
        <v>869</v>
      </c>
      <c r="B19">
        <v>39</v>
      </c>
      <c r="C19" t="s">
        <v>903</v>
      </c>
      <c r="D19">
        <v>116</v>
      </c>
      <c r="E19" t="s">
        <v>393</v>
      </c>
      <c r="F19">
        <v>13</v>
      </c>
      <c r="G19" t="s">
        <v>933</v>
      </c>
      <c r="H19">
        <v>23</v>
      </c>
      <c r="I19" t="s">
        <v>219</v>
      </c>
      <c r="J19">
        <v>63</v>
      </c>
      <c r="K19" t="s">
        <v>391</v>
      </c>
      <c r="L19">
        <v>28</v>
      </c>
      <c r="M19" t="s">
        <v>910</v>
      </c>
      <c r="N19">
        <v>24</v>
      </c>
      <c r="O19" t="s">
        <v>903</v>
      </c>
      <c r="P19">
        <v>80</v>
      </c>
      <c r="Q19" t="s">
        <v>901</v>
      </c>
      <c r="R19">
        <v>22</v>
      </c>
      <c r="S19" t="s">
        <v>405</v>
      </c>
      <c r="T19">
        <v>25</v>
      </c>
      <c r="U19" t="s">
        <v>405</v>
      </c>
      <c r="V19">
        <v>78</v>
      </c>
      <c r="W19" t="s">
        <v>882</v>
      </c>
      <c r="X19">
        <v>49</v>
      </c>
      <c r="Y19" t="s">
        <v>869</v>
      </c>
      <c r="Z19">
        <v>38</v>
      </c>
      <c r="AA19" t="s">
        <v>906</v>
      </c>
      <c r="AB19">
        <v>18</v>
      </c>
      <c r="AC19" t="s">
        <v>933</v>
      </c>
      <c r="AD19">
        <v>31</v>
      </c>
      <c r="AE19" t="s">
        <v>895</v>
      </c>
      <c r="AF19">
        <v>135</v>
      </c>
      <c r="AG19" t="s">
        <v>923</v>
      </c>
      <c r="AH19">
        <v>11</v>
      </c>
      <c r="AI19" t="s">
        <v>903</v>
      </c>
      <c r="AJ19">
        <v>166</v>
      </c>
      <c r="AK19" t="s">
        <v>871</v>
      </c>
      <c r="AL19">
        <v>43</v>
      </c>
      <c r="AM19" t="s">
        <v>412</v>
      </c>
      <c r="AN19">
        <v>130</v>
      </c>
      <c r="AO19" t="s">
        <v>915</v>
      </c>
      <c r="AP19">
        <v>14</v>
      </c>
      <c r="AQ19" t="s">
        <v>875</v>
      </c>
      <c r="AR19">
        <v>13</v>
      </c>
      <c r="AS19" t="s">
        <v>899</v>
      </c>
      <c r="AT19">
        <v>30</v>
      </c>
      <c r="AU19" t="s">
        <v>907</v>
      </c>
      <c r="AV19">
        <v>37</v>
      </c>
      <c r="AW19" t="s">
        <v>899</v>
      </c>
      <c r="AX19">
        <v>51</v>
      </c>
      <c r="AY19" t="s">
        <v>869</v>
      </c>
      <c r="AZ19">
        <v>13</v>
      </c>
      <c r="BA19" t="s">
        <v>405</v>
      </c>
      <c r="BB19">
        <v>20</v>
      </c>
      <c r="BC19" t="s">
        <v>903</v>
      </c>
      <c r="BD19">
        <v>122</v>
      </c>
      <c r="BE19" t="s">
        <v>899</v>
      </c>
      <c r="BF19">
        <v>37</v>
      </c>
      <c r="BG19" t="s">
        <v>412</v>
      </c>
      <c r="BH19">
        <v>72</v>
      </c>
      <c r="BI19" t="s">
        <v>899</v>
      </c>
      <c r="BJ19">
        <v>68</v>
      </c>
      <c r="BK19" t="s">
        <v>391</v>
      </c>
      <c r="BL19">
        <v>29</v>
      </c>
      <c r="BM19" t="s">
        <v>407</v>
      </c>
      <c r="BN19">
        <v>34</v>
      </c>
      <c r="BO19" t="s">
        <v>871</v>
      </c>
      <c r="BP19">
        <v>19</v>
      </c>
      <c r="BQ19" t="s">
        <v>871</v>
      </c>
      <c r="BR19">
        <v>12</v>
      </c>
      <c r="BS19" t="s">
        <v>895</v>
      </c>
      <c r="BT19">
        <v>15</v>
      </c>
      <c r="BU19" t="s">
        <v>872</v>
      </c>
      <c r="BV19">
        <v>13</v>
      </c>
      <c r="BW19" t="s">
        <v>871</v>
      </c>
      <c r="BX19">
        <v>11</v>
      </c>
      <c r="BY19" t="s">
        <v>871</v>
      </c>
      <c r="BZ19">
        <v>17</v>
      </c>
      <c r="CA19" t="s">
        <v>407</v>
      </c>
      <c r="CB19">
        <v>28</v>
      </c>
      <c r="CC19" t="s">
        <v>871</v>
      </c>
      <c r="CD19">
        <v>186</v>
      </c>
      <c r="CE19" t="s">
        <v>931</v>
      </c>
      <c r="CF19">
        <v>117</v>
      </c>
      <c r="CG19" t="s">
        <v>392</v>
      </c>
      <c r="CH19">
        <v>205</v>
      </c>
      <c r="CI19" t="s">
        <v>869</v>
      </c>
      <c r="CJ19">
        <v>160</v>
      </c>
      <c r="CK19" t="s">
        <v>903</v>
      </c>
      <c r="CL19">
        <v>462</v>
      </c>
      <c r="CM19" t="s">
        <v>910</v>
      </c>
      <c r="CN19">
        <v>70</v>
      </c>
      <c r="CO19" t="s">
        <v>901</v>
      </c>
      <c r="CP19">
        <v>263</v>
      </c>
      <c r="CQ19" t="s">
        <v>873</v>
      </c>
      <c r="CR19">
        <v>128</v>
      </c>
      <c r="CS19" t="s">
        <v>405</v>
      </c>
      <c r="CT19">
        <v>49</v>
      </c>
      <c r="CU19" t="s">
        <v>910</v>
      </c>
      <c r="CV19">
        <v>90</v>
      </c>
      <c r="CW19" t="s">
        <v>903</v>
      </c>
      <c r="CX19">
        <v>1540</v>
      </c>
    </row>
    <row r="20" spans="1:102" ht="12.75">
      <c r="A20" t="s">
        <v>903</v>
      </c>
      <c r="B20">
        <v>34</v>
      </c>
      <c r="C20" t="s">
        <v>391</v>
      </c>
      <c r="D20">
        <v>107</v>
      </c>
      <c r="E20" t="s">
        <v>895</v>
      </c>
      <c r="F20">
        <v>13</v>
      </c>
      <c r="G20" t="s">
        <v>931</v>
      </c>
      <c r="H20">
        <v>21</v>
      </c>
      <c r="I20" t="s">
        <v>411</v>
      </c>
      <c r="J20">
        <v>63</v>
      </c>
      <c r="K20" t="s">
        <v>872</v>
      </c>
      <c r="L20">
        <v>24</v>
      </c>
      <c r="M20" t="s">
        <v>406</v>
      </c>
      <c r="N20">
        <v>22</v>
      </c>
      <c r="O20" t="s">
        <v>873</v>
      </c>
      <c r="P20">
        <v>70</v>
      </c>
      <c r="Q20" t="s">
        <v>923</v>
      </c>
      <c r="R20">
        <v>21</v>
      </c>
      <c r="S20" t="s">
        <v>872</v>
      </c>
      <c r="T20">
        <v>21</v>
      </c>
      <c r="U20" t="s">
        <v>897</v>
      </c>
      <c r="V20">
        <v>64</v>
      </c>
      <c r="W20" t="s">
        <v>871</v>
      </c>
      <c r="X20">
        <v>46</v>
      </c>
      <c r="Y20" t="s">
        <v>933</v>
      </c>
      <c r="Z20">
        <v>31</v>
      </c>
      <c r="AA20" t="s">
        <v>871</v>
      </c>
      <c r="AB20">
        <v>16</v>
      </c>
      <c r="AC20" t="s">
        <v>899</v>
      </c>
      <c r="AD20">
        <v>30</v>
      </c>
      <c r="AE20" t="s">
        <v>873</v>
      </c>
      <c r="AF20">
        <v>118</v>
      </c>
      <c r="AG20" t="s">
        <v>915</v>
      </c>
      <c r="AH20">
        <v>10</v>
      </c>
      <c r="AI20" t="s">
        <v>869</v>
      </c>
      <c r="AJ20">
        <v>111</v>
      </c>
      <c r="AK20" t="s">
        <v>872</v>
      </c>
      <c r="AL20">
        <v>42</v>
      </c>
      <c r="AM20" t="s">
        <v>391</v>
      </c>
      <c r="AN20">
        <v>100</v>
      </c>
      <c r="AO20" t="s">
        <v>923</v>
      </c>
      <c r="AP20">
        <v>13</v>
      </c>
      <c r="AQ20" t="s">
        <v>393</v>
      </c>
      <c r="AR20">
        <v>12</v>
      </c>
      <c r="AS20" t="s">
        <v>393</v>
      </c>
      <c r="AT20">
        <v>26</v>
      </c>
      <c r="AU20" t="s">
        <v>391</v>
      </c>
      <c r="AV20">
        <v>35</v>
      </c>
      <c r="AW20" t="s">
        <v>907</v>
      </c>
      <c r="AX20">
        <v>49</v>
      </c>
      <c r="AY20" t="s">
        <v>907</v>
      </c>
      <c r="AZ20">
        <v>13</v>
      </c>
      <c r="BA20" t="s">
        <v>931</v>
      </c>
      <c r="BB20">
        <v>18</v>
      </c>
      <c r="BC20" t="s">
        <v>901</v>
      </c>
      <c r="BD20">
        <v>110</v>
      </c>
      <c r="BE20" t="s">
        <v>394</v>
      </c>
      <c r="BF20">
        <v>27</v>
      </c>
      <c r="BG20" t="s">
        <v>869</v>
      </c>
      <c r="BH20">
        <v>61</v>
      </c>
      <c r="BI20" t="s">
        <v>903</v>
      </c>
      <c r="BJ20">
        <v>50</v>
      </c>
      <c r="BK20" t="s">
        <v>394</v>
      </c>
      <c r="BL20">
        <v>23</v>
      </c>
      <c r="BM20" t="s">
        <v>411</v>
      </c>
      <c r="BN20">
        <v>33</v>
      </c>
      <c r="BO20" t="s">
        <v>923</v>
      </c>
      <c r="BP20">
        <v>0</v>
      </c>
      <c r="BQ20" t="s">
        <v>405</v>
      </c>
      <c r="BR20">
        <v>10</v>
      </c>
      <c r="BS20" t="s">
        <v>872</v>
      </c>
      <c r="BT20">
        <v>14</v>
      </c>
      <c r="BU20" t="s">
        <v>404</v>
      </c>
      <c r="BV20">
        <v>13</v>
      </c>
      <c r="BW20" t="s">
        <v>923</v>
      </c>
      <c r="BX20">
        <v>38</v>
      </c>
      <c r="BY20" t="s">
        <v>923</v>
      </c>
      <c r="BZ20">
        <v>681</v>
      </c>
      <c r="CA20" t="s">
        <v>910</v>
      </c>
      <c r="CB20">
        <v>27</v>
      </c>
      <c r="CC20" t="s">
        <v>873</v>
      </c>
      <c r="CD20">
        <v>165</v>
      </c>
      <c r="CE20" t="s">
        <v>933</v>
      </c>
      <c r="CF20">
        <v>108</v>
      </c>
      <c r="CG20" t="s">
        <v>903</v>
      </c>
      <c r="CH20">
        <v>170</v>
      </c>
      <c r="CI20" t="s">
        <v>411</v>
      </c>
      <c r="CJ20">
        <v>150</v>
      </c>
      <c r="CK20" t="s">
        <v>412</v>
      </c>
      <c r="CL20">
        <v>437</v>
      </c>
      <c r="CM20" t="s">
        <v>895</v>
      </c>
      <c r="CN20">
        <v>68</v>
      </c>
      <c r="CO20" t="s">
        <v>869</v>
      </c>
      <c r="CP20">
        <v>241</v>
      </c>
      <c r="CQ20" t="s">
        <v>411</v>
      </c>
      <c r="CR20">
        <v>122</v>
      </c>
      <c r="CS20" t="s">
        <v>872</v>
      </c>
      <c r="CT20">
        <v>48</v>
      </c>
      <c r="CU20" t="s">
        <v>394</v>
      </c>
      <c r="CV20">
        <v>88</v>
      </c>
      <c r="CW20" t="s">
        <v>877</v>
      </c>
      <c r="CX20">
        <v>1233</v>
      </c>
    </row>
    <row r="21" spans="1:102" ht="12.75">
      <c r="A21" t="s">
        <v>875</v>
      </c>
      <c r="B21">
        <v>33</v>
      </c>
      <c r="C21" t="s">
        <v>901</v>
      </c>
      <c r="D21">
        <v>97</v>
      </c>
      <c r="E21" t="s">
        <v>407</v>
      </c>
      <c r="F21">
        <v>13</v>
      </c>
      <c r="G21" t="s">
        <v>400</v>
      </c>
      <c r="H21">
        <v>20</v>
      </c>
      <c r="I21" t="s">
        <v>907</v>
      </c>
      <c r="J21">
        <v>59</v>
      </c>
      <c r="K21" t="s">
        <v>931</v>
      </c>
      <c r="L21">
        <v>22</v>
      </c>
      <c r="M21" t="s">
        <v>873</v>
      </c>
      <c r="N21">
        <v>19</v>
      </c>
      <c r="O21" t="s">
        <v>899</v>
      </c>
      <c r="P21">
        <v>68</v>
      </c>
      <c r="Q21" t="s">
        <v>931</v>
      </c>
      <c r="R21">
        <v>20</v>
      </c>
      <c r="S21" t="s">
        <v>394</v>
      </c>
      <c r="T21">
        <v>18</v>
      </c>
      <c r="U21" t="s">
        <v>901</v>
      </c>
      <c r="V21">
        <v>53</v>
      </c>
      <c r="W21" t="s">
        <v>875</v>
      </c>
      <c r="X21">
        <v>45</v>
      </c>
      <c r="Y21" t="s">
        <v>931</v>
      </c>
      <c r="Z21">
        <v>29</v>
      </c>
      <c r="AA21" t="s">
        <v>391</v>
      </c>
      <c r="AB21">
        <v>14</v>
      </c>
      <c r="AC21" t="s">
        <v>395</v>
      </c>
      <c r="AD21">
        <v>25</v>
      </c>
      <c r="AE21" t="s">
        <v>872</v>
      </c>
      <c r="AF21">
        <v>107</v>
      </c>
      <c r="AG21" t="s">
        <v>906</v>
      </c>
      <c r="AH21">
        <v>9</v>
      </c>
      <c r="AI21" t="s">
        <v>405</v>
      </c>
      <c r="AJ21">
        <v>74</v>
      </c>
      <c r="AK21" t="s">
        <v>392</v>
      </c>
      <c r="AL21">
        <v>38</v>
      </c>
      <c r="AM21" t="s">
        <v>395</v>
      </c>
      <c r="AN21">
        <v>66</v>
      </c>
      <c r="AO21" t="s">
        <v>906</v>
      </c>
      <c r="AP21">
        <v>12</v>
      </c>
      <c r="AQ21" t="s">
        <v>883</v>
      </c>
      <c r="AR21">
        <v>12</v>
      </c>
      <c r="AS21" t="s">
        <v>923</v>
      </c>
      <c r="AT21">
        <v>22</v>
      </c>
      <c r="AU21" t="s">
        <v>400</v>
      </c>
      <c r="AV21">
        <v>32</v>
      </c>
      <c r="AW21" t="s">
        <v>395</v>
      </c>
      <c r="AX21">
        <v>47</v>
      </c>
      <c r="AY21" t="s">
        <v>392</v>
      </c>
      <c r="AZ21">
        <v>11</v>
      </c>
      <c r="BA21" t="s">
        <v>871</v>
      </c>
      <c r="BB21">
        <v>16</v>
      </c>
      <c r="BC21" t="s">
        <v>410</v>
      </c>
      <c r="BD21">
        <v>105</v>
      </c>
      <c r="BE21" t="s">
        <v>411</v>
      </c>
      <c r="BF21">
        <v>25</v>
      </c>
      <c r="BG21" t="s">
        <v>903</v>
      </c>
      <c r="BH21">
        <v>52</v>
      </c>
      <c r="BI21" t="s">
        <v>869</v>
      </c>
      <c r="BJ21">
        <v>41</v>
      </c>
      <c r="BK21" t="s">
        <v>931</v>
      </c>
      <c r="BL21">
        <v>21</v>
      </c>
      <c r="BM21" t="s">
        <v>903</v>
      </c>
      <c r="BN21">
        <v>32</v>
      </c>
      <c r="BO21" t="s">
        <v>399</v>
      </c>
      <c r="BP21">
        <v>1</v>
      </c>
      <c r="BQ21" t="s">
        <v>933</v>
      </c>
      <c r="BR21">
        <v>10</v>
      </c>
      <c r="BS21" t="s">
        <v>882</v>
      </c>
      <c r="BT21">
        <v>13</v>
      </c>
      <c r="BU21" t="s">
        <v>405</v>
      </c>
      <c r="BV21">
        <v>13</v>
      </c>
      <c r="BW21" t="s">
        <v>399</v>
      </c>
      <c r="BX21">
        <v>0</v>
      </c>
      <c r="BY21" t="s">
        <v>399</v>
      </c>
      <c r="BZ21">
        <v>0</v>
      </c>
      <c r="CA21" t="s">
        <v>901</v>
      </c>
      <c r="CB21">
        <v>26</v>
      </c>
      <c r="CC21" t="s">
        <v>882</v>
      </c>
      <c r="CD21">
        <v>160</v>
      </c>
      <c r="CE21" t="s">
        <v>407</v>
      </c>
      <c r="CF21">
        <v>106</v>
      </c>
      <c r="CG21" t="s">
        <v>910</v>
      </c>
      <c r="CH21">
        <v>167</v>
      </c>
      <c r="CI21" t="s">
        <v>883</v>
      </c>
      <c r="CJ21">
        <v>114</v>
      </c>
      <c r="CK21" t="s">
        <v>391</v>
      </c>
      <c r="CL21">
        <v>402</v>
      </c>
      <c r="CM21" t="s">
        <v>907</v>
      </c>
      <c r="CN21">
        <v>61</v>
      </c>
      <c r="CO21" t="s">
        <v>875</v>
      </c>
      <c r="CP21">
        <v>236</v>
      </c>
      <c r="CQ21" t="s">
        <v>871</v>
      </c>
      <c r="CR21">
        <v>118</v>
      </c>
      <c r="CS21" t="s">
        <v>882</v>
      </c>
      <c r="CT21">
        <v>45</v>
      </c>
      <c r="CU21" t="s">
        <v>405</v>
      </c>
      <c r="CV21">
        <v>88</v>
      </c>
      <c r="CW21" t="s">
        <v>919</v>
      </c>
      <c r="CX21">
        <v>1186</v>
      </c>
    </row>
    <row r="22" spans="1:102" ht="12.75">
      <c r="A22" t="s">
        <v>899</v>
      </c>
      <c r="B22">
        <v>33</v>
      </c>
      <c r="C22" t="s">
        <v>410</v>
      </c>
      <c r="D22">
        <v>83</v>
      </c>
      <c r="E22" t="s">
        <v>876</v>
      </c>
      <c r="F22">
        <v>12</v>
      </c>
      <c r="G22" t="s">
        <v>405</v>
      </c>
      <c r="H22">
        <v>19</v>
      </c>
      <c r="I22" t="s">
        <v>910</v>
      </c>
      <c r="J22">
        <v>38</v>
      </c>
      <c r="K22" t="s">
        <v>915</v>
      </c>
      <c r="L22">
        <v>20</v>
      </c>
      <c r="M22" t="s">
        <v>933</v>
      </c>
      <c r="N22">
        <v>19</v>
      </c>
      <c r="O22" t="s">
        <v>391</v>
      </c>
      <c r="P22">
        <v>67</v>
      </c>
      <c r="Q22" t="s">
        <v>391</v>
      </c>
      <c r="R22">
        <v>19</v>
      </c>
      <c r="S22" t="s">
        <v>392</v>
      </c>
      <c r="T22">
        <v>15</v>
      </c>
      <c r="U22" t="s">
        <v>876</v>
      </c>
      <c r="V22">
        <v>45</v>
      </c>
      <c r="W22" t="s">
        <v>876</v>
      </c>
      <c r="X22">
        <v>41</v>
      </c>
      <c r="Y22" t="s">
        <v>391</v>
      </c>
      <c r="Z22">
        <v>25</v>
      </c>
      <c r="AA22" t="s">
        <v>873</v>
      </c>
      <c r="AB22">
        <v>14</v>
      </c>
      <c r="AC22" t="s">
        <v>879</v>
      </c>
      <c r="AD22">
        <v>22</v>
      </c>
      <c r="AE22" t="s">
        <v>917</v>
      </c>
      <c r="AF22">
        <v>91</v>
      </c>
      <c r="AG22" t="s">
        <v>895</v>
      </c>
      <c r="AH22">
        <v>8</v>
      </c>
      <c r="AI22" t="s">
        <v>910</v>
      </c>
      <c r="AJ22">
        <v>52</v>
      </c>
      <c r="AK22" t="s">
        <v>899</v>
      </c>
      <c r="AL22">
        <v>28</v>
      </c>
      <c r="AM22" t="s">
        <v>903</v>
      </c>
      <c r="AN22">
        <v>65</v>
      </c>
      <c r="AO22" t="s">
        <v>901</v>
      </c>
      <c r="AP22">
        <v>10</v>
      </c>
      <c r="AQ22" t="s">
        <v>897</v>
      </c>
      <c r="AR22">
        <v>12</v>
      </c>
      <c r="AS22" t="s">
        <v>933</v>
      </c>
      <c r="AT22">
        <v>21</v>
      </c>
      <c r="AU22" t="s">
        <v>910</v>
      </c>
      <c r="AV22">
        <v>25</v>
      </c>
      <c r="AW22" t="s">
        <v>391</v>
      </c>
      <c r="AX22">
        <v>44</v>
      </c>
      <c r="AY22" t="s">
        <v>879</v>
      </c>
      <c r="AZ22">
        <v>11</v>
      </c>
      <c r="BA22" t="s">
        <v>872</v>
      </c>
      <c r="BB22">
        <v>14</v>
      </c>
      <c r="BC22" t="s">
        <v>412</v>
      </c>
      <c r="BD22">
        <v>84</v>
      </c>
      <c r="BE22" t="s">
        <v>903</v>
      </c>
      <c r="BF22">
        <v>24</v>
      </c>
      <c r="BG22" t="s">
        <v>873</v>
      </c>
      <c r="BH22">
        <v>46</v>
      </c>
      <c r="BI22" t="s">
        <v>883</v>
      </c>
      <c r="BJ22">
        <v>37</v>
      </c>
      <c r="BK22" t="s">
        <v>393</v>
      </c>
      <c r="BL22">
        <v>20</v>
      </c>
      <c r="BM22" t="s">
        <v>895</v>
      </c>
      <c r="BN22">
        <v>31</v>
      </c>
      <c r="BO22" t="s">
        <v>875</v>
      </c>
      <c r="BP22">
        <v>2</v>
      </c>
      <c r="BQ22" t="s">
        <v>394</v>
      </c>
      <c r="BR22">
        <v>9</v>
      </c>
      <c r="BS22" t="s">
        <v>923</v>
      </c>
      <c r="BT22">
        <v>13</v>
      </c>
      <c r="BU22" t="s">
        <v>407</v>
      </c>
      <c r="BV22">
        <v>12</v>
      </c>
      <c r="BW22" t="s">
        <v>875</v>
      </c>
      <c r="BX22">
        <v>19</v>
      </c>
      <c r="BY22" t="s">
        <v>875</v>
      </c>
      <c r="BZ22">
        <v>7</v>
      </c>
      <c r="CA22" t="s">
        <v>923</v>
      </c>
      <c r="CB22">
        <v>26</v>
      </c>
      <c r="CC22" t="s">
        <v>391</v>
      </c>
      <c r="CD22">
        <v>159</v>
      </c>
      <c r="CE22" t="s">
        <v>392</v>
      </c>
      <c r="CF22">
        <v>99</v>
      </c>
      <c r="CG22" t="s">
        <v>873</v>
      </c>
      <c r="CH22">
        <v>155</v>
      </c>
      <c r="CI22" t="s">
        <v>933</v>
      </c>
      <c r="CJ22">
        <v>88</v>
      </c>
      <c r="CK22" t="s">
        <v>882</v>
      </c>
      <c r="CL22">
        <v>346</v>
      </c>
      <c r="CM22" t="s">
        <v>933</v>
      </c>
      <c r="CN22">
        <v>54</v>
      </c>
      <c r="CO22" t="s">
        <v>412</v>
      </c>
      <c r="CP22">
        <v>232</v>
      </c>
      <c r="CQ22" t="s">
        <v>910</v>
      </c>
      <c r="CR22">
        <v>110</v>
      </c>
      <c r="CS22" t="s">
        <v>933</v>
      </c>
      <c r="CT22">
        <v>40</v>
      </c>
      <c r="CU22" t="s">
        <v>899</v>
      </c>
      <c r="CV22">
        <v>76</v>
      </c>
      <c r="CW22" t="s">
        <v>870</v>
      </c>
      <c r="CX22">
        <v>1127</v>
      </c>
    </row>
    <row r="23" spans="1:102" ht="12.75">
      <c r="A23" t="s">
        <v>394</v>
      </c>
      <c r="B23">
        <v>31</v>
      </c>
      <c r="C23" t="s">
        <v>909</v>
      </c>
      <c r="D23">
        <v>60</v>
      </c>
      <c r="E23" t="s">
        <v>901</v>
      </c>
      <c r="F23">
        <v>12</v>
      </c>
      <c r="G23" t="s">
        <v>901</v>
      </c>
      <c r="H23">
        <v>19</v>
      </c>
      <c r="I23" t="s">
        <v>412</v>
      </c>
      <c r="J23">
        <v>36</v>
      </c>
      <c r="K23" t="s">
        <v>895</v>
      </c>
      <c r="L23">
        <v>18</v>
      </c>
      <c r="M23" t="s">
        <v>391</v>
      </c>
      <c r="N23">
        <v>16</v>
      </c>
      <c r="O23" t="s">
        <v>392</v>
      </c>
      <c r="P23">
        <v>60</v>
      </c>
      <c r="Q23" t="s">
        <v>895</v>
      </c>
      <c r="R23">
        <v>19</v>
      </c>
      <c r="S23" t="s">
        <v>909</v>
      </c>
      <c r="T23">
        <v>14</v>
      </c>
      <c r="U23" t="s">
        <v>879</v>
      </c>
      <c r="V23">
        <v>37</v>
      </c>
      <c r="W23" t="s">
        <v>392</v>
      </c>
      <c r="X23">
        <v>41</v>
      </c>
      <c r="Y23" t="s">
        <v>412</v>
      </c>
      <c r="Z23">
        <v>20</v>
      </c>
      <c r="AA23" t="s">
        <v>882</v>
      </c>
      <c r="AB23">
        <v>12</v>
      </c>
      <c r="AC23" t="s">
        <v>391</v>
      </c>
      <c r="AD23">
        <v>18</v>
      </c>
      <c r="AE23" t="s">
        <v>392</v>
      </c>
      <c r="AF23">
        <v>90</v>
      </c>
      <c r="AG23" t="s">
        <v>410</v>
      </c>
      <c r="AH23">
        <v>8</v>
      </c>
      <c r="AI23" t="s">
        <v>921</v>
      </c>
      <c r="AJ23">
        <v>46</v>
      </c>
      <c r="AK23" t="s">
        <v>903</v>
      </c>
      <c r="AL23">
        <v>24</v>
      </c>
      <c r="AM23" t="s">
        <v>873</v>
      </c>
      <c r="AN23">
        <v>63</v>
      </c>
      <c r="AO23" t="s">
        <v>933</v>
      </c>
      <c r="AP23">
        <v>10</v>
      </c>
      <c r="AQ23" t="s">
        <v>923</v>
      </c>
      <c r="AR23">
        <v>12</v>
      </c>
      <c r="AS23" t="s">
        <v>931</v>
      </c>
      <c r="AT23">
        <v>20</v>
      </c>
      <c r="AU23" t="s">
        <v>895</v>
      </c>
      <c r="AV23">
        <v>22</v>
      </c>
      <c r="AW23" t="s">
        <v>882</v>
      </c>
      <c r="AX23">
        <v>43</v>
      </c>
      <c r="AY23" t="s">
        <v>933</v>
      </c>
      <c r="AZ23">
        <v>10</v>
      </c>
      <c r="BA23" t="s">
        <v>882</v>
      </c>
      <c r="BB23">
        <v>12</v>
      </c>
      <c r="BC23" t="s">
        <v>392</v>
      </c>
      <c r="BD23">
        <v>79</v>
      </c>
      <c r="BE23" t="s">
        <v>873</v>
      </c>
      <c r="BF23">
        <v>23</v>
      </c>
      <c r="BG23" t="s">
        <v>401</v>
      </c>
      <c r="BH23">
        <v>36</v>
      </c>
      <c r="BI23" t="s">
        <v>391</v>
      </c>
      <c r="BJ23">
        <v>33</v>
      </c>
      <c r="BK23" t="s">
        <v>933</v>
      </c>
      <c r="BL23">
        <v>18</v>
      </c>
      <c r="BM23" t="s">
        <v>901</v>
      </c>
      <c r="BN23">
        <v>30</v>
      </c>
      <c r="BO23" t="s">
        <v>912</v>
      </c>
      <c r="BP23">
        <v>0</v>
      </c>
      <c r="BQ23" t="s">
        <v>915</v>
      </c>
      <c r="BR23">
        <v>7</v>
      </c>
      <c r="BS23" t="s">
        <v>907</v>
      </c>
      <c r="BT23">
        <v>12</v>
      </c>
      <c r="BU23" t="s">
        <v>895</v>
      </c>
      <c r="BV23">
        <v>9</v>
      </c>
      <c r="BW23" t="s">
        <v>912</v>
      </c>
      <c r="BX23">
        <v>0</v>
      </c>
      <c r="BY23" t="s">
        <v>912</v>
      </c>
      <c r="BZ23">
        <v>2</v>
      </c>
      <c r="CA23" t="s">
        <v>871</v>
      </c>
      <c r="CB23">
        <v>24</v>
      </c>
      <c r="CC23" t="s">
        <v>910</v>
      </c>
      <c r="CD23">
        <v>134</v>
      </c>
      <c r="CE23" t="s">
        <v>873</v>
      </c>
      <c r="CF23">
        <v>83</v>
      </c>
      <c r="CG23" t="s">
        <v>883</v>
      </c>
      <c r="CH23">
        <v>94</v>
      </c>
      <c r="CI23" t="s">
        <v>412</v>
      </c>
      <c r="CJ23">
        <v>85</v>
      </c>
      <c r="CK23" t="s">
        <v>875</v>
      </c>
      <c r="CL23">
        <v>278</v>
      </c>
      <c r="CM23" t="s">
        <v>871</v>
      </c>
      <c r="CN23">
        <v>51</v>
      </c>
      <c r="CO23" t="s">
        <v>405</v>
      </c>
      <c r="CP23">
        <v>207</v>
      </c>
      <c r="CQ23" t="s">
        <v>391</v>
      </c>
      <c r="CR23">
        <v>106</v>
      </c>
      <c r="CS23" t="s">
        <v>895</v>
      </c>
      <c r="CT23">
        <v>39</v>
      </c>
      <c r="CU23" t="s">
        <v>931</v>
      </c>
      <c r="CV23">
        <v>74</v>
      </c>
      <c r="CW23" t="s">
        <v>922</v>
      </c>
      <c r="CX23">
        <v>1074</v>
      </c>
    </row>
    <row r="24" spans="1:102" ht="12.75">
      <c r="A24" t="s">
        <v>411</v>
      </c>
      <c r="B24">
        <v>30</v>
      </c>
      <c r="C24" t="s">
        <v>931</v>
      </c>
      <c r="D24">
        <v>58</v>
      </c>
      <c r="E24" t="s">
        <v>406</v>
      </c>
      <c r="F24">
        <v>11</v>
      </c>
      <c r="G24" t="s">
        <v>391</v>
      </c>
      <c r="H24">
        <v>18</v>
      </c>
      <c r="I24" t="s">
        <v>407</v>
      </c>
      <c r="J24">
        <v>30</v>
      </c>
      <c r="K24" t="s">
        <v>910</v>
      </c>
      <c r="L24">
        <v>18</v>
      </c>
      <c r="M24" t="s">
        <v>895</v>
      </c>
      <c r="N24">
        <v>16</v>
      </c>
      <c r="O24" t="s">
        <v>895</v>
      </c>
      <c r="P24">
        <v>54</v>
      </c>
      <c r="Q24" t="s">
        <v>392</v>
      </c>
      <c r="R24">
        <v>18</v>
      </c>
      <c r="S24" t="s">
        <v>910</v>
      </c>
      <c r="T24">
        <v>14</v>
      </c>
      <c r="U24" t="s">
        <v>392</v>
      </c>
      <c r="V24">
        <v>36</v>
      </c>
      <c r="W24" t="s">
        <v>406</v>
      </c>
      <c r="X24">
        <v>41</v>
      </c>
      <c r="Y24" t="s">
        <v>879</v>
      </c>
      <c r="Z24">
        <v>19</v>
      </c>
      <c r="AA24" t="s">
        <v>401</v>
      </c>
      <c r="AB24">
        <v>12</v>
      </c>
      <c r="AC24" t="s">
        <v>411</v>
      </c>
      <c r="AD24">
        <v>16</v>
      </c>
      <c r="AE24" t="s">
        <v>875</v>
      </c>
      <c r="AF24">
        <v>85</v>
      </c>
      <c r="AG24" t="s">
        <v>882</v>
      </c>
      <c r="AH24">
        <v>7</v>
      </c>
      <c r="AI24" t="s">
        <v>931</v>
      </c>
      <c r="AJ24">
        <v>43</v>
      </c>
      <c r="AK24" t="s">
        <v>401</v>
      </c>
      <c r="AL24">
        <v>23</v>
      </c>
      <c r="AM24" t="s">
        <v>895</v>
      </c>
      <c r="AN24">
        <v>62</v>
      </c>
      <c r="AO24" t="s">
        <v>875</v>
      </c>
      <c r="AP24">
        <v>9</v>
      </c>
      <c r="AQ24" t="s">
        <v>933</v>
      </c>
      <c r="AR24">
        <v>12</v>
      </c>
      <c r="AS24" t="s">
        <v>926</v>
      </c>
      <c r="AT24">
        <v>19</v>
      </c>
      <c r="AU24" t="s">
        <v>875</v>
      </c>
      <c r="AV24">
        <v>20</v>
      </c>
      <c r="AW24" t="s">
        <v>404</v>
      </c>
      <c r="AX24">
        <v>42</v>
      </c>
      <c r="AY24" t="s">
        <v>394</v>
      </c>
      <c r="AZ24">
        <v>8</v>
      </c>
      <c r="BA24" t="s">
        <v>407</v>
      </c>
      <c r="BB24">
        <v>12</v>
      </c>
      <c r="BC24" t="s">
        <v>393</v>
      </c>
      <c r="BD24">
        <v>74</v>
      </c>
      <c r="BE24" t="s">
        <v>883</v>
      </c>
      <c r="BF24">
        <v>23</v>
      </c>
      <c r="BG24" t="s">
        <v>883</v>
      </c>
      <c r="BH24">
        <v>31</v>
      </c>
      <c r="BI24" t="s">
        <v>876</v>
      </c>
      <c r="BJ24">
        <v>29</v>
      </c>
      <c r="BK24" t="s">
        <v>392</v>
      </c>
      <c r="BL24">
        <v>16</v>
      </c>
      <c r="BM24" t="s">
        <v>910</v>
      </c>
      <c r="BN24">
        <v>30</v>
      </c>
      <c r="BO24" t="s">
        <v>933</v>
      </c>
      <c r="BP24">
        <v>10</v>
      </c>
      <c r="BQ24" t="s">
        <v>404</v>
      </c>
      <c r="BR24">
        <v>6</v>
      </c>
      <c r="BS24" t="s">
        <v>875</v>
      </c>
      <c r="BT24">
        <v>7</v>
      </c>
      <c r="BU24" t="s">
        <v>875</v>
      </c>
      <c r="BV24">
        <v>7</v>
      </c>
      <c r="BW24" t="s">
        <v>933</v>
      </c>
      <c r="BX24">
        <v>18</v>
      </c>
      <c r="BY24" t="s">
        <v>933</v>
      </c>
      <c r="BZ24">
        <v>28</v>
      </c>
      <c r="CA24" t="s">
        <v>412</v>
      </c>
      <c r="CB24">
        <v>23</v>
      </c>
      <c r="CC24" t="s">
        <v>931</v>
      </c>
      <c r="CD24">
        <v>131</v>
      </c>
      <c r="CE24" t="s">
        <v>875</v>
      </c>
      <c r="CF24">
        <v>75</v>
      </c>
      <c r="CG24" t="s">
        <v>412</v>
      </c>
      <c r="CH24">
        <v>91</v>
      </c>
      <c r="CI24" t="s">
        <v>931</v>
      </c>
      <c r="CJ24">
        <v>82</v>
      </c>
      <c r="CK24" t="s">
        <v>895</v>
      </c>
      <c r="CL24">
        <v>270</v>
      </c>
      <c r="CM24" t="s">
        <v>901</v>
      </c>
      <c r="CN24">
        <v>48</v>
      </c>
      <c r="CO24" t="s">
        <v>395</v>
      </c>
      <c r="CP24">
        <v>112</v>
      </c>
      <c r="CQ24" t="s">
        <v>406</v>
      </c>
      <c r="CR24">
        <v>102</v>
      </c>
      <c r="CS24" t="s">
        <v>406</v>
      </c>
      <c r="CT24">
        <v>37</v>
      </c>
      <c r="CU24" t="s">
        <v>903</v>
      </c>
      <c r="CV24">
        <v>73</v>
      </c>
      <c r="CW24" t="s">
        <v>873</v>
      </c>
      <c r="CX24">
        <v>1009</v>
      </c>
    </row>
    <row r="25" spans="1:102" ht="12.75">
      <c r="A25" t="s">
        <v>876</v>
      </c>
      <c r="B25">
        <v>25</v>
      </c>
      <c r="C25" t="s">
        <v>921</v>
      </c>
      <c r="D25">
        <v>49</v>
      </c>
      <c r="E25" t="s">
        <v>906</v>
      </c>
      <c r="F25">
        <v>11</v>
      </c>
      <c r="G25" t="s">
        <v>393</v>
      </c>
      <c r="H25">
        <v>18</v>
      </c>
      <c r="I25" t="s">
        <v>903</v>
      </c>
      <c r="J25">
        <v>23</v>
      </c>
      <c r="K25" t="s">
        <v>923</v>
      </c>
      <c r="L25">
        <v>17</v>
      </c>
      <c r="M25" t="s">
        <v>883</v>
      </c>
      <c r="N25">
        <v>14</v>
      </c>
      <c r="O25" t="s">
        <v>915</v>
      </c>
      <c r="P25">
        <v>51</v>
      </c>
      <c r="Q25" t="s">
        <v>393</v>
      </c>
      <c r="R25">
        <v>18</v>
      </c>
      <c r="S25" t="s">
        <v>410</v>
      </c>
      <c r="T25">
        <v>14</v>
      </c>
      <c r="U25" t="s">
        <v>391</v>
      </c>
      <c r="V25">
        <v>33</v>
      </c>
      <c r="W25" t="s">
        <v>411</v>
      </c>
      <c r="X25">
        <v>41</v>
      </c>
      <c r="Y25" t="s">
        <v>408</v>
      </c>
      <c r="Z25">
        <v>14</v>
      </c>
      <c r="AA25" t="s">
        <v>406</v>
      </c>
      <c r="AB25">
        <v>12</v>
      </c>
      <c r="AC25" t="s">
        <v>412</v>
      </c>
      <c r="AD25">
        <v>16</v>
      </c>
      <c r="AE25" t="s">
        <v>907</v>
      </c>
      <c r="AF25">
        <v>72</v>
      </c>
      <c r="AG25" t="s">
        <v>401</v>
      </c>
      <c r="AH25">
        <v>7</v>
      </c>
      <c r="AI25" t="s">
        <v>879</v>
      </c>
      <c r="AJ25">
        <v>41</v>
      </c>
      <c r="AK25" t="s">
        <v>391</v>
      </c>
      <c r="AL25">
        <v>20</v>
      </c>
      <c r="AM25" t="s">
        <v>907</v>
      </c>
      <c r="AN25">
        <v>61</v>
      </c>
      <c r="AO25" t="s">
        <v>907</v>
      </c>
      <c r="AP25">
        <v>9</v>
      </c>
      <c r="AQ25" t="s">
        <v>869</v>
      </c>
      <c r="AR25">
        <v>11</v>
      </c>
      <c r="AS25" t="s">
        <v>928</v>
      </c>
      <c r="AT25">
        <v>18</v>
      </c>
      <c r="AU25" t="s">
        <v>873</v>
      </c>
      <c r="AV25">
        <v>19</v>
      </c>
      <c r="AW25" t="s">
        <v>903</v>
      </c>
      <c r="AX25">
        <v>42</v>
      </c>
      <c r="AY25" t="s">
        <v>930</v>
      </c>
      <c r="AZ25">
        <v>8</v>
      </c>
      <c r="BA25" t="s">
        <v>895</v>
      </c>
      <c r="BB25">
        <v>11</v>
      </c>
      <c r="BC25" t="s">
        <v>879</v>
      </c>
      <c r="BD25">
        <v>74</v>
      </c>
      <c r="BE25" t="s">
        <v>405</v>
      </c>
      <c r="BF25">
        <v>21</v>
      </c>
      <c r="BG25" t="s">
        <v>933</v>
      </c>
      <c r="BH25">
        <v>23</v>
      </c>
      <c r="BI25" t="s">
        <v>410</v>
      </c>
      <c r="BJ25">
        <v>27</v>
      </c>
      <c r="BK25" t="s">
        <v>895</v>
      </c>
      <c r="BL25">
        <v>16</v>
      </c>
      <c r="BM25" t="s">
        <v>412</v>
      </c>
      <c r="BN25">
        <v>24</v>
      </c>
      <c r="BO25" t="s">
        <v>931</v>
      </c>
      <c r="BP25">
        <v>1</v>
      </c>
      <c r="BQ25" t="s">
        <v>875</v>
      </c>
      <c r="BR25">
        <v>5</v>
      </c>
      <c r="BS25" t="s">
        <v>392</v>
      </c>
      <c r="BT25">
        <v>7</v>
      </c>
      <c r="BU25" t="s">
        <v>392</v>
      </c>
      <c r="BV25">
        <v>7</v>
      </c>
      <c r="BW25" t="s">
        <v>931</v>
      </c>
      <c r="BX25">
        <v>31</v>
      </c>
      <c r="BY25" t="s">
        <v>931</v>
      </c>
      <c r="BZ25">
        <v>20</v>
      </c>
      <c r="CA25" t="s">
        <v>907</v>
      </c>
      <c r="CB25">
        <v>19</v>
      </c>
      <c r="CC25" t="s">
        <v>392</v>
      </c>
      <c r="CD25">
        <v>128</v>
      </c>
      <c r="CE25" t="s">
        <v>412</v>
      </c>
      <c r="CF25">
        <v>73</v>
      </c>
      <c r="CG25" t="s">
        <v>872</v>
      </c>
      <c r="CH25">
        <v>87</v>
      </c>
      <c r="CI25" t="s">
        <v>391</v>
      </c>
      <c r="CJ25">
        <v>72</v>
      </c>
      <c r="CK25" t="s">
        <v>410</v>
      </c>
      <c r="CL25">
        <v>270</v>
      </c>
      <c r="CM25" t="s">
        <v>391</v>
      </c>
      <c r="CN25">
        <v>47</v>
      </c>
      <c r="CO25" t="s">
        <v>931</v>
      </c>
      <c r="CP25">
        <v>106</v>
      </c>
      <c r="CQ25" t="s">
        <v>903</v>
      </c>
      <c r="CR25">
        <v>99</v>
      </c>
      <c r="CS25" t="s">
        <v>392</v>
      </c>
      <c r="CT25">
        <v>29</v>
      </c>
      <c r="CU25" t="s">
        <v>392</v>
      </c>
      <c r="CV25">
        <v>72</v>
      </c>
      <c r="CW25" t="s">
        <v>910</v>
      </c>
      <c r="CX25">
        <v>999</v>
      </c>
    </row>
    <row r="26" spans="1:102" ht="12.75">
      <c r="A26" t="s">
        <v>909</v>
      </c>
      <c r="B26">
        <v>25</v>
      </c>
      <c r="C26" t="s">
        <v>882</v>
      </c>
      <c r="D26">
        <v>45</v>
      </c>
      <c r="E26" t="s">
        <v>915</v>
      </c>
      <c r="F26">
        <v>11</v>
      </c>
      <c r="G26" t="s">
        <v>883</v>
      </c>
      <c r="H26">
        <v>15</v>
      </c>
      <c r="I26" t="s">
        <v>873</v>
      </c>
      <c r="J26">
        <v>22</v>
      </c>
      <c r="K26" t="s">
        <v>899</v>
      </c>
      <c r="L26">
        <v>15</v>
      </c>
      <c r="M26" t="s">
        <v>903</v>
      </c>
      <c r="N26">
        <v>14</v>
      </c>
      <c r="O26" t="s">
        <v>872</v>
      </c>
      <c r="P26">
        <v>40</v>
      </c>
      <c r="Q26" t="s">
        <v>412</v>
      </c>
      <c r="R26">
        <v>17</v>
      </c>
      <c r="S26" t="s">
        <v>928</v>
      </c>
      <c r="T26">
        <v>14</v>
      </c>
      <c r="U26" t="s">
        <v>395</v>
      </c>
      <c r="V26">
        <v>32</v>
      </c>
      <c r="W26" t="s">
        <v>391</v>
      </c>
      <c r="X26">
        <v>38</v>
      </c>
      <c r="Y26" t="s">
        <v>876</v>
      </c>
      <c r="Z26">
        <v>13</v>
      </c>
      <c r="AA26" t="s">
        <v>933</v>
      </c>
      <c r="AB26">
        <v>10</v>
      </c>
      <c r="AC26" t="s">
        <v>873</v>
      </c>
      <c r="AD26">
        <v>15</v>
      </c>
      <c r="AE26" t="s">
        <v>393</v>
      </c>
      <c r="AF26">
        <v>67</v>
      </c>
      <c r="AG26" t="s">
        <v>404</v>
      </c>
      <c r="AH26">
        <v>7</v>
      </c>
      <c r="AI26" t="s">
        <v>391</v>
      </c>
      <c r="AJ26">
        <v>40</v>
      </c>
      <c r="AK26" t="s">
        <v>394</v>
      </c>
      <c r="AL26">
        <v>18</v>
      </c>
      <c r="AM26" t="s">
        <v>883</v>
      </c>
      <c r="AN26">
        <v>54</v>
      </c>
      <c r="AO26" t="s">
        <v>912</v>
      </c>
      <c r="AP26">
        <v>9</v>
      </c>
      <c r="AQ26" t="s">
        <v>391</v>
      </c>
      <c r="AR26">
        <v>10</v>
      </c>
      <c r="AS26" t="s">
        <v>895</v>
      </c>
      <c r="AT26">
        <v>17</v>
      </c>
      <c r="AU26" t="s">
        <v>392</v>
      </c>
      <c r="AV26">
        <v>18</v>
      </c>
      <c r="AW26" t="s">
        <v>915</v>
      </c>
      <c r="AX26">
        <v>41</v>
      </c>
      <c r="AY26" t="s">
        <v>391</v>
      </c>
      <c r="AZ26">
        <v>7</v>
      </c>
      <c r="BA26" t="s">
        <v>873</v>
      </c>
      <c r="BB26">
        <v>10</v>
      </c>
      <c r="BC26" t="s">
        <v>391</v>
      </c>
      <c r="BD26">
        <v>48</v>
      </c>
      <c r="BE26" t="s">
        <v>391</v>
      </c>
      <c r="BF26">
        <v>19</v>
      </c>
      <c r="BG26" t="s">
        <v>931</v>
      </c>
      <c r="BH26">
        <v>22</v>
      </c>
      <c r="BI26" t="s">
        <v>931</v>
      </c>
      <c r="BJ26">
        <v>27</v>
      </c>
      <c r="BK26" t="s">
        <v>903</v>
      </c>
      <c r="BL26">
        <v>14</v>
      </c>
      <c r="BM26" t="s">
        <v>931</v>
      </c>
      <c r="BN26">
        <v>23</v>
      </c>
      <c r="BO26" t="s">
        <v>401</v>
      </c>
      <c r="BP26">
        <v>1</v>
      </c>
      <c r="BQ26" t="s">
        <v>392</v>
      </c>
      <c r="BR26">
        <v>5</v>
      </c>
      <c r="BS26" t="s">
        <v>885</v>
      </c>
      <c r="BT26">
        <v>7</v>
      </c>
      <c r="BU26" t="s">
        <v>406</v>
      </c>
      <c r="BV26">
        <v>7</v>
      </c>
      <c r="BW26" t="s">
        <v>401</v>
      </c>
      <c r="BX26">
        <v>2</v>
      </c>
      <c r="BY26" t="s">
        <v>401</v>
      </c>
      <c r="BZ26">
        <v>2</v>
      </c>
      <c r="CA26" t="s">
        <v>903</v>
      </c>
      <c r="CB26">
        <v>18</v>
      </c>
      <c r="CC26" t="s">
        <v>895</v>
      </c>
      <c r="CD26">
        <v>120</v>
      </c>
      <c r="CE26" t="s">
        <v>411</v>
      </c>
      <c r="CF26">
        <v>71</v>
      </c>
      <c r="CG26" t="s">
        <v>391</v>
      </c>
      <c r="CH26">
        <v>85</v>
      </c>
      <c r="CI26" t="s">
        <v>910</v>
      </c>
      <c r="CJ26">
        <v>69</v>
      </c>
      <c r="CK26" t="s">
        <v>871</v>
      </c>
      <c r="CL26">
        <v>255</v>
      </c>
      <c r="CM26" t="s">
        <v>872</v>
      </c>
      <c r="CN26">
        <v>41</v>
      </c>
      <c r="CO26" t="s">
        <v>879</v>
      </c>
      <c r="CP26">
        <v>103</v>
      </c>
      <c r="CQ26" t="s">
        <v>392</v>
      </c>
      <c r="CR26">
        <v>90</v>
      </c>
      <c r="CS26" t="s">
        <v>394</v>
      </c>
      <c r="CT26">
        <v>29</v>
      </c>
      <c r="CU26" t="s">
        <v>391</v>
      </c>
      <c r="CV26">
        <v>69</v>
      </c>
      <c r="CW26" t="s">
        <v>871</v>
      </c>
      <c r="CX26">
        <v>960</v>
      </c>
    </row>
    <row r="27" spans="1:102" ht="12.75">
      <c r="A27" t="s">
        <v>895</v>
      </c>
      <c r="B27">
        <v>24</v>
      </c>
      <c r="C27" t="s">
        <v>928</v>
      </c>
      <c r="D27">
        <v>44</v>
      </c>
      <c r="E27" t="s">
        <v>871</v>
      </c>
      <c r="F27">
        <v>10</v>
      </c>
      <c r="G27" t="s">
        <v>871</v>
      </c>
      <c r="H27">
        <v>14</v>
      </c>
      <c r="I27" t="s">
        <v>393</v>
      </c>
      <c r="J27">
        <v>20</v>
      </c>
      <c r="K27" t="s">
        <v>407</v>
      </c>
      <c r="L27">
        <v>14</v>
      </c>
      <c r="M27" t="s">
        <v>412</v>
      </c>
      <c r="N27">
        <v>14</v>
      </c>
      <c r="O27" t="s">
        <v>395</v>
      </c>
      <c r="P27">
        <v>40</v>
      </c>
      <c r="Q27" t="s">
        <v>933</v>
      </c>
      <c r="R27">
        <v>17</v>
      </c>
      <c r="S27" t="s">
        <v>933</v>
      </c>
      <c r="T27">
        <v>14</v>
      </c>
      <c r="U27" t="s">
        <v>412</v>
      </c>
      <c r="V27">
        <v>32</v>
      </c>
      <c r="W27" t="s">
        <v>915</v>
      </c>
      <c r="X27">
        <v>38</v>
      </c>
      <c r="Y27" t="s">
        <v>926</v>
      </c>
      <c r="Z27">
        <v>13</v>
      </c>
      <c r="AA27" t="s">
        <v>876</v>
      </c>
      <c r="AB27">
        <v>9</v>
      </c>
      <c r="AC27" t="s">
        <v>393</v>
      </c>
      <c r="AD27">
        <v>14</v>
      </c>
      <c r="AE27" t="s">
        <v>906</v>
      </c>
      <c r="AF27">
        <v>61</v>
      </c>
      <c r="AG27" t="s">
        <v>901</v>
      </c>
      <c r="AH27">
        <v>7</v>
      </c>
      <c r="AI27" t="s">
        <v>411</v>
      </c>
      <c r="AJ27">
        <v>37</v>
      </c>
      <c r="AK27" t="s">
        <v>895</v>
      </c>
      <c r="AL27">
        <v>18</v>
      </c>
      <c r="AM27" t="s">
        <v>410</v>
      </c>
      <c r="AN27">
        <v>51</v>
      </c>
      <c r="AO27" t="s">
        <v>872</v>
      </c>
      <c r="AP27">
        <v>8</v>
      </c>
      <c r="AQ27" t="s">
        <v>882</v>
      </c>
      <c r="AR27">
        <v>10</v>
      </c>
      <c r="AS27" t="s">
        <v>879</v>
      </c>
      <c r="AT27">
        <v>16</v>
      </c>
      <c r="AU27" t="s">
        <v>872</v>
      </c>
      <c r="AV27">
        <v>17</v>
      </c>
      <c r="AW27" t="s">
        <v>910</v>
      </c>
      <c r="AX27">
        <v>40</v>
      </c>
      <c r="AY27" t="s">
        <v>871</v>
      </c>
      <c r="AZ27">
        <v>7</v>
      </c>
      <c r="BA27" t="s">
        <v>876</v>
      </c>
      <c r="BB27">
        <v>9</v>
      </c>
      <c r="BC27" t="s">
        <v>876</v>
      </c>
      <c r="BD27">
        <v>47</v>
      </c>
      <c r="BE27" t="s">
        <v>876</v>
      </c>
      <c r="BF27">
        <v>18</v>
      </c>
      <c r="BG27" t="s">
        <v>910</v>
      </c>
      <c r="BH27">
        <v>20</v>
      </c>
      <c r="BI27" t="s">
        <v>411</v>
      </c>
      <c r="BJ27">
        <v>22</v>
      </c>
      <c r="BK27" t="s">
        <v>875</v>
      </c>
      <c r="BL27">
        <v>13</v>
      </c>
      <c r="BM27" t="s">
        <v>400</v>
      </c>
      <c r="BN27">
        <v>22</v>
      </c>
      <c r="BO27" t="s">
        <v>895</v>
      </c>
      <c r="BP27">
        <v>12</v>
      </c>
      <c r="BQ27" t="s">
        <v>395</v>
      </c>
      <c r="BR27">
        <v>5</v>
      </c>
      <c r="BS27" t="s">
        <v>901</v>
      </c>
      <c r="BT27">
        <v>7</v>
      </c>
      <c r="BU27" t="s">
        <v>391</v>
      </c>
      <c r="BV27">
        <v>6</v>
      </c>
      <c r="BW27" t="s">
        <v>895</v>
      </c>
      <c r="BX27">
        <v>13</v>
      </c>
      <c r="BY27" t="s">
        <v>895</v>
      </c>
      <c r="BZ27">
        <v>4</v>
      </c>
      <c r="CA27" t="s">
        <v>872</v>
      </c>
      <c r="CB27">
        <v>17</v>
      </c>
      <c r="CC27" t="s">
        <v>872</v>
      </c>
      <c r="CD27">
        <v>118</v>
      </c>
      <c r="CE27" t="s">
        <v>391</v>
      </c>
      <c r="CF27">
        <v>70</v>
      </c>
      <c r="CG27" t="s">
        <v>871</v>
      </c>
      <c r="CH27">
        <v>85</v>
      </c>
      <c r="CI27" t="s">
        <v>879</v>
      </c>
      <c r="CJ27">
        <v>55</v>
      </c>
      <c r="CK27" t="s">
        <v>392</v>
      </c>
      <c r="CL27">
        <v>230</v>
      </c>
      <c r="CM27" t="s">
        <v>407</v>
      </c>
      <c r="CN27">
        <v>39</v>
      </c>
      <c r="CO27" t="s">
        <v>393</v>
      </c>
      <c r="CP27">
        <v>98</v>
      </c>
      <c r="CQ27" t="s">
        <v>872</v>
      </c>
      <c r="CR27">
        <v>86</v>
      </c>
      <c r="CS27" t="s">
        <v>909</v>
      </c>
      <c r="CT27">
        <v>29</v>
      </c>
      <c r="CU27" t="s">
        <v>895</v>
      </c>
      <c r="CV27">
        <v>63</v>
      </c>
      <c r="CW27" t="s">
        <v>916</v>
      </c>
      <c r="CX27">
        <v>929</v>
      </c>
    </row>
    <row r="28" spans="1:102" ht="12.75">
      <c r="A28" t="s">
        <v>931</v>
      </c>
      <c r="B28">
        <v>24</v>
      </c>
      <c r="C28" t="s">
        <v>918</v>
      </c>
      <c r="D28">
        <v>43</v>
      </c>
      <c r="E28" t="s">
        <v>872</v>
      </c>
      <c r="F28">
        <v>10</v>
      </c>
      <c r="G28" t="s">
        <v>895</v>
      </c>
      <c r="H28">
        <v>14</v>
      </c>
      <c r="I28" t="s">
        <v>933</v>
      </c>
      <c r="J28">
        <v>19</v>
      </c>
      <c r="K28" t="s">
        <v>912</v>
      </c>
      <c r="L28">
        <v>13</v>
      </c>
      <c r="M28" t="s">
        <v>872</v>
      </c>
      <c r="N28">
        <v>13</v>
      </c>
      <c r="O28" t="s">
        <v>410</v>
      </c>
      <c r="P28">
        <v>38</v>
      </c>
      <c r="Q28" t="s">
        <v>871</v>
      </c>
      <c r="R28">
        <v>16</v>
      </c>
      <c r="S28" t="s">
        <v>391</v>
      </c>
      <c r="T28">
        <v>13</v>
      </c>
      <c r="U28" t="s">
        <v>393</v>
      </c>
      <c r="V28">
        <v>28</v>
      </c>
      <c r="W28" t="s">
        <v>906</v>
      </c>
      <c r="X28">
        <v>36</v>
      </c>
      <c r="Y28" t="s">
        <v>882</v>
      </c>
      <c r="Z28">
        <v>12</v>
      </c>
      <c r="AA28" t="s">
        <v>895</v>
      </c>
      <c r="AB28">
        <v>9</v>
      </c>
      <c r="AC28" t="s">
        <v>928</v>
      </c>
      <c r="AD28">
        <v>14</v>
      </c>
      <c r="AE28" t="s">
        <v>412</v>
      </c>
      <c r="AF28">
        <v>60</v>
      </c>
      <c r="AG28" t="s">
        <v>907</v>
      </c>
      <c r="AH28">
        <v>7</v>
      </c>
      <c r="AI28" t="s">
        <v>928</v>
      </c>
      <c r="AJ28">
        <v>35</v>
      </c>
      <c r="AK28" t="s">
        <v>875</v>
      </c>
      <c r="AL28">
        <v>17</v>
      </c>
      <c r="AM28" t="s">
        <v>921</v>
      </c>
      <c r="AN28">
        <v>50</v>
      </c>
      <c r="AO28" t="s">
        <v>392</v>
      </c>
      <c r="AP28">
        <v>8</v>
      </c>
      <c r="AQ28" t="s">
        <v>401</v>
      </c>
      <c r="AR28">
        <v>10</v>
      </c>
      <c r="AS28" t="s">
        <v>872</v>
      </c>
      <c r="AT28">
        <v>15</v>
      </c>
      <c r="AU28" t="s">
        <v>407</v>
      </c>
      <c r="AV28">
        <v>17</v>
      </c>
      <c r="AW28" t="s">
        <v>872</v>
      </c>
      <c r="AX28">
        <v>36</v>
      </c>
      <c r="AY28" t="s">
        <v>926</v>
      </c>
      <c r="AZ28">
        <v>7</v>
      </c>
      <c r="BA28" t="s">
        <v>912</v>
      </c>
      <c r="BB28">
        <v>9</v>
      </c>
      <c r="BC28" t="s">
        <v>408</v>
      </c>
      <c r="BD28">
        <v>43</v>
      </c>
      <c r="BE28" t="s">
        <v>393</v>
      </c>
      <c r="BF28">
        <v>18</v>
      </c>
      <c r="BG28" t="s">
        <v>391</v>
      </c>
      <c r="BH28">
        <v>19</v>
      </c>
      <c r="BI28" t="s">
        <v>933</v>
      </c>
      <c r="BJ28">
        <v>21</v>
      </c>
      <c r="BK28" t="s">
        <v>910</v>
      </c>
      <c r="BL28">
        <v>12</v>
      </c>
      <c r="BM28" t="s">
        <v>875</v>
      </c>
      <c r="BN28">
        <v>21</v>
      </c>
      <c r="BO28" t="s">
        <v>392</v>
      </c>
      <c r="BP28">
        <v>10</v>
      </c>
      <c r="BQ28" t="s">
        <v>407</v>
      </c>
      <c r="BR28">
        <v>5</v>
      </c>
      <c r="BS28" t="s">
        <v>406</v>
      </c>
      <c r="BT28">
        <v>7</v>
      </c>
      <c r="BU28" t="s">
        <v>395</v>
      </c>
      <c r="BV28">
        <v>6</v>
      </c>
      <c r="BW28" t="s">
        <v>392</v>
      </c>
      <c r="BX28">
        <v>9</v>
      </c>
      <c r="BY28" t="s">
        <v>392</v>
      </c>
      <c r="BZ28">
        <v>99</v>
      </c>
      <c r="CA28" t="s">
        <v>873</v>
      </c>
      <c r="CB28">
        <v>17</v>
      </c>
      <c r="CC28" t="s">
        <v>915</v>
      </c>
      <c r="CD28">
        <v>100</v>
      </c>
      <c r="CE28" t="s">
        <v>895</v>
      </c>
      <c r="CF28">
        <v>69</v>
      </c>
      <c r="CG28" t="s">
        <v>401</v>
      </c>
      <c r="CH28">
        <v>71</v>
      </c>
      <c r="CI28" t="s">
        <v>873</v>
      </c>
      <c r="CJ28">
        <v>54</v>
      </c>
      <c r="CK28" t="s">
        <v>873</v>
      </c>
      <c r="CL28">
        <v>216</v>
      </c>
      <c r="CM28" t="s">
        <v>873</v>
      </c>
      <c r="CN28">
        <v>38</v>
      </c>
      <c r="CO28" t="s">
        <v>895</v>
      </c>
      <c r="CP28">
        <v>97</v>
      </c>
      <c r="CQ28" t="s">
        <v>931</v>
      </c>
      <c r="CR28">
        <v>83</v>
      </c>
      <c r="CS28" t="s">
        <v>404</v>
      </c>
      <c r="CT28">
        <v>27</v>
      </c>
      <c r="CU28" t="s">
        <v>871</v>
      </c>
      <c r="CV28">
        <v>60</v>
      </c>
      <c r="CW28" t="s">
        <v>931</v>
      </c>
      <c r="CX28">
        <v>923</v>
      </c>
    </row>
    <row r="29" spans="1:102" ht="12.75">
      <c r="A29" t="s">
        <v>400</v>
      </c>
      <c r="B29">
        <v>20</v>
      </c>
      <c r="C29" t="s">
        <v>895</v>
      </c>
      <c r="D29">
        <v>39</v>
      </c>
      <c r="E29" t="s">
        <v>873</v>
      </c>
      <c r="F29">
        <v>10</v>
      </c>
      <c r="G29" t="s">
        <v>872</v>
      </c>
      <c r="H29">
        <v>13</v>
      </c>
      <c r="I29" t="s">
        <v>391</v>
      </c>
      <c r="J29">
        <v>17</v>
      </c>
      <c r="K29" t="s">
        <v>392</v>
      </c>
      <c r="L29">
        <v>11</v>
      </c>
      <c r="M29" t="s">
        <v>401</v>
      </c>
      <c r="N29">
        <v>13</v>
      </c>
      <c r="O29" t="s">
        <v>407</v>
      </c>
      <c r="P29">
        <v>32</v>
      </c>
      <c r="Q29" t="s">
        <v>873</v>
      </c>
      <c r="R29">
        <v>16</v>
      </c>
      <c r="S29" t="s">
        <v>883</v>
      </c>
      <c r="T29">
        <v>12</v>
      </c>
      <c r="U29" t="s">
        <v>895</v>
      </c>
      <c r="V29">
        <v>26</v>
      </c>
      <c r="W29" t="s">
        <v>895</v>
      </c>
      <c r="X29">
        <v>31</v>
      </c>
      <c r="Y29" t="s">
        <v>895</v>
      </c>
      <c r="Z29">
        <v>12</v>
      </c>
      <c r="AA29" t="s">
        <v>404</v>
      </c>
      <c r="AB29">
        <v>9</v>
      </c>
      <c r="AC29" t="s">
        <v>871</v>
      </c>
      <c r="AD29">
        <v>12</v>
      </c>
      <c r="AE29" t="s">
        <v>394</v>
      </c>
      <c r="AF29">
        <v>56</v>
      </c>
      <c r="AG29" t="s">
        <v>925</v>
      </c>
      <c r="AH29">
        <v>7</v>
      </c>
      <c r="AI29" t="s">
        <v>876</v>
      </c>
      <c r="AJ29">
        <v>34</v>
      </c>
      <c r="AK29" t="s">
        <v>396</v>
      </c>
      <c r="AL29">
        <v>15</v>
      </c>
      <c r="AM29" t="s">
        <v>392</v>
      </c>
      <c r="AN29">
        <v>49</v>
      </c>
      <c r="AO29" t="s">
        <v>871</v>
      </c>
      <c r="AP29">
        <v>7</v>
      </c>
      <c r="AQ29" t="s">
        <v>909</v>
      </c>
      <c r="AR29">
        <v>10</v>
      </c>
      <c r="AS29" t="s">
        <v>910</v>
      </c>
      <c r="AT29">
        <v>15</v>
      </c>
      <c r="AU29" t="s">
        <v>933</v>
      </c>
      <c r="AV29">
        <v>17</v>
      </c>
      <c r="AW29" t="s">
        <v>917</v>
      </c>
      <c r="AX29">
        <v>36</v>
      </c>
      <c r="AY29" t="s">
        <v>873</v>
      </c>
      <c r="AZ29">
        <v>6</v>
      </c>
      <c r="BA29" t="s">
        <v>394</v>
      </c>
      <c r="BB29">
        <v>7</v>
      </c>
      <c r="BC29" t="s">
        <v>910</v>
      </c>
      <c r="BD29">
        <v>41</v>
      </c>
      <c r="BE29" t="s">
        <v>879</v>
      </c>
      <c r="BF29">
        <v>18</v>
      </c>
      <c r="BG29" t="s">
        <v>411</v>
      </c>
      <c r="BH29">
        <v>19</v>
      </c>
      <c r="BI29" t="s">
        <v>873</v>
      </c>
      <c r="BJ29">
        <v>19</v>
      </c>
      <c r="BK29" t="s">
        <v>871</v>
      </c>
      <c r="BL29">
        <v>11</v>
      </c>
      <c r="BM29" t="s">
        <v>394</v>
      </c>
      <c r="BN29">
        <v>21</v>
      </c>
      <c r="BO29" t="s">
        <v>893</v>
      </c>
      <c r="BP29">
        <v>0</v>
      </c>
      <c r="BQ29" t="s">
        <v>883</v>
      </c>
      <c r="BR29">
        <v>4</v>
      </c>
      <c r="BS29" t="s">
        <v>917</v>
      </c>
      <c r="BT29">
        <v>7</v>
      </c>
      <c r="BU29" t="s">
        <v>917</v>
      </c>
      <c r="BV29">
        <v>6</v>
      </c>
      <c r="BW29" t="s">
        <v>893</v>
      </c>
      <c r="BX29">
        <v>8</v>
      </c>
      <c r="BY29" t="s">
        <v>893</v>
      </c>
      <c r="BZ29">
        <v>0</v>
      </c>
      <c r="CA29" t="s">
        <v>391</v>
      </c>
      <c r="CB29">
        <v>14</v>
      </c>
      <c r="CC29" t="s">
        <v>875</v>
      </c>
      <c r="CD29">
        <v>99</v>
      </c>
      <c r="CE29" t="s">
        <v>879</v>
      </c>
      <c r="CF29">
        <v>67</v>
      </c>
      <c r="CG29" t="s">
        <v>933</v>
      </c>
      <c r="CH29">
        <v>71</v>
      </c>
      <c r="CI29" t="s">
        <v>407</v>
      </c>
      <c r="CJ29">
        <v>54</v>
      </c>
      <c r="CK29" t="s">
        <v>393</v>
      </c>
      <c r="CL29">
        <v>203</v>
      </c>
      <c r="CM29" t="s">
        <v>401</v>
      </c>
      <c r="CN29">
        <v>36</v>
      </c>
      <c r="CO29" t="s">
        <v>391</v>
      </c>
      <c r="CP29">
        <v>93</v>
      </c>
      <c r="CQ29" t="s">
        <v>895</v>
      </c>
      <c r="CR29">
        <v>78</v>
      </c>
      <c r="CS29" t="s">
        <v>391</v>
      </c>
      <c r="CT29">
        <v>24</v>
      </c>
      <c r="CU29" t="s">
        <v>393</v>
      </c>
      <c r="CV29">
        <v>60</v>
      </c>
      <c r="CW29" t="s">
        <v>875</v>
      </c>
      <c r="CX29">
        <v>886</v>
      </c>
    </row>
    <row r="30" spans="1:102" ht="12.75">
      <c r="A30" t="s">
        <v>871</v>
      </c>
      <c r="B30">
        <v>18</v>
      </c>
      <c r="C30" t="s">
        <v>876</v>
      </c>
      <c r="D30">
        <v>30</v>
      </c>
      <c r="E30" t="s">
        <v>903</v>
      </c>
      <c r="F30">
        <v>10</v>
      </c>
      <c r="G30" t="s">
        <v>873</v>
      </c>
      <c r="H30">
        <v>12</v>
      </c>
      <c r="I30" t="s">
        <v>397</v>
      </c>
      <c r="J30">
        <v>17</v>
      </c>
      <c r="K30" t="s">
        <v>882</v>
      </c>
      <c r="L30">
        <v>11</v>
      </c>
      <c r="M30" t="s">
        <v>917</v>
      </c>
      <c r="N30">
        <v>12</v>
      </c>
      <c r="O30" t="s">
        <v>879</v>
      </c>
      <c r="P30">
        <v>31</v>
      </c>
      <c r="Q30" t="s">
        <v>406</v>
      </c>
      <c r="R30">
        <v>16</v>
      </c>
      <c r="S30" t="s">
        <v>871</v>
      </c>
      <c r="T30">
        <v>11</v>
      </c>
      <c r="U30" t="s">
        <v>933</v>
      </c>
      <c r="V30">
        <v>25</v>
      </c>
      <c r="W30" t="s">
        <v>901</v>
      </c>
      <c r="X30">
        <v>30</v>
      </c>
      <c r="Y30" t="s">
        <v>875</v>
      </c>
      <c r="Z30">
        <v>11</v>
      </c>
      <c r="AA30" t="s">
        <v>912</v>
      </c>
      <c r="AB30">
        <v>9</v>
      </c>
      <c r="AC30" t="s">
        <v>392</v>
      </c>
      <c r="AD30">
        <v>11</v>
      </c>
      <c r="AE30" t="s">
        <v>404</v>
      </c>
      <c r="AF30">
        <v>51</v>
      </c>
      <c r="AG30" t="s">
        <v>406</v>
      </c>
      <c r="AH30">
        <v>6</v>
      </c>
      <c r="AI30" t="s">
        <v>875</v>
      </c>
      <c r="AJ30">
        <v>32</v>
      </c>
      <c r="AK30" t="s">
        <v>883</v>
      </c>
      <c r="AL30">
        <v>14</v>
      </c>
      <c r="AM30" t="s">
        <v>401</v>
      </c>
      <c r="AN30">
        <v>46</v>
      </c>
      <c r="AO30" t="s">
        <v>409</v>
      </c>
      <c r="AP30">
        <v>6</v>
      </c>
      <c r="AQ30" t="s">
        <v>410</v>
      </c>
      <c r="AR30">
        <v>10</v>
      </c>
      <c r="AS30" t="s">
        <v>901</v>
      </c>
      <c r="AT30">
        <v>14</v>
      </c>
      <c r="AU30" t="s">
        <v>871</v>
      </c>
      <c r="AV30">
        <v>13</v>
      </c>
      <c r="AW30" t="s">
        <v>393</v>
      </c>
      <c r="AX30">
        <v>34</v>
      </c>
      <c r="AY30" t="s">
        <v>895</v>
      </c>
      <c r="AZ30">
        <v>5</v>
      </c>
      <c r="BA30" t="s">
        <v>404</v>
      </c>
      <c r="BB30">
        <v>7</v>
      </c>
      <c r="BC30" t="s">
        <v>411</v>
      </c>
      <c r="BD30">
        <v>39</v>
      </c>
      <c r="BE30" t="s">
        <v>410</v>
      </c>
      <c r="BF30">
        <v>18</v>
      </c>
      <c r="BG30" t="s">
        <v>393</v>
      </c>
      <c r="BH30">
        <v>18</v>
      </c>
      <c r="BI30" t="s">
        <v>871</v>
      </c>
      <c r="BJ30">
        <v>17</v>
      </c>
      <c r="BK30" t="s">
        <v>412</v>
      </c>
      <c r="BL30">
        <v>11</v>
      </c>
      <c r="BM30" t="s">
        <v>873</v>
      </c>
      <c r="BN30">
        <v>20</v>
      </c>
      <c r="BO30" t="s">
        <v>391</v>
      </c>
      <c r="BP30">
        <v>10</v>
      </c>
      <c r="BQ30" t="s">
        <v>406</v>
      </c>
      <c r="BR30">
        <v>4</v>
      </c>
      <c r="BS30" t="s">
        <v>897</v>
      </c>
      <c r="BT30">
        <v>6</v>
      </c>
      <c r="BU30" t="s">
        <v>876</v>
      </c>
      <c r="BV30">
        <v>5</v>
      </c>
      <c r="BW30" t="s">
        <v>391</v>
      </c>
      <c r="BX30">
        <v>25</v>
      </c>
      <c r="BY30" t="s">
        <v>391</v>
      </c>
      <c r="BZ30">
        <v>23</v>
      </c>
      <c r="CA30" t="s">
        <v>401</v>
      </c>
      <c r="CB30">
        <v>14</v>
      </c>
      <c r="CC30" t="s">
        <v>876</v>
      </c>
      <c r="CD30">
        <v>89</v>
      </c>
      <c r="CE30" t="s">
        <v>910</v>
      </c>
      <c r="CF30">
        <v>63</v>
      </c>
      <c r="CG30" t="s">
        <v>410</v>
      </c>
      <c r="CH30">
        <v>65</v>
      </c>
      <c r="CI30" t="s">
        <v>393</v>
      </c>
      <c r="CJ30">
        <v>45</v>
      </c>
      <c r="CK30" t="s">
        <v>872</v>
      </c>
      <c r="CL30">
        <v>171</v>
      </c>
      <c r="CM30" t="s">
        <v>406</v>
      </c>
      <c r="CN30">
        <v>34</v>
      </c>
      <c r="CO30" t="s">
        <v>876</v>
      </c>
      <c r="CP30">
        <v>87</v>
      </c>
      <c r="CQ30" t="s">
        <v>901</v>
      </c>
      <c r="CR30">
        <v>75</v>
      </c>
      <c r="CS30" t="s">
        <v>917</v>
      </c>
      <c r="CT30">
        <v>22</v>
      </c>
      <c r="CU30" t="s">
        <v>875</v>
      </c>
      <c r="CV30">
        <v>59</v>
      </c>
      <c r="CW30" t="s">
        <v>895</v>
      </c>
      <c r="CX30">
        <v>879</v>
      </c>
    </row>
    <row r="31" spans="1:102" ht="12.75">
      <c r="A31" t="s">
        <v>872</v>
      </c>
      <c r="B31">
        <v>18</v>
      </c>
      <c r="C31" t="s">
        <v>910</v>
      </c>
      <c r="D31">
        <v>30</v>
      </c>
      <c r="E31" t="s">
        <v>410</v>
      </c>
      <c r="F31">
        <v>10</v>
      </c>
      <c r="G31" t="s">
        <v>401</v>
      </c>
      <c r="H31">
        <v>10</v>
      </c>
      <c r="I31" t="s">
        <v>396</v>
      </c>
      <c r="J31">
        <v>16</v>
      </c>
      <c r="K31" t="s">
        <v>903</v>
      </c>
      <c r="L31">
        <v>11</v>
      </c>
      <c r="M31" t="s">
        <v>871</v>
      </c>
      <c r="N31">
        <v>9</v>
      </c>
      <c r="O31" t="s">
        <v>875</v>
      </c>
      <c r="P31">
        <v>29</v>
      </c>
      <c r="Q31" t="s">
        <v>882</v>
      </c>
      <c r="R31">
        <v>14</v>
      </c>
      <c r="S31" t="s">
        <v>899</v>
      </c>
      <c r="T31">
        <v>11</v>
      </c>
      <c r="U31" t="s">
        <v>931</v>
      </c>
      <c r="V31">
        <v>23</v>
      </c>
      <c r="W31" t="s">
        <v>909</v>
      </c>
      <c r="X31">
        <v>28</v>
      </c>
      <c r="Y31" t="s">
        <v>396</v>
      </c>
      <c r="Z31">
        <v>11</v>
      </c>
      <c r="AA31" t="s">
        <v>879</v>
      </c>
      <c r="AB31">
        <v>8</v>
      </c>
      <c r="AC31" t="s">
        <v>883</v>
      </c>
      <c r="AD31">
        <v>11</v>
      </c>
      <c r="AE31" t="s">
        <v>879</v>
      </c>
      <c r="AF31">
        <v>49</v>
      </c>
      <c r="AG31" t="s">
        <v>391</v>
      </c>
      <c r="AH31">
        <v>5</v>
      </c>
      <c r="AI31" t="s">
        <v>393</v>
      </c>
      <c r="AJ31">
        <v>32</v>
      </c>
      <c r="AK31" t="s">
        <v>910</v>
      </c>
      <c r="AL31">
        <v>14</v>
      </c>
      <c r="AM31" t="s">
        <v>393</v>
      </c>
      <c r="AN31">
        <v>39</v>
      </c>
      <c r="AO31" t="s">
        <v>917</v>
      </c>
      <c r="AP31">
        <v>5</v>
      </c>
      <c r="AQ31" t="s">
        <v>879</v>
      </c>
      <c r="AR31">
        <v>9</v>
      </c>
      <c r="AS31" t="s">
        <v>882</v>
      </c>
      <c r="AT31">
        <v>13</v>
      </c>
      <c r="AU31" t="s">
        <v>394</v>
      </c>
      <c r="AV31">
        <v>13</v>
      </c>
      <c r="AW31" t="s">
        <v>895</v>
      </c>
      <c r="AX31">
        <v>30</v>
      </c>
      <c r="AY31" t="s">
        <v>412</v>
      </c>
      <c r="AZ31">
        <v>5</v>
      </c>
      <c r="BA31" t="s">
        <v>933</v>
      </c>
      <c r="BB31">
        <v>7</v>
      </c>
      <c r="BC31" t="s">
        <v>931</v>
      </c>
      <c r="BD31">
        <v>37</v>
      </c>
      <c r="BE31" t="s">
        <v>910</v>
      </c>
      <c r="BF31">
        <v>17</v>
      </c>
      <c r="BG31" t="s">
        <v>895</v>
      </c>
      <c r="BH31">
        <v>17</v>
      </c>
      <c r="BI31" t="s">
        <v>917</v>
      </c>
      <c r="BJ31">
        <v>15</v>
      </c>
      <c r="BK31" t="s">
        <v>930</v>
      </c>
      <c r="BL31">
        <v>11</v>
      </c>
      <c r="BM31" t="s">
        <v>871</v>
      </c>
      <c r="BN31">
        <v>18</v>
      </c>
      <c r="BO31" t="s">
        <v>874</v>
      </c>
      <c r="BP31">
        <v>36</v>
      </c>
      <c r="BQ31" t="s">
        <v>410</v>
      </c>
      <c r="BR31">
        <v>4</v>
      </c>
      <c r="BS31" t="s">
        <v>908</v>
      </c>
      <c r="BT31">
        <v>6</v>
      </c>
      <c r="BU31" t="s">
        <v>393</v>
      </c>
      <c r="BV31">
        <v>5</v>
      </c>
      <c r="BW31" t="s">
        <v>874</v>
      </c>
      <c r="BX31">
        <v>266</v>
      </c>
      <c r="BY31" t="s">
        <v>874</v>
      </c>
      <c r="BZ31">
        <v>41</v>
      </c>
      <c r="CA31" t="s">
        <v>400</v>
      </c>
      <c r="CB31">
        <v>13</v>
      </c>
      <c r="CC31" t="s">
        <v>407</v>
      </c>
      <c r="CD31">
        <v>85</v>
      </c>
      <c r="CE31" t="s">
        <v>871</v>
      </c>
      <c r="CF31">
        <v>57</v>
      </c>
      <c r="CG31" t="s">
        <v>931</v>
      </c>
      <c r="CH31">
        <v>65</v>
      </c>
      <c r="CI31" t="s">
        <v>903</v>
      </c>
      <c r="CJ31">
        <v>45</v>
      </c>
      <c r="CK31" t="s">
        <v>395</v>
      </c>
      <c r="CL31">
        <v>156</v>
      </c>
      <c r="CM31" t="s">
        <v>412</v>
      </c>
      <c r="CN31">
        <v>33</v>
      </c>
      <c r="CO31" t="s">
        <v>933</v>
      </c>
      <c r="CP31">
        <v>82</v>
      </c>
      <c r="CQ31" t="s">
        <v>401</v>
      </c>
      <c r="CR31">
        <v>68</v>
      </c>
      <c r="CS31" t="s">
        <v>875</v>
      </c>
      <c r="CT31">
        <v>21</v>
      </c>
      <c r="CU31" t="s">
        <v>876</v>
      </c>
      <c r="CV31">
        <v>59</v>
      </c>
      <c r="CW31" t="s">
        <v>882</v>
      </c>
      <c r="CX31">
        <v>798</v>
      </c>
    </row>
    <row r="32" spans="1:102" ht="12.75">
      <c r="A32" t="s">
        <v>393</v>
      </c>
      <c r="B32">
        <v>18</v>
      </c>
      <c r="C32" t="s">
        <v>930</v>
      </c>
      <c r="D32">
        <v>29</v>
      </c>
      <c r="E32" t="s">
        <v>412</v>
      </c>
      <c r="F32">
        <v>10</v>
      </c>
      <c r="G32" t="s">
        <v>404</v>
      </c>
      <c r="H32">
        <v>9</v>
      </c>
      <c r="I32" t="s">
        <v>885</v>
      </c>
      <c r="J32">
        <v>15</v>
      </c>
      <c r="K32" t="s">
        <v>933</v>
      </c>
      <c r="L32">
        <v>11</v>
      </c>
      <c r="M32" t="s">
        <v>411</v>
      </c>
      <c r="N32">
        <v>9</v>
      </c>
      <c r="O32" t="s">
        <v>404</v>
      </c>
      <c r="P32">
        <v>29</v>
      </c>
      <c r="Q32" t="s">
        <v>404</v>
      </c>
      <c r="R32">
        <v>12</v>
      </c>
      <c r="S32" t="s">
        <v>931</v>
      </c>
      <c r="T32">
        <v>11</v>
      </c>
      <c r="U32" t="s">
        <v>871</v>
      </c>
      <c r="V32">
        <v>15</v>
      </c>
      <c r="W32" t="s">
        <v>910</v>
      </c>
      <c r="X32">
        <v>28</v>
      </c>
      <c r="Y32" t="s">
        <v>407</v>
      </c>
      <c r="Z32">
        <v>11</v>
      </c>
      <c r="AA32" t="s">
        <v>883</v>
      </c>
      <c r="AB32">
        <v>7</v>
      </c>
      <c r="AC32" t="s">
        <v>910</v>
      </c>
      <c r="AD32">
        <v>10</v>
      </c>
      <c r="AE32" t="s">
        <v>409</v>
      </c>
      <c r="AF32">
        <v>49</v>
      </c>
      <c r="AG32" t="s">
        <v>400</v>
      </c>
      <c r="AH32">
        <v>5</v>
      </c>
      <c r="AI32" t="s">
        <v>883</v>
      </c>
      <c r="AJ32">
        <v>32</v>
      </c>
      <c r="AK32" t="s">
        <v>410</v>
      </c>
      <c r="AL32">
        <v>13</v>
      </c>
      <c r="AM32" t="s">
        <v>910</v>
      </c>
      <c r="AN32">
        <v>37</v>
      </c>
      <c r="AO32" t="s">
        <v>927</v>
      </c>
      <c r="AP32">
        <v>5</v>
      </c>
      <c r="AQ32" t="s">
        <v>873</v>
      </c>
      <c r="AR32">
        <v>7</v>
      </c>
      <c r="AS32" t="s">
        <v>391</v>
      </c>
      <c r="AT32">
        <v>10</v>
      </c>
      <c r="AU32" t="s">
        <v>926</v>
      </c>
      <c r="AV32">
        <v>13</v>
      </c>
      <c r="AW32" t="s">
        <v>406</v>
      </c>
      <c r="AX32">
        <v>28</v>
      </c>
      <c r="AY32" t="s">
        <v>404</v>
      </c>
      <c r="AZ32">
        <v>4</v>
      </c>
      <c r="BA32" t="s">
        <v>391</v>
      </c>
      <c r="BB32">
        <v>6</v>
      </c>
      <c r="BC32" t="s">
        <v>395</v>
      </c>
      <c r="BD32">
        <v>34</v>
      </c>
      <c r="BE32" t="s">
        <v>871</v>
      </c>
      <c r="BF32">
        <v>15</v>
      </c>
      <c r="BG32" t="s">
        <v>871</v>
      </c>
      <c r="BH32">
        <v>14</v>
      </c>
      <c r="BI32" t="s">
        <v>909</v>
      </c>
      <c r="BJ32">
        <v>14</v>
      </c>
      <c r="BK32" t="s">
        <v>882</v>
      </c>
      <c r="BL32">
        <v>10</v>
      </c>
      <c r="BM32" t="s">
        <v>923</v>
      </c>
      <c r="BN32">
        <v>18</v>
      </c>
      <c r="BO32" t="s">
        <v>405</v>
      </c>
      <c r="BP32">
        <v>5</v>
      </c>
      <c r="BQ32" t="s">
        <v>391</v>
      </c>
      <c r="BR32">
        <v>3</v>
      </c>
      <c r="BS32" t="s">
        <v>411</v>
      </c>
      <c r="BT32">
        <v>6</v>
      </c>
      <c r="BU32" t="s">
        <v>394</v>
      </c>
      <c r="BV32">
        <v>4</v>
      </c>
      <c r="BW32" t="s">
        <v>405</v>
      </c>
      <c r="BX32">
        <v>39</v>
      </c>
      <c r="BY32" t="s">
        <v>405</v>
      </c>
      <c r="BZ32">
        <v>62</v>
      </c>
      <c r="CA32" t="s">
        <v>406</v>
      </c>
      <c r="CB32">
        <v>13</v>
      </c>
      <c r="CC32" t="s">
        <v>901</v>
      </c>
      <c r="CD32">
        <v>81</v>
      </c>
      <c r="CE32" t="s">
        <v>393</v>
      </c>
      <c r="CF32">
        <v>57</v>
      </c>
      <c r="CG32" t="s">
        <v>394</v>
      </c>
      <c r="CH32">
        <v>60</v>
      </c>
      <c r="CI32" t="s">
        <v>396</v>
      </c>
      <c r="CJ32">
        <v>40</v>
      </c>
      <c r="CK32" t="s">
        <v>879</v>
      </c>
      <c r="CL32">
        <v>155</v>
      </c>
      <c r="CM32" t="s">
        <v>392</v>
      </c>
      <c r="CN32">
        <v>31</v>
      </c>
      <c r="CO32" t="s">
        <v>910</v>
      </c>
      <c r="CP32">
        <v>81</v>
      </c>
      <c r="CQ32" t="s">
        <v>882</v>
      </c>
      <c r="CR32">
        <v>65</v>
      </c>
      <c r="CS32" t="s">
        <v>411</v>
      </c>
      <c r="CT32">
        <v>19</v>
      </c>
      <c r="CU32" t="s">
        <v>873</v>
      </c>
      <c r="CV32">
        <v>54</v>
      </c>
      <c r="CW32" t="s">
        <v>872</v>
      </c>
      <c r="CX32">
        <v>708</v>
      </c>
    </row>
    <row r="33" spans="1:102" ht="12.75">
      <c r="A33" t="s">
        <v>928</v>
      </c>
      <c r="B33">
        <v>17</v>
      </c>
      <c r="C33" t="s">
        <v>873</v>
      </c>
      <c r="D33">
        <v>26</v>
      </c>
      <c r="E33" t="s">
        <v>928</v>
      </c>
      <c r="F33">
        <v>10</v>
      </c>
      <c r="G33" t="s">
        <v>412</v>
      </c>
      <c r="H33">
        <v>9</v>
      </c>
      <c r="I33" t="s">
        <v>928</v>
      </c>
      <c r="J33">
        <v>15</v>
      </c>
      <c r="K33" t="s">
        <v>404</v>
      </c>
      <c r="L33">
        <v>10</v>
      </c>
      <c r="M33" t="s">
        <v>400</v>
      </c>
      <c r="N33">
        <v>7</v>
      </c>
      <c r="O33" t="s">
        <v>901</v>
      </c>
      <c r="P33">
        <v>29</v>
      </c>
      <c r="Q33" t="s">
        <v>917</v>
      </c>
      <c r="R33">
        <v>11</v>
      </c>
      <c r="S33" t="s">
        <v>400</v>
      </c>
      <c r="T33">
        <v>9</v>
      </c>
      <c r="U33" t="s">
        <v>872</v>
      </c>
      <c r="V33">
        <v>15</v>
      </c>
      <c r="W33" t="s">
        <v>394</v>
      </c>
      <c r="X33">
        <v>27</v>
      </c>
      <c r="Y33" t="s">
        <v>873</v>
      </c>
      <c r="Z33">
        <v>10</v>
      </c>
      <c r="AA33" t="s">
        <v>915</v>
      </c>
      <c r="AB33">
        <v>7</v>
      </c>
      <c r="AC33" t="s">
        <v>876</v>
      </c>
      <c r="AD33">
        <v>9</v>
      </c>
      <c r="AE33" t="s">
        <v>909</v>
      </c>
      <c r="AF33">
        <v>45</v>
      </c>
      <c r="AG33" t="s">
        <v>871</v>
      </c>
      <c r="AH33">
        <v>4</v>
      </c>
      <c r="AI33" t="s">
        <v>909</v>
      </c>
      <c r="AJ33">
        <v>30</v>
      </c>
      <c r="AK33" t="s">
        <v>933</v>
      </c>
      <c r="AL33">
        <v>13</v>
      </c>
      <c r="AM33" t="s">
        <v>928</v>
      </c>
      <c r="AN33">
        <v>37</v>
      </c>
      <c r="AO33" t="s">
        <v>873</v>
      </c>
      <c r="AP33">
        <v>4</v>
      </c>
      <c r="AQ33" t="s">
        <v>918</v>
      </c>
      <c r="AR33">
        <v>7</v>
      </c>
      <c r="AS33" t="s">
        <v>871</v>
      </c>
      <c r="AT33">
        <v>10</v>
      </c>
      <c r="AU33" t="s">
        <v>882</v>
      </c>
      <c r="AV33">
        <v>12</v>
      </c>
      <c r="AW33" t="s">
        <v>410</v>
      </c>
      <c r="AX33">
        <v>27</v>
      </c>
      <c r="AY33" t="s">
        <v>407</v>
      </c>
      <c r="AZ33">
        <v>4</v>
      </c>
      <c r="BA33" t="s">
        <v>879</v>
      </c>
      <c r="BB33">
        <v>5</v>
      </c>
      <c r="BC33" t="s">
        <v>895</v>
      </c>
      <c r="BD33">
        <v>34</v>
      </c>
      <c r="BE33" t="s">
        <v>395</v>
      </c>
      <c r="BF33">
        <v>15</v>
      </c>
      <c r="BG33" t="s">
        <v>394</v>
      </c>
      <c r="BH33">
        <v>14</v>
      </c>
      <c r="BI33" t="s">
        <v>393</v>
      </c>
      <c r="BJ33">
        <v>13</v>
      </c>
      <c r="BK33" t="s">
        <v>410</v>
      </c>
      <c r="BL33">
        <v>10</v>
      </c>
      <c r="BM33" t="s">
        <v>393</v>
      </c>
      <c r="BN33">
        <v>17</v>
      </c>
      <c r="BO33" t="s">
        <v>901</v>
      </c>
      <c r="BP33">
        <v>4</v>
      </c>
      <c r="BQ33" t="s">
        <v>895</v>
      </c>
      <c r="BR33">
        <v>3</v>
      </c>
      <c r="BS33" t="s">
        <v>933</v>
      </c>
      <c r="BT33">
        <v>6</v>
      </c>
      <c r="BU33" t="s">
        <v>882</v>
      </c>
      <c r="BV33">
        <v>4</v>
      </c>
      <c r="BW33" t="s">
        <v>901</v>
      </c>
      <c r="BX33">
        <v>31</v>
      </c>
      <c r="BY33" t="s">
        <v>901</v>
      </c>
      <c r="BZ33">
        <v>1497</v>
      </c>
      <c r="CA33" t="s">
        <v>921</v>
      </c>
      <c r="CB33">
        <v>12</v>
      </c>
      <c r="CC33" t="s">
        <v>395</v>
      </c>
      <c r="CD33">
        <v>79</v>
      </c>
      <c r="CE33" t="s">
        <v>394</v>
      </c>
      <c r="CF33">
        <v>57</v>
      </c>
      <c r="CG33" t="s">
        <v>895</v>
      </c>
      <c r="CH33">
        <v>54</v>
      </c>
      <c r="CI33" t="s">
        <v>871</v>
      </c>
      <c r="CJ33">
        <v>37</v>
      </c>
      <c r="CK33" t="s">
        <v>931</v>
      </c>
      <c r="CL33">
        <v>154</v>
      </c>
      <c r="CM33" t="s">
        <v>882</v>
      </c>
      <c r="CN33">
        <v>29</v>
      </c>
      <c r="CO33" t="s">
        <v>928</v>
      </c>
      <c r="CP33">
        <v>62</v>
      </c>
      <c r="CQ33" t="s">
        <v>404</v>
      </c>
      <c r="CR33">
        <v>65</v>
      </c>
      <c r="CS33" t="s">
        <v>410</v>
      </c>
      <c r="CT33">
        <v>17</v>
      </c>
      <c r="CU33" t="s">
        <v>872</v>
      </c>
      <c r="CV33">
        <v>53</v>
      </c>
      <c r="CW33" t="s">
        <v>911</v>
      </c>
      <c r="CX33">
        <v>704</v>
      </c>
    </row>
    <row r="34" spans="1:102" ht="12.75">
      <c r="A34" t="s">
        <v>391</v>
      </c>
      <c r="B34">
        <v>15</v>
      </c>
      <c r="C34" t="s">
        <v>933</v>
      </c>
      <c r="D34">
        <v>24</v>
      </c>
      <c r="E34" t="s">
        <v>392</v>
      </c>
      <c r="F34">
        <v>9</v>
      </c>
      <c r="G34" t="s">
        <v>411</v>
      </c>
      <c r="H34">
        <v>8</v>
      </c>
      <c r="I34" t="s">
        <v>931</v>
      </c>
      <c r="J34">
        <v>15</v>
      </c>
      <c r="K34" t="s">
        <v>406</v>
      </c>
      <c r="L34">
        <v>10</v>
      </c>
      <c r="M34" t="s">
        <v>879</v>
      </c>
      <c r="N34">
        <v>6</v>
      </c>
      <c r="O34" t="s">
        <v>876</v>
      </c>
      <c r="P34">
        <v>28</v>
      </c>
      <c r="Q34" t="s">
        <v>411</v>
      </c>
      <c r="R34">
        <v>11</v>
      </c>
      <c r="S34" t="s">
        <v>882</v>
      </c>
      <c r="T34">
        <v>8</v>
      </c>
      <c r="U34" t="s">
        <v>408</v>
      </c>
      <c r="V34">
        <v>15</v>
      </c>
      <c r="W34" t="s">
        <v>395</v>
      </c>
      <c r="X34">
        <v>27</v>
      </c>
      <c r="Y34" t="s">
        <v>903</v>
      </c>
      <c r="Z34">
        <v>10</v>
      </c>
      <c r="AA34" t="s">
        <v>412</v>
      </c>
      <c r="AB34">
        <v>7</v>
      </c>
      <c r="AC34" t="s">
        <v>410</v>
      </c>
      <c r="AD34">
        <v>9</v>
      </c>
      <c r="AE34" t="s">
        <v>411</v>
      </c>
      <c r="AF34">
        <v>44</v>
      </c>
      <c r="AG34" t="s">
        <v>393</v>
      </c>
      <c r="AH34">
        <v>4</v>
      </c>
      <c r="AI34" t="s">
        <v>895</v>
      </c>
      <c r="AJ34">
        <v>29</v>
      </c>
      <c r="AK34" t="s">
        <v>393</v>
      </c>
      <c r="AL34">
        <v>12</v>
      </c>
      <c r="AM34" t="s">
        <v>931</v>
      </c>
      <c r="AN34">
        <v>35</v>
      </c>
      <c r="AO34" t="s">
        <v>410</v>
      </c>
      <c r="AP34">
        <v>4</v>
      </c>
      <c r="AQ34" t="s">
        <v>404</v>
      </c>
      <c r="AR34">
        <v>6</v>
      </c>
      <c r="AS34" t="s">
        <v>394</v>
      </c>
      <c r="AT34">
        <v>9</v>
      </c>
      <c r="AU34" t="s">
        <v>412</v>
      </c>
      <c r="AV34">
        <v>12</v>
      </c>
      <c r="AW34" t="s">
        <v>875</v>
      </c>
      <c r="AX34">
        <v>21</v>
      </c>
      <c r="AY34" t="s">
        <v>876</v>
      </c>
      <c r="AZ34">
        <v>3</v>
      </c>
      <c r="BA34" t="s">
        <v>909</v>
      </c>
      <c r="BB34">
        <v>5</v>
      </c>
      <c r="BC34" t="s">
        <v>872</v>
      </c>
      <c r="BD34">
        <v>29</v>
      </c>
      <c r="BE34" t="s">
        <v>872</v>
      </c>
      <c r="BF34">
        <v>14</v>
      </c>
      <c r="BG34" t="s">
        <v>921</v>
      </c>
      <c r="BH34">
        <v>14</v>
      </c>
      <c r="BI34" t="s">
        <v>404</v>
      </c>
      <c r="BJ34">
        <v>13</v>
      </c>
      <c r="BK34" t="s">
        <v>400</v>
      </c>
      <c r="BL34">
        <v>8</v>
      </c>
      <c r="BM34" t="s">
        <v>879</v>
      </c>
      <c r="BN34">
        <v>14</v>
      </c>
      <c r="BO34" t="s">
        <v>904</v>
      </c>
      <c r="BP34">
        <v>133</v>
      </c>
      <c r="BQ34" t="s">
        <v>917</v>
      </c>
      <c r="BR34">
        <v>3</v>
      </c>
      <c r="BS34" t="s">
        <v>391</v>
      </c>
      <c r="BT34">
        <v>5</v>
      </c>
      <c r="BU34" t="s">
        <v>912</v>
      </c>
      <c r="BV34">
        <v>4</v>
      </c>
      <c r="BW34" t="s">
        <v>904</v>
      </c>
      <c r="BX34">
        <v>100</v>
      </c>
      <c r="BY34" t="s">
        <v>904</v>
      </c>
      <c r="BZ34">
        <v>1333</v>
      </c>
      <c r="CA34" t="s">
        <v>933</v>
      </c>
      <c r="CB34">
        <v>11</v>
      </c>
      <c r="CC34" t="s">
        <v>933</v>
      </c>
      <c r="CD34">
        <v>75</v>
      </c>
      <c r="CE34" t="s">
        <v>903</v>
      </c>
      <c r="CF34">
        <v>57</v>
      </c>
      <c r="CG34" t="s">
        <v>393</v>
      </c>
      <c r="CH34">
        <v>49</v>
      </c>
      <c r="CI34" t="s">
        <v>408</v>
      </c>
      <c r="CJ34">
        <v>36</v>
      </c>
      <c r="CK34" t="s">
        <v>910</v>
      </c>
      <c r="CL34">
        <v>150</v>
      </c>
      <c r="CM34" t="s">
        <v>903</v>
      </c>
      <c r="CN34">
        <v>26</v>
      </c>
      <c r="CO34" t="s">
        <v>392</v>
      </c>
      <c r="CP34">
        <v>60</v>
      </c>
      <c r="CQ34" t="s">
        <v>915</v>
      </c>
      <c r="CR34">
        <v>65</v>
      </c>
      <c r="CS34" t="s">
        <v>899</v>
      </c>
      <c r="CT34">
        <v>16</v>
      </c>
      <c r="CU34" t="s">
        <v>933</v>
      </c>
      <c r="CV34">
        <v>46</v>
      </c>
      <c r="CW34" t="s">
        <v>933</v>
      </c>
      <c r="CX34">
        <v>695</v>
      </c>
    </row>
    <row r="35" spans="1:102" ht="12.75">
      <c r="A35" t="s">
        <v>879</v>
      </c>
      <c r="B35">
        <v>15</v>
      </c>
      <c r="C35" t="s">
        <v>393</v>
      </c>
      <c r="D35">
        <v>23</v>
      </c>
      <c r="E35" t="s">
        <v>404</v>
      </c>
      <c r="F35">
        <v>8</v>
      </c>
      <c r="G35" t="s">
        <v>882</v>
      </c>
      <c r="H35">
        <v>7</v>
      </c>
      <c r="I35" t="s">
        <v>401</v>
      </c>
      <c r="J35">
        <v>14</v>
      </c>
      <c r="K35" t="s">
        <v>875</v>
      </c>
      <c r="L35">
        <v>8</v>
      </c>
      <c r="M35" t="s">
        <v>394</v>
      </c>
      <c r="N35">
        <v>6</v>
      </c>
      <c r="O35" t="s">
        <v>394</v>
      </c>
      <c r="P35">
        <v>28</v>
      </c>
      <c r="Q35" t="s">
        <v>879</v>
      </c>
      <c r="R35">
        <v>9</v>
      </c>
      <c r="S35" t="s">
        <v>895</v>
      </c>
      <c r="T35">
        <v>7</v>
      </c>
      <c r="U35" t="s">
        <v>873</v>
      </c>
      <c r="V35">
        <v>14</v>
      </c>
      <c r="W35" t="s">
        <v>931</v>
      </c>
      <c r="X35">
        <v>24</v>
      </c>
      <c r="Y35" t="s">
        <v>883</v>
      </c>
      <c r="Z35">
        <v>9</v>
      </c>
      <c r="AA35" t="s">
        <v>394</v>
      </c>
      <c r="AB35">
        <v>6</v>
      </c>
      <c r="AC35" t="s">
        <v>872</v>
      </c>
      <c r="AD35">
        <v>8</v>
      </c>
      <c r="AE35" t="s">
        <v>915</v>
      </c>
      <c r="AF35">
        <v>43</v>
      </c>
      <c r="AG35" t="s">
        <v>873</v>
      </c>
      <c r="AH35">
        <v>3</v>
      </c>
      <c r="AI35" t="s">
        <v>408</v>
      </c>
      <c r="AJ35">
        <v>28</v>
      </c>
      <c r="AK35" t="s">
        <v>882</v>
      </c>
      <c r="AL35">
        <v>12</v>
      </c>
      <c r="AM35" t="s">
        <v>876</v>
      </c>
      <c r="AN35">
        <v>32</v>
      </c>
      <c r="AO35" t="s">
        <v>926</v>
      </c>
      <c r="AP35">
        <v>4</v>
      </c>
      <c r="AQ35" t="s">
        <v>871</v>
      </c>
      <c r="AR35">
        <v>5</v>
      </c>
      <c r="AS35" t="s">
        <v>918</v>
      </c>
      <c r="AT35">
        <v>9</v>
      </c>
      <c r="AU35" t="s">
        <v>406</v>
      </c>
      <c r="AV35">
        <v>11</v>
      </c>
      <c r="AW35" t="s">
        <v>901</v>
      </c>
      <c r="AX35">
        <v>20</v>
      </c>
      <c r="AY35" t="s">
        <v>395</v>
      </c>
      <c r="AZ35">
        <v>3</v>
      </c>
      <c r="BA35" t="s">
        <v>393</v>
      </c>
      <c r="BB35">
        <v>4</v>
      </c>
      <c r="BC35" t="s">
        <v>404</v>
      </c>
      <c r="BD35">
        <v>24</v>
      </c>
      <c r="BE35" t="s">
        <v>895</v>
      </c>
      <c r="BF35">
        <v>12</v>
      </c>
      <c r="BG35" t="s">
        <v>885</v>
      </c>
      <c r="BH35">
        <v>13</v>
      </c>
      <c r="BI35" t="s">
        <v>872</v>
      </c>
      <c r="BJ35">
        <v>12</v>
      </c>
      <c r="BK35" t="s">
        <v>872</v>
      </c>
      <c r="BL35">
        <v>7</v>
      </c>
      <c r="BM35" t="s">
        <v>872</v>
      </c>
      <c r="BN35">
        <v>13</v>
      </c>
      <c r="BO35" t="s">
        <v>406</v>
      </c>
      <c r="BP35">
        <v>19</v>
      </c>
      <c r="BQ35" t="s">
        <v>879</v>
      </c>
      <c r="BR35">
        <v>2</v>
      </c>
      <c r="BS35" t="s">
        <v>876</v>
      </c>
      <c r="BT35">
        <v>5</v>
      </c>
      <c r="BU35" t="s">
        <v>409</v>
      </c>
      <c r="BV35">
        <v>4</v>
      </c>
      <c r="BW35" t="s">
        <v>406</v>
      </c>
      <c r="BX35">
        <v>105</v>
      </c>
      <c r="BY35" t="s">
        <v>406</v>
      </c>
      <c r="BZ35">
        <v>2585</v>
      </c>
      <c r="CA35" t="s">
        <v>918</v>
      </c>
      <c r="CB35">
        <v>10</v>
      </c>
      <c r="CC35" t="s">
        <v>394</v>
      </c>
      <c r="CD35">
        <v>72</v>
      </c>
      <c r="CE35" t="s">
        <v>882</v>
      </c>
      <c r="CF35">
        <v>38</v>
      </c>
      <c r="CG35" t="s">
        <v>876</v>
      </c>
      <c r="CH35">
        <v>48</v>
      </c>
      <c r="CI35" t="s">
        <v>928</v>
      </c>
      <c r="CJ35">
        <v>32</v>
      </c>
      <c r="CK35" t="s">
        <v>876</v>
      </c>
      <c r="CL35">
        <v>149</v>
      </c>
      <c r="CM35" t="s">
        <v>400</v>
      </c>
      <c r="CN35">
        <v>25</v>
      </c>
      <c r="CO35" t="s">
        <v>921</v>
      </c>
      <c r="CP35">
        <v>58</v>
      </c>
      <c r="CQ35" t="s">
        <v>395</v>
      </c>
      <c r="CR35">
        <v>62</v>
      </c>
      <c r="CS35" t="s">
        <v>923</v>
      </c>
      <c r="CT35">
        <v>15</v>
      </c>
      <c r="CU35" t="s">
        <v>883</v>
      </c>
      <c r="CV35">
        <v>43</v>
      </c>
      <c r="CW35" t="s">
        <v>878</v>
      </c>
      <c r="CX35">
        <v>655</v>
      </c>
    </row>
    <row r="36" spans="1:102" ht="12.75">
      <c r="A36" t="s">
        <v>883</v>
      </c>
      <c r="B36">
        <v>15</v>
      </c>
      <c r="C36" t="s">
        <v>411</v>
      </c>
      <c r="D36">
        <v>22</v>
      </c>
      <c r="E36" t="s">
        <v>907</v>
      </c>
      <c r="F36">
        <v>7</v>
      </c>
      <c r="G36" t="s">
        <v>917</v>
      </c>
      <c r="H36">
        <v>7</v>
      </c>
      <c r="I36" t="s">
        <v>871</v>
      </c>
      <c r="J36">
        <v>10</v>
      </c>
      <c r="K36" t="s">
        <v>400</v>
      </c>
      <c r="L36">
        <v>8</v>
      </c>
      <c r="M36" t="s">
        <v>927</v>
      </c>
      <c r="N36">
        <v>5</v>
      </c>
      <c r="O36" t="s">
        <v>909</v>
      </c>
      <c r="P36">
        <v>26</v>
      </c>
      <c r="Q36" t="s">
        <v>883</v>
      </c>
      <c r="R36">
        <v>9</v>
      </c>
      <c r="S36" t="s">
        <v>404</v>
      </c>
      <c r="T36">
        <v>7</v>
      </c>
      <c r="U36" t="s">
        <v>915</v>
      </c>
      <c r="V36">
        <v>13</v>
      </c>
      <c r="W36" t="s">
        <v>879</v>
      </c>
      <c r="X36">
        <v>23</v>
      </c>
      <c r="Y36" t="s">
        <v>401</v>
      </c>
      <c r="Z36">
        <v>8</v>
      </c>
      <c r="AA36" t="s">
        <v>410</v>
      </c>
      <c r="AB36">
        <v>6</v>
      </c>
      <c r="AC36" t="s">
        <v>917</v>
      </c>
      <c r="AD36">
        <v>8</v>
      </c>
      <c r="AE36" t="s">
        <v>395</v>
      </c>
      <c r="AF36">
        <v>42</v>
      </c>
      <c r="AG36" t="s">
        <v>875</v>
      </c>
      <c r="AH36">
        <v>3</v>
      </c>
      <c r="AI36" t="s">
        <v>933</v>
      </c>
      <c r="AJ36">
        <v>24</v>
      </c>
      <c r="AK36" t="s">
        <v>397</v>
      </c>
      <c r="AL36">
        <v>12</v>
      </c>
      <c r="AM36" t="s">
        <v>918</v>
      </c>
      <c r="AN36">
        <v>30</v>
      </c>
      <c r="AO36" t="s">
        <v>930</v>
      </c>
      <c r="AP36">
        <v>4</v>
      </c>
      <c r="AQ36" t="s">
        <v>394</v>
      </c>
      <c r="AR36">
        <v>5</v>
      </c>
      <c r="AS36" t="s">
        <v>400</v>
      </c>
      <c r="AT36">
        <v>8</v>
      </c>
      <c r="AU36" t="s">
        <v>395</v>
      </c>
      <c r="AV36">
        <v>10</v>
      </c>
      <c r="AW36" t="s">
        <v>397</v>
      </c>
      <c r="AX36">
        <v>19</v>
      </c>
      <c r="AY36" t="s">
        <v>885</v>
      </c>
      <c r="AZ36">
        <v>3</v>
      </c>
      <c r="BA36" t="s">
        <v>921</v>
      </c>
      <c r="BB36">
        <v>4</v>
      </c>
      <c r="BC36" t="s">
        <v>928</v>
      </c>
      <c r="BD36">
        <v>24</v>
      </c>
      <c r="BE36" t="s">
        <v>921</v>
      </c>
      <c r="BF36">
        <v>12</v>
      </c>
      <c r="BG36" t="s">
        <v>872</v>
      </c>
      <c r="BH36">
        <v>12</v>
      </c>
      <c r="BI36" t="s">
        <v>875</v>
      </c>
      <c r="BJ36">
        <v>12</v>
      </c>
      <c r="BK36" t="s">
        <v>873</v>
      </c>
      <c r="BL36">
        <v>7</v>
      </c>
      <c r="BM36" t="s">
        <v>882</v>
      </c>
      <c r="BN36">
        <v>11</v>
      </c>
      <c r="BO36" t="s">
        <v>408</v>
      </c>
      <c r="BP36">
        <v>0</v>
      </c>
      <c r="BQ36" t="s">
        <v>885</v>
      </c>
      <c r="BR36">
        <v>2</v>
      </c>
      <c r="BS36" t="s">
        <v>410</v>
      </c>
      <c r="BT36">
        <v>5</v>
      </c>
      <c r="BU36" t="s">
        <v>931</v>
      </c>
      <c r="BV36">
        <v>4</v>
      </c>
      <c r="BW36" t="s">
        <v>408</v>
      </c>
      <c r="BX36">
        <v>0</v>
      </c>
      <c r="BY36" t="s">
        <v>408</v>
      </c>
      <c r="BZ36">
        <v>13</v>
      </c>
      <c r="CA36" t="s">
        <v>926</v>
      </c>
      <c r="CB36">
        <v>10</v>
      </c>
      <c r="CC36" t="s">
        <v>406</v>
      </c>
      <c r="CD36">
        <v>72</v>
      </c>
      <c r="CE36" t="s">
        <v>410</v>
      </c>
      <c r="CF36">
        <v>38</v>
      </c>
      <c r="CG36" t="s">
        <v>411</v>
      </c>
      <c r="CH36">
        <v>48</v>
      </c>
      <c r="CI36" t="s">
        <v>875</v>
      </c>
      <c r="CJ36">
        <v>29</v>
      </c>
      <c r="CK36" t="s">
        <v>921</v>
      </c>
      <c r="CL36">
        <v>136</v>
      </c>
      <c r="CM36" t="s">
        <v>912</v>
      </c>
      <c r="CN36">
        <v>25</v>
      </c>
      <c r="CO36" t="s">
        <v>872</v>
      </c>
      <c r="CP36">
        <v>57</v>
      </c>
      <c r="CQ36" t="s">
        <v>917</v>
      </c>
      <c r="CR36">
        <v>59</v>
      </c>
      <c r="CS36" t="s">
        <v>395</v>
      </c>
      <c r="CT36">
        <v>14</v>
      </c>
      <c r="CU36" t="s">
        <v>879</v>
      </c>
      <c r="CV36">
        <v>41</v>
      </c>
      <c r="CW36" t="s">
        <v>883</v>
      </c>
      <c r="CX36">
        <v>557</v>
      </c>
    </row>
    <row r="37" spans="1:102" ht="12.75">
      <c r="A37" t="s">
        <v>873</v>
      </c>
      <c r="B37">
        <v>14</v>
      </c>
      <c r="C37" t="s">
        <v>871</v>
      </c>
      <c r="D37">
        <v>17</v>
      </c>
      <c r="E37" t="s">
        <v>883</v>
      </c>
      <c r="F37">
        <v>6</v>
      </c>
      <c r="G37" t="s">
        <v>875</v>
      </c>
      <c r="H37">
        <v>5</v>
      </c>
      <c r="I37" t="s">
        <v>875</v>
      </c>
      <c r="J37">
        <v>9</v>
      </c>
      <c r="K37" t="s">
        <v>918</v>
      </c>
      <c r="L37">
        <v>8</v>
      </c>
      <c r="M37" t="s">
        <v>392</v>
      </c>
      <c r="N37">
        <v>4</v>
      </c>
      <c r="O37" t="s">
        <v>412</v>
      </c>
      <c r="P37">
        <v>26</v>
      </c>
      <c r="Q37" t="s">
        <v>910</v>
      </c>
      <c r="R37">
        <v>9</v>
      </c>
      <c r="S37" t="s">
        <v>393</v>
      </c>
      <c r="T37">
        <v>6</v>
      </c>
      <c r="U37" t="s">
        <v>917</v>
      </c>
      <c r="V37">
        <v>13</v>
      </c>
      <c r="W37" t="s">
        <v>401</v>
      </c>
      <c r="X37">
        <v>23</v>
      </c>
      <c r="Y37" t="s">
        <v>410</v>
      </c>
      <c r="Z37">
        <v>8</v>
      </c>
      <c r="AA37" t="s">
        <v>395</v>
      </c>
      <c r="AB37">
        <v>5</v>
      </c>
      <c r="AC37" t="s">
        <v>930</v>
      </c>
      <c r="AD37">
        <v>7</v>
      </c>
      <c r="AE37" t="s">
        <v>910</v>
      </c>
      <c r="AF37">
        <v>42</v>
      </c>
      <c r="AG37" t="s">
        <v>876</v>
      </c>
      <c r="AH37">
        <v>3</v>
      </c>
      <c r="AI37" t="s">
        <v>395</v>
      </c>
      <c r="AJ37">
        <v>21</v>
      </c>
      <c r="AK37" t="s">
        <v>876</v>
      </c>
      <c r="AL37">
        <v>10</v>
      </c>
      <c r="AM37" t="s">
        <v>917</v>
      </c>
      <c r="AN37">
        <v>26</v>
      </c>
      <c r="AO37" t="s">
        <v>393</v>
      </c>
      <c r="AP37">
        <v>3</v>
      </c>
      <c r="AQ37" t="s">
        <v>411</v>
      </c>
      <c r="AR37">
        <v>5</v>
      </c>
      <c r="AS37" t="s">
        <v>412</v>
      </c>
      <c r="AT37">
        <v>8</v>
      </c>
      <c r="AU37" t="s">
        <v>901</v>
      </c>
      <c r="AV37">
        <v>10</v>
      </c>
      <c r="AW37" t="s">
        <v>407</v>
      </c>
      <c r="AX37">
        <v>19</v>
      </c>
      <c r="AY37" t="s">
        <v>402</v>
      </c>
      <c r="AZ37">
        <v>3</v>
      </c>
      <c r="BA37" t="s">
        <v>875</v>
      </c>
      <c r="BB37">
        <v>3</v>
      </c>
      <c r="BC37" t="s">
        <v>871</v>
      </c>
      <c r="BD37">
        <v>23</v>
      </c>
      <c r="BE37" t="s">
        <v>408</v>
      </c>
      <c r="BF37">
        <v>11</v>
      </c>
      <c r="BG37" t="s">
        <v>410</v>
      </c>
      <c r="BH37">
        <v>11</v>
      </c>
      <c r="BI37" t="s">
        <v>895</v>
      </c>
      <c r="BJ37">
        <v>12</v>
      </c>
      <c r="BK37" t="s">
        <v>876</v>
      </c>
      <c r="BL37">
        <v>7</v>
      </c>
      <c r="BM37" t="s">
        <v>410</v>
      </c>
      <c r="BN37">
        <v>11</v>
      </c>
      <c r="BO37" t="s">
        <v>908</v>
      </c>
      <c r="BP37">
        <v>6</v>
      </c>
      <c r="BQ37" t="s">
        <v>909</v>
      </c>
      <c r="BR37">
        <v>2</v>
      </c>
      <c r="BS37" t="s">
        <v>394</v>
      </c>
      <c r="BT37">
        <v>4</v>
      </c>
      <c r="BU37" t="s">
        <v>899</v>
      </c>
      <c r="BV37">
        <v>3</v>
      </c>
      <c r="BW37" t="s">
        <v>908</v>
      </c>
      <c r="BX37">
        <v>3</v>
      </c>
      <c r="BY37" t="s">
        <v>908</v>
      </c>
      <c r="BZ37">
        <v>1</v>
      </c>
      <c r="CA37" t="s">
        <v>927</v>
      </c>
      <c r="CB37">
        <v>9</v>
      </c>
      <c r="CC37" t="s">
        <v>410</v>
      </c>
      <c r="CD37">
        <v>70</v>
      </c>
      <c r="CE37" t="s">
        <v>395</v>
      </c>
      <c r="CF37">
        <v>36</v>
      </c>
      <c r="CG37" t="s">
        <v>875</v>
      </c>
      <c r="CH37">
        <v>36</v>
      </c>
      <c r="CI37" t="s">
        <v>885</v>
      </c>
      <c r="CJ37">
        <v>29</v>
      </c>
      <c r="CK37" t="s">
        <v>917</v>
      </c>
      <c r="CL37">
        <v>135</v>
      </c>
      <c r="CM37" t="s">
        <v>410</v>
      </c>
      <c r="CN37">
        <v>23</v>
      </c>
      <c r="CO37" t="s">
        <v>411</v>
      </c>
      <c r="CP37">
        <v>56</v>
      </c>
      <c r="CQ37" t="s">
        <v>393</v>
      </c>
      <c r="CR37">
        <v>58</v>
      </c>
      <c r="CS37" t="s">
        <v>901</v>
      </c>
      <c r="CT37">
        <v>14</v>
      </c>
      <c r="CU37" t="s">
        <v>400</v>
      </c>
      <c r="CV37">
        <v>40</v>
      </c>
      <c r="CW37" t="s">
        <v>879</v>
      </c>
      <c r="CX37">
        <v>534</v>
      </c>
    </row>
    <row r="38" spans="1:102" ht="12.75">
      <c r="A38" t="s">
        <v>404</v>
      </c>
      <c r="B38">
        <v>14</v>
      </c>
      <c r="C38" t="s">
        <v>400</v>
      </c>
      <c r="D38">
        <v>17</v>
      </c>
      <c r="E38" t="s">
        <v>401</v>
      </c>
      <c r="F38">
        <v>6</v>
      </c>
      <c r="G38" t="s">
        <v>879</v>
      </c>
      <c r="H38">
        <v>5</v>
      </c>
      <c r="I38" t="s">
        <v>408</v>
      </c>
      <c r="J38">
        <v>9</v>
      </c>
      <c r="K38" t="s">
        <v>925</v>
      </c>
      <c r="L38">
        <v>8</v>
      </c>
      <c r="M38" t="s">
        <v>882</v>
      </c>
      <c r="N38">
        <v>4</v>
      </c>
      <c r="O38" t="s">
        <v>933</v>
      </c>
      <c r="P38">
        <v>25</v>
      </c>
      <c r="Q38" t="s">
        <v>928</v>
      </c>
      <c r="R38">
        <v>9</v>
      </c>
      <c r="S38" t="s">
        <v>885</v>
      </c>
      <c r="T38">
        <v>5</v>
      </c>
      <c r="U38" t="s">
        <v>910</v>
      </c>
      <c r="V38">
        <v>12</v>
      </c>
      <c r="W38" t="s">
        <v>407</v>
      </c>
      <c r="X38">
        <v>23</v>
      </c>
      <c r="Y38" t="s">
        <v>872</v>
      </c>
      <c r="Z38">
        <v>7</v>
      </c>
      <c r="AA38" t="s">
        <v>400</v>
      </c>
      <c r="AB38">
        <v>5</v>
      </c>
      <c r="AC38" t="s">
        <v>875</v>
      </c>
      <c r="AD38">
        <v>6</v>
      </c>
      <c r="AE38" t="s">
        <v>901</v>
      </c>
      <c r="AF38">
        <v>41</v>
      </c>
      <c r="AG38" t="s">
        <v>883</v>
      </c>
      <c r="AH38">
        <v>3</v>
      </c>
      <c r="AI38" t="s">
        <v>392</v>
      </c>
      <c r="AJ38">
        <v>20</v>
      </c>
      <c r="AK38" t="s">
        <v>917</v>
      </c>
      <c r="AL38">
        <v>10</v>
      </c>
      <c r="AM38" t="s">
        <v>871</v>
      </c>
      <c r="AN38">
        <v>25</v>
      </c>
      <c r="AO38" t="s">
        <v>394</v>
      </c>
      <c r="AP38">
        <v>3</v>
      </c>
      <c r="AQ38" t="s">
        <v>876</v>
      </c>
      <c r="AR38">
        <v>4</v>
      </c>
      <c r="AS38" t="s">
        <v>873</v>
      </c>
      <c r="AT38">
        <v>7</v>
      </c>
      <c r="AU38" t="s">
        <v>921</v>
      </c>
      <c r="AV38">
        <v>9</v>
      </c>
      <c r="AW38" t="s">
        <v>925</v>
      </c>
      <c r="AX38">
        <v>19</v>
      </c>
      <c r="AY38" t="s">
        <v>903</v>
      </c>
      <c r="AZ38">
        <v>3</v>
      </c>
      <c r="BA38" t="s">
        <v>392</v>
      </c>
      <c r="BB38">
        <v>3</v>
      </c>
      <c r="BC38" t="s">
        <v>912</v>
      </c>
      <c r="BD38">
        <v>20</v>
      </c>
      <c r="BE38" t="s">
        <v>412</v>
      </c>
      <c r="BF38">
        <v>11</v>
      </c>
      <c r="BG38" t="s">
        <v>915</v>
      </c>
      <c r="BH38">
        <v>10</v>
      </c>
      <c r="BI38" t="s">
        <v>400</v>
      </c>
      <c r="BJ38">
        <v>11</v>
      </c>
      <c r="BK38" t="s">
        <v>405</v>
      </c>
      <c r="BL38">
        <v>6</v>
      </c>
      <c r="BM38" t="s">
        <v>909</v>
      </c>
      <c r="BN38">
        <v>10</v>
      </c>
      <c r="BO38" t="s">
        <v>889</v>
      </c>
      <c r="BP38">
        <v>0</v>
      </c>
      <c r="BQ38" t="s">
        <v>912</v>
      </c>
      <c r="BR38">
        <v>2</v>
      </c>
      <c r="BS38" t="s">
        <v>400</v>
      </c>
      <c r="BT38">
        <v>4</v>
      </c>
      <c r="BU38" t="s">
        <v>915</v>
      </c>
      <c r="BV38">
        <v>3</v>
      </c>
      <c r="BW38" t="s">
        <v>889</v>
      </c>
      <c r="BX38">
        <v>0</v>
      </c>
      <c r="BY38" t="s">
        <v>889</v>
      </c>
      <c r="BZ38">
        <v>0</v>
      </c>
      <c r="CA38" t="s">
        <v>392</v>
      </c>
      <c r="CB38">
        <v>8</v>
      </c>
      <c r="CC38" t="s">
        <v>393</v>
      </c>
      <c r="CD38">
        <v>61</v>
      </c>
      <c r="CE38" t="s">
        <v>400</v>
      </c>
      <c r="CF38">
        <v>36</v>
      </c>
      <c r="CG38" t="s">
        <v>917</v>
      </c>
      <c r="CH38">
        <v>33</v>
      </c>
      <c r="CI38" t="s">
        <v>926</v>
      </c>
      <c r="CJ38">
        <v>25</v>
      </c>
      <c r="CK38" t="s">
        <v>928</v>
      </c>
      <c r="CL38">
        <v>131</v>
      </c>
      <c r="CM38" t="s">
        <v>404</v>
      </c>
      <c r="CN38">
        <v>22</v>
      </c>
      <c r="CO38" t="s">
        <v>883</v>
      </c>
      <c r="CP38">
        <v>54</v>
      </c>
      <c r="CQ38" t="s">
        <v>933</v>
      </c>
      <c r="CR38">
        <v>58</v>
      </c>
      <c r="CS38" t="s">
        <v>883</v>
      </c>
      <c r="CT38">
        <v>12</v>
      </c>
      <c r="CU38" t="s">
        <v>909</v>
      </c>
      <c r="CV38">
        <v>35</v>
      </c>
      <c r="CW38" t="s">
        <v>876</v>
      </c>
      <c r="CX38">
        <v>532</v>
      </c>
    </row>
    <row r="39" spans="1:102" ht="12.75">
      <c r="A39" t="s">
        <v>912</v>
      </c>
      <c r="B39">
        <v>13</v>
      </c>
      <c r="C39" t="s">
        <v>917</v>
      </c>
      <c r="D39">
        <v>17</v>
      </c>
      <c r="E39" t="s">
        <v>918</v>
      </c>
      <c r="F39">
        <v>6</v>
      </c>
      <c r="G39" t="s">
        <v>395</v>
      </c>
      <c r="H39">
        <v>5</v>
      </c>
      <c r="I39" t="s">
        <v>879</v>
      </c>
      <c r="J39">
        <v>7</v>
      </c>
      <c r="K39" t="s">
        <v>395</v>
      </c>
      <c r="L39">
        <v>7</v>
      </c>
      <c r="M39" t="s">
        <v>404</v>
      </c>
      <c r="N39">
        <v>4</v>
      </c>
      <c r="O39" t="s">
        <v>393</v>
      </c>
      <c r="P39">
        <v>21</v>
      </c>
      <c r="Q39" t="s">
        <v>876</v>
      </c>
      <c r="R39">
        <v>8</v>
      </c>
      <c r="S39" t="s">
        <v>407</v>
      </c>
      <c r="T39">
        <v>5</v>
      </c>
      <c r="U39" t="s">
        <v>400</v>
      </c>
      <c r="V39">
        <v>11</v>
      </c>
      <c r="W39" t="s">
        <v>409</v>
      </c>
      <c r="X39">
        <v>22</v>
      </c>
      <c r="Y39" t="s">
        <v>393</v>
      </c>
      <c r="Z39">
        <v>7</v>
      </c>
      <c r="AA39" t="s">
        <v>901</v>
      </c>
      <c r="AB39">
        <v>5</v>
      </c>
      <c r="AC39" t="s">
        <v>882</v>
      </c>
      <c r="AD39">
        <v>6</v>
      </c>
      <c r="AE39" t="s">
        <v>876</v>
      </c>
      <c r="AF39">
        <v>40</v>
      </c>
      <c r="AG39" t="s">
        <v>910</v>
      </c>
      <c r="AH39">
        <v>3</v>
      </c>
      <c r="AI39" t="s">
        <v>407</v>
      </c>
      <c r="AJ39">
        <v>17</v>
      </c>
      <c r="AK39" t="s">
        <v>412</v>
      </c>
      <c r="AL39">
        <v>9</v>
      </c>
      <c r="AM39" t="s">
        <v>875</v>
      </c>
      <c r="AN39">
        <v>25</v>
      </c>
      <c r="AO39" t="s">
        <v>395</v>
      </c>
      <c r="AP39">
        <v>3</v>
      </c>
      <c r="AQ39" t="s">
        <v>396</v>
      </c>
      <c r="AR39">
        <v>4</v>
      </c>
      <c r="AS39" t="s">
        <v>875</v>
      </c>
      <c r="AT39">
        <v>7</v>
      </c>
      <c r="AU39" t="s">
        <v>876</v>
      </c>
      <c r="AV39">
        <v>8</v>
      </c>
      <c r="AW39" t="s">
        <v>923</v>
      </c>
      <c r="AX39">
        <v>18</v>
      </c>
      <c r="AY39" t="s">
        <v>910</v>
      </c>
      <c r="AZ39">
        <v>3</v>
      </c>
      <c r="BA39" t="s">
        <v>889</v>
      </c>
      <c r="BB39">
        <v>3</v>
      </c>
      <c r="BC39" t="s">
        <v>883</v>
      </c>
      <c r="BD39">
        <v>18</v>
      </c>
      <c r="BE39" t="s">
        <v>931</v>
      </c>
      <c r="BF39">
        <v>11</v>
      </c>
      <c r="BG39" t="s">
        <v>400</v>
      </c>
      <c r="BH39">
        <v>9</v>
      </c>
      <c r="BI39" t="s">
        <v>394</v>
      </c>
      <c r="BJ39">
        <v>10</v>
      </c>
      <c r="BK39" t="s">
        <v>915</v>
      </c>
      <c r="BL39">
        <v>6</v>
      </c>
      <c r="BM39" t="s">
        <v>928</v>
      </c>
      <c r="BN39">
        <v>9</v>
      </c>
      <c r="BO39" t="s">
        <v>407</v>
      </c>
      <c r="BP39">
        <v>5</v>
      </c>
      <c r="BQ39" t="s">
        <v>408</v>
      </c>
      <c r="BR39">
        <v>2</v>
      </c>
      <c r="BS39" t="s">
        <v>927</v>
      </c>
      <c r="BT39">
        <v>4</v>
      </c>
      <c r="BU39" t="s">
        <v>410</v>
      </c>
      <c r="BV39">
        <v>3</v>
      </c>
      <c r="BW39" t="s">
        <v>407</v>
      </c>
      <c r="BX39">
        <v>15</v>
      </c>
      <c r="BY39" t="s">
        <v>407</v>
      </c>
      <c r="BZ39">
        <v>9</v>
      </c>
      <c r="CA39" t="s">
        <v>394</v>
      </c>
      <c r="CB39">
        <v>8</v>
      </c>
      <c r="CC39" t="s">
        <v>909</v>
      </c>
      <c r="CD39">
        <v>60</v>
      </c>
      <c r="CE39" t="s">
        <v>928</v>
      </c>
      <c r="CF39">
        <v>33</v>
      </c>
      <c r="CG39" t="s">
        <v>928</v>
      </c>
      <c r="CH39">
        <v>33</v>
      </c>
      <c r="CI39" t="s">
        <v>401</v>
      </c>
      <c r="CJ39">
        <v>24</v>
      </c>
      <c r="CK39" t="s">
        <v>909</v>
      </c>
      <c r="CL39">
        <v>128</v>
      </c>
      <c r="CM39" t="s">
        <v>926</v>
      </c>
      <c r="CN39">
        <v>22</v>
      </c>
      <c r="CO39" t="s">
        <v>909</v>
      </c>
      <c r="CP39">
        <v>52</v>
      </c>
      <c r="CQ39" t="s">
        <v>883</v>
      </c>
      <c r="CR39">
        <v>49</v>
      </c>
      <c r="CS39" t="s">
        <v>885</v>
      </c>
      <c r="CT39">
        <v>12</v>
      </c>
      <c r="CU39" t="s">
        <v>410</v>
      </c>
      <c r="CV39">
        <v>34</v>
      </c>
      <c r="CW39" t="s">
        <v>881</v>
      </c>
      <c r="CX39">
        <v>531</v>
      </c>
    </row>
    <row r="40" spans="1:102" ht="12.75">
      <c r="A40" t="s">
        <v>392</v>
      </c>
      <c r="B40">
        <v>10</v>
      </c>
      <c r="C40" t="s">
        <v>875</v>
      </c>
      <c r="D40">
        <v>15</v>
      </c>
      <c r="E40" t="s">
        <v>875</v>
      </c>
      <c r="F40">
        <v>5</v>
      </c>
      <c r="G40" t="s">
        <v>396</v>
      </c>
      <c r="H40">
        <v>4</v>
      </c>
      <c r="I40" t="s">
        <v>921</v>
      </c>
      <c r="J40">
        <v>7</v>
      </c>
      <c r="K40" t="s">
        <v>883</v>
      </c>
      <c r="L40">
        <v>7</v>
      </c>
      <c r="M40" t="s">
        <v>921</v>
      </c>
      <c r="N40">
        <v>4</v>
      </c>
      <c r="O40" t="s">
        <v>918</v>
      </c>
      <c r="P40">
        <v>21</v>
      </c>
      <c r="Q40" t="s">
        <v>903</v>
      </c>
      <c r="R40">
        <v>8</v>
      </c>
      <c r="S40" t="s">
        <v>875</v>
      </c>
      <c r="T40">
        <v>4</v>
      </c>
      <c r="U40" t="s">
        <v>882</v>
      </c>
      <c r="V40">
        <v>10</v>
      </c>
      <c r="W40" t="s">
        <v>393</v>
      </c>
      <c r="X40">
        <v>19</v>
      </c>
      <c r="Y40" t="s">
        <v>395</v>
      </c>
      <c r="Z40">
        <v>6</v>
      </c>
      <c r="AA40" t="s">
        <v>407</v>
      </c>
      <c r="AB40">
        <v>5</v>
      </c>
      <c r="AC40" t="s">
        <v>895</v>
      </c>
      <c r="AD40">
        <v>6</v>
      </c>
      <c r="AE40" t="s">
        <v>918</v>
      </c>
      <c r="AF40">
        <v>39</v>
      </c>
      <c r="AG40" t="s">
        <v>407</v>
      </c>
      <c r="AH40">
        <v>3</v>
      </c>
      <c r="AI40" t="s">
        <v>926</v>
      </c>
      <c r="AJ40">
        <v>15</v>
      </c>
      <c r="AK40" t="s">
        <v>404</v>
      </c>
      <c r="AL40">
        <v>8</v>
      </c>
      <c r="AM40" t="s">
        <v>396</v>
      </c>
      <c r="AN40">
        <v>24</v>
      </c>
      <c r="AO40" t="s">
        <v>882</v>
      </c>
      <c r="AP40">
        <v>3</v>
      </c>
      <c r="AQ40" t="s">
        <v>912</v>
      </c>
      <c r="AR40">
        <v>4</v>
      </c>
      <c r="AS40" t="s">
        <v>404</v>
      </c>
      <c r="AT40">
        <v>7</v>
      </c>
      <c r="AU40" t="s">
        <v>393</v>
      </c>
      <c r="AV40">
        <v>8</v>
      </c>
      <c r="AW40" t="s">
        <v>396</v>
      </c>
      <c r="AX40">
        <v>17</v>
      </c>
      <c r="AY40" t="s">
        <v>912</v>
      </c>
      <c r="AZ40">
        <v>3</v>
      </c>
      <c r="BA40" t="s">
        <v>412</v>
      </c>
      <c r="BB40">
        <v>3</v>
      </c>
      <c r="BC40" t="s">
        <v>400</v>
      </c>
      <c r="BD40">
        <v>18</v>
      </c>
      <c r="BE40" t="s">
        <v>933</v>
      </c>
      <c r="BF40">
        <v>11</v>
      </c>
      <c r="BG40" t="s">
        <v>408</v>
      </c>
      <c r="BH40">
        <v>9</v>
      </c>
      <c r="BI40" t="s">
        <v>412</v>
      </c>
      <c r="BJ40">
        <v>10</v>
      </c>
      <c r="BK40" t="s">
        <v>395</v>
      </c>
      <c r="BL40">
        <v>5</v>
      </c>
      <c r="BM40" t="s">
        <v>391</v>
      </c>
      <c r="BN40">
        <v>8</v>
      </c>
      <c r="BO40" t="s">
        <v>918</v>
      </c>
      <c r="BP40">
        <v>0</v>
      </c>
      <c r="BQ40" t="s">
        <v>412</v>
      </c>
      <c r="BR40">
        <v>2</v>
      </c>
      <c r="BS40" t="s">
        <v>393</v>
      </c>
      <c r="BT40">
        <v>3</v>
      </c>
      <c r="BU40" t="s">
        <v>879</v>
      </c>
      <c r="BV40">
        <v>2</v>
      </c>
      <c r="BW40" t="s">
        <v>918</v>
      </c>
      <c r="BX40">
        <v>1</v>
      </c>
      <c r="BY40" t="s">
        <v>918</v>
      </c>
      <c r="BZ40">
        <v>6</v>
      </c>
      <c r="CA40" t="s">
        <v>879</v>
      </c>
      <c r="CB40">
        <v>7</v>
      </c>
      <c r="CC40" t="s">
        <v>400</v>
      </c>
      <c r="CD40">
        <v>57</v>
      </c>
      <c r="CE40" t="s">
        <v>876</v>
      </c>
      <c r="CF40">
        <v>29</v>
      </c>
      <c r="CG40" t="s">
        <v>396</v>
      </c>
      <c r="CH40">
        <v>31</v>
      </c>
      <c r="CI40" t="s">
        <v>930</v>
      </c>
      <c r="CJ40">
        <v>24</v>
      </c>
      <c r="CK40" t="s">
        <v>411</v>
      </c>
      <c r="CL40">
        <v>123</v>
      </c>
      <c r="CM40" t="s">
        <v>917</v>
      </c>
      <c r="CN40">
        <v>20</v>
      </c>
      <c r="CO40" t="s">
        <v>408</v>
      </c>
      <c r="CP40">
        <v>45</v>
      </c>
      <c r="CQ40" t="s">
        <v>400</v>
      </c>
      <c r="CR40">
        <v>42</v>
      </c>
      <c r="CS40" t="s">
        <v>908</v>
      </c>
      <c r="CT40">
        <v>12</v>
      </c>
      <c r="CU40" t="s">
        <v>912</v>
      </c>
      <c r="CV40">
        <v>32</v>
      </c>
      <c r="CW40" t="s">
        <v>880</v>
      </c>
      <c r="CX40">
        <v>472</v>
      </c>
    </row>
    <row r="41" spans="1:102" ht="12.75">
      <c r="A41" t="s">
        <v>396</v>
      </c>
      <c r="B41">
        <v>10</v>
      </c>
      <c r="C41" t="s">
        <v>407</v>
      </c>
      <c r="D41">
        <v>15</v>
      </c>
      <c r="E41" t="s">
        <v>917</v>
      </c>
      <c r="F41">
        <v>5</v>
      </c>
      <c r="G41" t="s">
        <v>912</v>
      </c>
      <c r="H41">
        <v>4</v>
      </c>
      <c r="I41" t="s">
        <v>400</v>
      </c>
      <c r="J41">
        <v>6</v>
      </c>
      <c r="K41" t="s">
        <v>901</v>
      </c>
      <c r="L41">
        <v>7</v>
      </c>
      <c r="M41" t="s">
        <v>876</v>
      </c>
      <c r="N41">
        <v>3</v>
      </c>
      <c r="O41" t="s">
        <v>931</v>
      </c>
      <c r="P41">
        <v>21</v>
      </c>
      <c r="Q41" t="s">
        <v>410</v>
      </c>
      <c r="R41">
        <v>8</v>
      </c>
      <c r="S41" t="s">
        <v>395</v>
      </c>
      <c r="T41">
        <v>4</v>
      </c>
      <c r="U41" t="s">
        <v>912</v>
      </c>
      <c r="V41">
        <v>10</v>
      </c>
      <c r="W41" t="s">
        <v>883</v>
      </c>
      <c r="X41">
        <v>16</v>
      </c>
      <c r="Y41" t="s">
        <v>885</v>
      </c>
      <c r="Z41">
        <v>5</v>
      </c>
      <c r="AA41" t="s">
        <v>917</v>
      </c>
      <c r="AB41">
        <v>5</v>
      </c>
      <c r="AC41" t="s">
        <v>394</v>
      </c>
      <c r="AD41">
        <v>5</v>
      </c>
      <c r="AE41" t="s">
        <v>406</v>
      </c>
      <c r="AF41">
        <v>37</v>
      </c>
      <c r="AG41" t="s">
        <v>912</v>
      </c>
      <c r="AH41">
        <v>3</v>
      </c>
      <c r="AI41" t="s">
        <v>912</v>
      </c>
      <c r="AJ41">
        <v>14</v>
      </c>
      <c r="AK41" t="s">
        <v>928</v>
      </c>
      <c r="AL41">
        <v>8</v>
      </c>
      <c r="AM41" t="s">
        <v>872</v>
      </c>
      <c r="AN41">
        <v>21</v>
      </c>
      <c r="AO41" t="s">
        <v>885</v>
      </c>
      <c r="AP41">
        <v>3</v>
      </c>
      <c r="AQ41" t="s">
        <v>917</v>
      </c>
      <c r="AR41">
        <v>4</v>
      </c>
      <c r="AS41" t="s">
        <v>407</v>
      </c>
      <c r="AT41">
        <v>6</v>
      </c>
      <c r="AU41" t="s">
        <v>918</v>
      </c>
      <c r="AV41">
        <v>8</v>
      </c>
      <c r="AW41" t="s">
        <v>394</v>
      </c>
      <c r="AX41">
        <v>16</v>
      </c>
      <c r="AY41" t="s">
        <v>915</v>
      </c>
      <c r="AZ41">
        <v>3</v>
      </c>
      <c r="BA41" t="s">
        <v>885</v>
      </c>
      <c r="BB41">
        <v>2</v>
      </c>
      <c r="BC41" t="s">
        <v>882</v>
      </c>
      <c r="BD41">
        <v>17</v>
      </c>
      <c r="BE41" t="s">
        <v>875</v>
      </c>
      <c r="BF41">
        <v>10</v>
      </c>
      <c r="BG41" t="s">
        <v>876</v>
      </c>
      <c r="BH41">
        <v>7</v>
      </c>
      <c r="BI41" t="s">
        <v>401</v>
      </c>
      <c r="BJ41">
        <v>9</v>
      </c>
      <c r="BK41" t="s">
        <v>883</v>
      </c>
      <c r="BL41">
        <v>5</v>
      </c>
      <c r="BM41" t="s">
        <v>396</v>
      </c>
      <c r="BN41">
        <v>8</v>
      </c>
      <c r="BO41" t="s">
        <v>929</v>
      </c>
      <c r="BP41">
        <v>0</v>
      </c>
      <c r="BQ41" t="s">
        <v>889</v>
      </c>
      <c r="BR41">
        <v>1</v>
      </c>
      <c r="BS41" t="s">
        <v>404</v>
      </c>
      <c r="BT41">
        <v>3</v>
      </c>
      <c r="BU41" t="s">
        <v>883</v>
      </c>
      <c r="BV41">
        <v>2</v>
      </c>
      <c r="BW41" t="s">
        <v>929</v>
      </c>
      <c r="BX41">
        <v>1</v>
      </c>
      <c r="BY41" t="s">
        <v>929</v>
      </c>
      <c r="BZ41">
        <v>2</v>
      </c>
      <c r="CA41" t="s">
        <v>395</v>
      </c>
      <c r="CB41">
        <v>7</v>
      </c>
      <c r="CC41" t="s">
        <v>404</v>
      </c>
      <c r="CD41">
        <v>57</v>
      </c>
      <c r="CE41" t="s">
        <v>404</v>
      </c>
      <c r="CF41">
        <v>28</v>
      </c>
      <c r="CG41" t="s">
        <v>400</v>
      </c>
      <c r="CH41">
        <v>30</v>
      </c>
      <c r="CI41" t="s">
        <v>876</v>
      </c>
      <c r="CJ41">
        <v>21</v>
      </c>
      <c r="CK41" t="s">
        <v>918</v>
      </c>
      <c r="CL41">
        <v>120</v>
      </c>
      <c r="CM41" t="s">
        <v>875</v>
      </c>
      <c r="CN41">
        <v>19</v>
      </c>
      <c r="CO41" t="s">
        <v>871</v>
      </c>
      <c r="CP41">
        <v>42</v>
      </c>
      <c r="CQ41" t="s">
        <v>407</v>
      </c>
      <c r="CR41">
        <v>36</v>
      </c>
      <c r="CS41" t="s">
        <v>876</v>
      </c>
      <c r="CT41">
        <v>11</v>
      </c>
      <c r="CU41" t="s">
        <v>928</v>
      </c>
      <c r="CV41">
        <v>31</v>
      </c>
      <c r="CW41" t="s">
        <v>915</v>
      </c>
      <c r="CX41">
        <v>430</v>
      </c>
    </row>
    <row r="42" spans="1:102" ht="12.75">
      <c r="A42" t="s">
        <v>917</v>
      </c>
      <c r="B42">
        <v>10</v>
      </c>
      <c r="C42" t="s">
        <v>872</v>
      </c>
      <c r="D42">
        <v>14</v>
      </c>
      <c r="E42" t="s">
        <v>921</v>
      </c>
      <c r="F42">
        <v>5</v>
      </c>
      <c r="G42" t="s">
        <v>925</v>
      </c>
      <c r="H42">
        <v>4</v>
      </c>
      <c r="I42" t="s">
        <v>930</v>
      </c>
      <c r="J42">
        <v>6</v>
      </c>
      <c r="K42" t="s">
        <v>396</v>
      </c>
      <c r="L42">
        <v>6</v>
      </c>
      <c r="M42" t="s">
        <v>393</v>
      </c>
      <c r="N42">
        <v>3</v>
      </c>
      <c r="O42" t="s">
        <v>917</v>
      </c>
      <c r="P42">
        <v>20</v>
      </c>
      <c r="Q42" t="s">
        <v>908</v>
      </c>
      <c r="R42">
        <v>7</v>
      </c>
      <c r="S42" t="s">
        <v>396</v>
      </c>
      <c r="T42">
        <v>4</v>
      </c>
      <c r="U42" t="s">
        <v>411</v>
      </c>
      <c r="V42">
        <v>9</v>
      </c>
      <c r="W42" t="s">
        <v>400</v>
      </c>
      <c r="X42">
        <v>15</v>
      </c>
      <c r="Y42" t="s">
        <v>411</v>
      </c>
      <c r="Z42">
        <v>5</v>
      </c>
      <c r="AA42" t="s">
        <v>925</v>
      </c>
      <c r="AB42">
        <v>5</v>
      </c>
      <c r="AC42" t="s">
        <v>903</v>
      </c>
      <c r="AD42">
        <v>5</v>
      </c>
      <c r="AE42" t="s">
        <v>407</v>
      </c>
      <c r="AF42">
        <v>34</v>
      </c>
      <c r="AG42" t="s">
        <v>917</v>
      </c>
      <c r="AH42">
        <v>3</v>
      </c>
      <c r="AI42" t="s">
        <v>872</v>
      </c>
      <c r="AJ42">
        <v>13</v>
      </c>
      <c r="AK42" t="s">
        <v>407</v>
      </c>
      <c r="AL42">
        <v>7</v>
      </c>
      <c r="AM42" t="s">
        <v>400</v>
      </c>
      <c r="AN42">
        <v>21</v>
      </c>
      <c r="AO42" t="s">
        <v>401</v>
      </c>
      <c r="AP42">
        <v>3</v>
      </c>
      <c r="AQ42" t="s">
        <v>392</v>
      </c>
      <c r="AR42">
        <v>3</v>
      </c>
      <c r="AS42" t="s">
        <v>921</v>
      </c>
      <c r="AT42">
        <v>6</v>
      </c>
      <c r="AU42" t="s">
        <v>401</v>
      </c>
      <c r="AV42">
        <v>7</v>
      </c>
      <c r="AW42" t="s">
        <v>876</v>
      </c>
      <c r="AX42">
        <v>15</v>
      </c>
      <c r="AY42" t="s">
        <v>917</v>
      </c>
      <c r="AZ42">
        <v>3</v>
      </c>
      <c r="BA42" t="s">
        <v>400</v>
      </c>
      <c r="BB42">
        <v>2</v>
      </c>
      <c r="BC42" t="s">
        <v>909</v>
      </c>
      <c r="BD42">
        <v>17</v>
      </c>
      <c r="BE42" t="s">
        <v>400</v>
      </c>
      <c r="BF42">
        <v>10</v>
      </c>
      <c r="BG42" t="s">
        <v>879</v>
      </c>
      <c r="BH42">
        <v>7</v>
      </c>
      <c r="BI42" t="s">
        <v>912</v>
      </c>
      <c r="BJ42">
        <v>9</v>
      </c>
      <c r="BK42" t="s">
        <v>899</v>
      </c>
      <c r="BL42">
        <v>5</v>
      </c>
      <c r="BM42" t="s">
        <v>404</v>
      </c>
      <c r="BN42">
        <v>8</v>
      </c>
      <c r="BO42" t="s">
        <v>393</v>
      </c>
      <c r="BP42">
        <v>2</v>
      </c>
      <c r="BQ42" t="s">
        <v>400</v>
      </c>
      <c r="BR42">
        <v>1</v>
      </c>
      <c r="BS42" t="s">
        <v>899</v>
      </c>
      <c r="BT42">
        <v>3</v>
      </c>
      <c r="BU42" t="s">
        <v>898</v>
      </c>
      <c r="BV42">
        <v>2</v>
      </c>
      <c r="BW42" t="s">
        <v>393</v>
      </c>
      <c r="BX42">
        <v>8</v>
      </c>
      <c r="BY42" t="s">
        <v>393</v>
      </c>
      <c r="BZ42">
        <v>16</v>
      </c>
      <c r="CA42" t="s">
        <v>882</v>
      </c>
      <c r="CB42">
        <v>7</v>
      </c>
      <c r="CC42" t="s">
        <v>879</v>
      </c>
      <c r="CD42">
        <v>56</v>
      </c>
      <c r="CE42" t="s">
        <v>917</v>
      </c>
      <c r="CF42">
        <v>28</v>
      </c>
      <c r="CG42" t="s">
        <v>404</v>
      </c>
      <c r="CH42">
        <v>30</v>
      </c>
      <c r="CI42" t="s">
        <v>895</v>
      </c>
      <c r="CJ42">
        <v>21</v>
      </c>
      <c r="CK42" t="s">
        <v>883</v>
      </c>
      <c r="CL42">
        <v>110</v>
      </c>
      <c r="CM42" t="s">
        <v>394</v>
      </c>
      <c r="CN42">
        <v>19</v>
      </c>
      <c r="CO42" t="s">
        <v>873</v>
      </c>
      <c r="CP42">
        <v>41</v>
      </c>
      <c r="CQ42" t="s">
        <v>410</v>
      </c>
      <c r="CR42">
        <v>36</v>
      </c>
      <c r="CS42" t="s">
        <v>915</v>
      </c>
      <c r="CT42">
        <v>11</v>
      </c>
      <c r="CU42" t="s">
        <v>404</v>
      </c>
      <c r="CV42">
        <v>30</v>
      </c>
      <c r="CW42" t="s">
        <v>918</v>
      </c>
      <c r="CX42">
        <v>402</v>
      </c>
    </row>
    <row r="43" spans="1:102" ht="12.75">
      <c r="A43" t="s">
        <v>933</v>
      </c>
      <c r="B43">
        <v>10</v>
      </c>
      <c r="C43" t="s">
        <v>395</v>
      </c>
      <c r="D43">
        <v>14</v>
      </c>
      <c r="E43" t="s">
        <v>394</v>
      </c>
      <c r="F43">
        <v>4</v>
      </c>
      <c r="G43" t="s">
        <v>927</v>
      </c>
      <c r="H43">
        <v>4</v>
      </c>
      <c r="I43" t="s">
        <v>394</v>
      </c>
      <c r="J43">
        <v>5</v>
      </c>
      <c r="K43" t="s">
        <v>410</v>
      </c>
      <c r="L43">
        <v>6</v>
      </c>
      <c r="M43" t="s">
        <v>395</v>
      </c>
      <c r="N43">
        <v>3</v>
      </c>
      <c r="O43" t="s">
        <v>409</v>
      </c>
      <c r="P43">
        <v>19</v>
      </c>
      <c r="Q43" t="s">
        <v>926</v>
      </c>
      <c r="R43">
        <v>7</v>
      </c>
      <c r="S43" t="s">
        <v>917</v>
      </c>
      <c r="T43">
        <v>4</v>
      </c>
      <c r="U43" t="s">
        <v>928</v>
      </c>
      <c r="V43">
        <v>8</v>
      </c>
      <c r="W43" t="s">
        <v>404</v>
      </c>
      <c r="X43">
        <v>15</v>
      </c>
      <c r="Y43" t="s">
        <v>889</v>
      </c>
      <c r="Z43">
        <v>4</v>
      </c>
      <c r="AA43" t="s">
        <v>926</v>
      </c>
      <c r="AB43">
        <v>5</v>
      </c>
      <c r="AC43" t="s">
        <v>407</v>
      </c>
      <c r="AD43">
        <v>5</v>
      </c>
      <c r="AE43" t="s">
        <v>400</v>
      </c>
      <c r="AF43">
        <v>32</v>
      </c>
      <c r="AG43" t="s">
        <v>926</v>
      </c>
      <c r="AH43">
        <v>3</v>
      </c>
      <c r="AI43" t="s">
        <v>873</v>
      </c>
      <c r="AJ43">
        <v>13</v>
      </c>
      <c r="AK43" t="s">
        <v>409</v>
      </c>
      <c r="AL43">
        <v>7</v>
      </c>
      <c r="AM43" t="s">
        <v>933</v>
      </c>
      <c r="AN43">
        <v>21</v>
      </c>
      <c r="AO43" t="s">
        <v>402</v>
      </c>
      <c r="AP43">
        <v>3</v>
      </c>
      <c r="AQ43" t="s">
        <v>899</v>
      </c>
      <c r="AR43">
        <v>3</v>
      </c>
      <c r="AS43" t="s">
        <v>925</v>
      </c>
      <c r="AT43">
        <v>6</v>
      </c>
      <c r="AU43" t="s">
        <v>912</v>
      </c>
      <c r="AV43">
        <v>7</v>
      </c>
      <c r="AW43" t="s">
        <v>912</v>
      </c>
      <c r="AX43">
        <v>14</v>
      </c>
      <c r="AY43" t="s">
        <v>875</v>
      </c>
      <c r="AZ43">
        <v>2</v>
      </c>
      <c r="BA43" t="s">
        <v>409</v>
      </c>
      <c r="BB43">
        <v>2</v>
      </c>
      <c r="BC43" t="s">
        <v>930</v>
      </c>
      <c r="BD43">
        <v>15</v>
      </c>
      <c r="BE43" t="s">
        <v>401</v>
      </c>
      <c r="BF43">
        <v>8</v>
      </c>
      <c r="BG43" t="s">
        <v>918</v>
      </c>
      <c r="BH43">
        <v>7</v>
      </c>
      <c r="BI43" t="s">
        <v>926</v>
      </c>
      <c r="BJ43">
        <v>9</v>
      </c>
      <c r="BK43" t="s">
        <v>925</v>
      </c>
      <c r="BL43">
        <v>5</v>
      </c>
      <c r="BM43" t="s">
        <v>915</v>
      </c>
      <c r="BN43">
        <v>8</v>
      </c>
      <c r="BO43" t="s">
        <v>930</v>
      </c>
      <c r="BP43">
        <v>0</v>
      </c>
      <c r="BQ43" t="s">
        <v>402</v>
      </c>
      <c r="BR43">
        <v>1</v>
      </c>
      <c r="BS43" t="s">
        <v>408</v>
      </c>
      <c r="BT43">
        <v>3</v>
      </c>
      <c r="BU43" t="s">
        <v>901</v>
      </c>
      <c r="BV43">
        <v>2</v>
      </c>
      <c r="BW43" t="s">
        <v>930</v>
      </c>
      <c r="BX43">
        <v>0</v>
      </c>
      <c r="BY43" t="s">
        <v>930</v>
      </c>
      <c r="BZ43">
        <v>6</v>
      </c>
      <c r="CA43" t="s">
        <v>917</v>
      </c>
      <c r="CB43">
        <v>7</v>
      </c>
      <c r="CC43" t="s">
        <v>412</v>
      </c>
      <c r="CD43">
        <v>55</v>
      </c>
      <c r="CE43" t="s">
        <v>872</v>
      </c>
      <c r="CF43">
        <v>27</v>
      </c>
      <c r="CG43" t="s">
        <v>882</v>
      </c>
      <c r="CH43">
        <v>28</v>
      </c>
      <c r="CI43" t="s">
        <v>410</v>
      </c>
      <c r="CJ43">
        <v>21</v>
      </c>
      <c r="CK43" t="s">
        <v>404</v>
      </c>
      <c r="CL43">
        <v>90</v>
      </c>
      <c r="CM43" t="s">
        <v>879</v>
      </c>
      <c r="CN43">
        <v>18</v>
      </c>
      <c r="CO43" t="s">
        <v>882</v>
      </c>
      <c r="CP43">
        <v>41</v>
      </c>
      <c r="CQ43" t="s">
        <v>412</v>
      </c>
      <c r="CR43">
        <v>35</v>
      </c>
      <c r="CS43" t="s">
        <v>393</v>
      </c>
      <c r="CT43">
        <v>10</v>
      </c>
      <c r="CU43" t="s">
        <v>412</v>
      </c>
      <c r="CV43">
        <v>29</v>
      </c>
      <c r="CW43" t="s">
        <v>917</v>
      </c>
      <c r="CX43">
        <v>397</v>
      </c>
    </row>
    <row r="44" spans="1:102" ht="12.75">
      <c r="A44" t="s">
        <v>395</v>
      </c>
      <c r="B44">
        <v>5</v>
      </c>
      <c r="C44" t="s">
        <v>926</v>
      </c>
      <c r="D44">
        <v>13</v>
      </c>
      <c r="E44" t="s">
        <v>402</v>
      </c>
      <c r="F44">
        <v>4</v>
      </c>
      <c r="G44" t="s">
        <v>394</v>
      </c>
      <c r="H44">
        <v>3</v>
      </c>
      <c r="I44" t="s">
        <v>909</v>
      </c>
      <c r="J44">
        <v>5</v>
      </c>
      <c r="K44" t="s">
        <v>879</v>
      </c>
      <c r="L44">
        <v>5</v>
      </c>
      <c r="M44" t="s">
        <v>410</v>
      </c>
      <c r="N44">
        <v>3</v>
      </c>
      <c r="O44" t="s">
        <v>411</v>
      </c>
      <c r="P44">
        <v>19</v>
      </c>
      <c r="Q44" t="s">
        <v>872</v>
      </c>
      <c r="R44">
        <v>4</v>
      </c>
      <c r="S44" t="s">
        <v>918</v>
      </c>
      <c r="T44">
        <v>4</v>
      </c>
      <c r="U44" t="s">
        <v>394</v>
      </c>
      <c r="V44">
        <v>7</v>
      </c>
      <c r="W44" t="s">
        <v>410</v>
      </c>
      <c r="X44">
        <v>15</v>
      </c>
      <c r="Y44" t="s">
        <v>400</v>
      </c>
      <c r="Z44">
        <v>4</v>
      </c>
      <c r="AA44" t="s">
        <v>928</v>
      </c>
      <c r="AB44">
        <v>5</v>
      </c>
      <c r="AC44" t="s">
        <v>908</v>
      </c>
      <c r="AD44">
        <v>4</v>
      </c>
      <c r="AE44" t="s">
        <v>410</v>
      </c>
      <c r="AF44">
        <v>31</v>
      </c>
      <c r="AG44" t="s">
        <v>879</v>
      </c>
      <c r="AH44">
        <v>2</v>
      </c>
      <c r="AI44" t="s">
        <v>930</v>
      </c>
      <c r="AJ44">
        <v>13</v>
      </c>
      <c r="AK44" t="s">
        <v>921</v>
      </c>
      <c r="AL44">
        <v>6</v>
      </c>
      <c r="AM44" t="s">
        <v>879</v>
      </c>
      <c r="AN44">
        <v>20</v>
      </c>
      <c r="AO44" t="s">
        <v>903</v>
      </c>
      <c r="AP44">
        <v>3</v>
      </c>
      <c r="AQ44" t="s">
        <v>910</v>
      </c>
      <c r="AR44">
        <v>2</v>
      </c>
      <c r="AS44" t="s">
        <v>883</v>
      </c>
      <c r="AT44">
        <v>5</v>
      </c>
      <c r="AU44" t="s">
        <v>410</v>
      </c>
      <c r="AV44">
        <v>7</v>
      </c>
      <c r="AW44" t="s">
        <v>883</v>
      </c>
      <c r="AX44">
        <v>13</v>
      </c>
      <c r="AY44" t="s">
        <v>393</v>
      </c>
      <c r="AZ44">
        <v>2</v>
      </c>
      <c r="BA44" t="s">
        <v>917</v>
      </c>
      <c r="BB44">
        <v>2</v>
      </c>
      <c r="BC44" t="s">
        <v>921</v>
      </c>
      <c r="BD44">
        <v>14</v>
      </c>
      <c r="BE44" t="s">
        <v>912</v>
      </c>
      <c r="BF44">
        <v>8</v>
      </c>
      <c r="BG44" t="s">
        <v>882</v>
      </c>
      <c r="BH44">
        <v>6</v>
      </c>
      <c r="BI44" t="s">
        <v>407</v>
      </c>
      <c r="BJ44">
        <v>8</v>
      </c>
      <c r="BK44" t="s">
        <v>917</v>
      </c>
      <c r="BL44">
        <v>4</v>
      </c>
      <c r="BM44" t="s">
        <v>926</v>
      </c>
      <c r="BN44">
        <v>8</v>
      </c>
      <c r="BO44" t="s">
        <v>879</v>
      </c>
      <c r="BP44">
        <v>1</v>
      </c>
      <c r="BQ44" t="s">
        <v>893</v>
      </c>
      <c r="BR44">
        <v>1</v>
      </c>
      <c r="BS44" t="s">
        <v>928</v>
      </c>
      <c r="BT44">
        <v>3</v>
      </c>
      <c r="BU44" t="s">
        <v>408</v>
      </c>
      <c r="BV44">
        <v>2</v>
      </c>
      <c r="BW44" t="s">
        <v>879</v>
      </c>
      <c r="BX44">
        <v>22</v>
      </c>
      <c r="BY44" t="s">
        <v>879</v>
      </c>
      <c r="BZ44">
        <v>18</v>
      </c>
      <c r="CA44" t="s">
        <v>875</v>
      </c>
      <c r="CB44">
        <v>6</v>
      </c>
      <c r="CC44" t="s">
        <v>918</v>
      </c>
      <c r="CD44">
        <v>47</v>
      </c>
      <c r="CE44" t="s">
        <v>883</v>
      </c>
      <c r="CF44">
        <v>27</v>
      </c>
      <c r="CG44" t="s">
        <v>909</v>
      </c>
      <c r="CH44">
        <v>28</v>
      </c>
      <c r="CI44" t="s">
        <v>872</v>
      </c>
      <c r="CJ44">
        <v>20</v>
      </c>
      <c r="CK44" t="s">
        <v>400</v>
      </c>
      <c r="CL44">
        <v>88</v>
      </c>
      <c r="CM44" t="s">
        <v>925</v>
      </c>
      <c r="CN44">
        <v>17</v>
      </c>
      <c r="CO44" t="s">
        <v>926</v>
      </c>
      <c r="CP44">
        <v>40</v>
      </c>
      <c r="CQ44" t="s">
        <v>875</v>
      </c>
      <c r="CR44">
        <v>34</v>
      </c>
      <c r="CS44" t="s">
        <v>879</v>
      </c>
      <c r="CT44">
        <v>7</v>
      </c>
      <c r="CU44" t="s">
        <v>882</v>
      </c>
      <c r="CV44">
        <v>28</v>
      </c>
      <c r="CW44" t="s">
        <v>896</v>
      </c>
      <c r="CX44">
        <v>380</v>
      </c>
    </row>
    <row r="45" spans="1:102" ht="12.75">
      <c r="A45" t="s">
        <v>410</v>
      </c>
      <c r="B45">
        <v>5</v>
      </c>
      <c r="C45" t="s">
        <v>392</v>
      </c>
      <c r="D45">
        <v>12</v>
      </c>
      <c r="E45" t="s">
        <v>400</v>
      </c>
      <c r="F45">
        <v>3</v>
      </c>
      <c r="G45" t="s">
        <v>908</v>
      </c>
      <c r="H45">
        <v>3</v>
      </c>
      <c r="I45" t="s">
        <v>410</v>
      </c>
      <c r="J45">
        <v>5</v>
      </c>
      <c r="K45" t="s">
        <v>394</v>
      </c>
      <c r="L45">
        <v>5</v>
      </c>
      <c r="M45" t="s">
        <v>928</v>
      </c>
      <c r="N45">
        <v>3</v>
      </c>
      <c r="O45" t="s">
        <v>921</v>
      </c>
      <c r="P45">
        <v>16</v>
      </c>
      <c r="Q45" t="s">
        <v>909</v>
      </c>
      <c r="R45">
        <v>4</v>
      </c>
      <c r="S45" t="s">
        <v>397</v>
      </c>
      <c r="T45">
        <v>3</v>
      </c>
      <c r="U45" t="s">
        <v>404</v>
      </c>
      <c r="V45">
        <v>7</v>
      </c>
      <c r="W45" t="s">
        <v>917</v>
      </c>
      <c r="X45">
        <v>15</v>
      </c>
      <c r="Y45" t="s">
        <v>927</v>
      </c>
      <c r="Z45">
        <v>4</v>
      </c>
      <c r="AA45" t="s">
        <v>396</v>
      </c>
      <c r="AB45">
        <v>4</v>
      </c>
      <c r="AC45" t="s">
        <v>885</v>
      </c>
      <c r="AD45">
        <v>2</v>
      </c>
      <c r="AE45" t="s">
        <v>401</v>
      </c>
      <c r="AF45">
        <v>29</v>
      </c>
      <c r="AG45" t="s">
        <v>394</v>
      </c>
      <c r="AH45">
        <v>2</v>
      </c>
      <c r="AI45" t="s">
        <v>871</v>
      </c>
      <c r="AJ45">
        <v>12</v>
      </c>
      <c r="AK45" t="s">
        <v>931</v>
      </c>
      <c r="AL45">
        <v>5</v>
      </c>
      <c r="AM45" t="s">
        <v>411</v>
      </c>
      <c r="AN45">
        <v>18</v>
      </c>
      <c r="AO45" t="s">
        <v>406</v>
      </c>
      <c r="AP45">
        <v>3</v>
      </c>
      <c r="AQ45" t="s">
        <v>925</v>
      </c>
      <c r="AR45">
        <v>2</v>
      </c>
      <c r="AS45" t="s">
        <v>909</v>
      </c>
      <c r="AT45">
        <v>5</v>
      </c>
      <c r="AU45" t="s">
        <v>908</v>
      </c>
      <c r="AV45">
        <v>6</v>
      </c>
      <c r="AW45" t="s">
        <v>409</v>
      </c>
      <c r="AX45">
        <v>13</v>
      </c>
      <c r="AY45" t="s">
        <v>882</v>
      </c>
      <c r="AZ45">
        <v>2</v>
      </c>
      <c r="BA45" t="s">
        <v>927</v>
      </c>
      <c r="BB45">
        <v>2</v>
      </c>
      <c r="BC45" t="s">
        <v>933</v>
      </c>
      <c r="BD45">
        <v>14</v>
      </c>
      <c r="BE45" t="s">
        <v>928</v>
      </c>
      <c r="BF45">
        <v>8</v>
      </c>
      <c r="BG45" t="s">
        <v>396</v>
      </c>
      <c r="BH45">
        <v>6</v>
      </c>
      <c r="BI45" t="s">
        <v>908</v>
      </c>
      <c r="BJ45">
        <v>7</v>
      </c>
      <c r="BK45" t="s">
        <v>928</v>
      </c>
      <c r="BL45">
        <v>4</v>
      </c>
      <c r="BM45" t="s">
        <v>930</v>
      </c>
      <c r="BN45">
        <v>7</v>
      </c>
      <c r="BO45" t="s">
        <v>899</v>
      </c>
      <c r="BP45">
        <v>9</v>
      </c>
      <c r="BQ45" t="s">
        <v>899</v>
      </c>
      <c r="BR45">
        <v>1</v>
      </c>
      <c r="BS45" t="s">
        <v>413</v>
      </c>
      <c r="BT45">
        <v>3</v>
      </c>
      <c r="BU45" t="s">
        <v>918</v>
      </c>
      <c r="BV45">
        <v>2</v>
      </c>
      <c r="BW45" t="s">
        <v>899</v>
      </c>
      <c r="BX45">
        <v>47</v>
      </c>
      <c r="BY45" t="s">
        <v>899</v>
      </c>
      <c r="BZ45">
        <v>88</v>
      </c>
      <c r="CA45" t="s">
        <v>404</v>
      </c>
      <c r="CB45">
        <v>6</v>
      </c>
      <c r="CC45" t="s">
        <v>917</v>
      </c>
      <c r="CD45">
        <v>45</v>
      </c>
      <c r="CE45" t="s">
        <v>926</v>
      </c>
      <c r="CF45">
        <v>23</v>
      </c>
      <c r="CG45" t="s">
        <v>407</v>
      </c>
      <c r="CH45">
        <v>26</v>
      </c>
      <c r="CI45" t="s">
        <v>394</v>
      </c>
      <c r="CJ45">
        <v>18</v>
      </c>
      <c r="CK45" t="s">
        <v>401</v>
      </c>
      <c r="CL45">
        <v>84</v>
      </c>
      <c r="CM45" t="s">
        <v>927</v>
      </c>
      <c r="CN45">
        <v>17</v>
      </c>
      <c r="CO45" t="s">
        <v>912</v>
      </c>
      <c r="CP45">
        <v>31</v>
      </c>
      <c r="CQ45" t="s">
        <v>925</v>
      </c>
      <c r="CR45">
        <v>33</v>
      </c>
      <c r="CS45" t="s">
        <v>396</v>
      </c>
      <c r="CT45">
        <v>7</v>
      </c>
      <c r="CU45" t="s">
        <v>395</v>
      </c>
      <c r="CV45">
        <v>25</v>
      </c>
      <c r="CW45" t="s">
        <v>909</v>
      </c>
      <c r="CX45">
        <v>368</v>
      </c>
    </row>
    <row r="46" spans="1:102" ht="12.75">
      <c r="A46" t="s">
        <v>930</v>
      </c>
      <c r="B46">
        <v>5</v>
      </c>
      <c r="C46" t="s">
        <v>879</v>
      </c>
      <c r="D46">
        <v>12</v>
      </c>
      <c r="E46" t="s">
        <v>926</v>
      </c>
      <c r="F46">
        <v>3</v>
      </c>
      <c r="G46" t="s">
        <v>915</v>
      </c>
      <c r="H46">
        <v>3</v>
      </c>
      <c r="I46" t="s">
        <v>927</v>
      </c>
      <c r="J46">
        <v>5</v>
      </c>
      <c r="K46" t="s">
        <v>926</v>
      </c>
      <c r="L46">
        <v>5</v>
      </c>
      <c r="M46" t="s">
        <v>930</v>
      </c>
      <c r="N46">
        <v>3</v>
      </c>
      <c r="O46" t="s">
        <v>883</v>
      </c>
      <c r="P46">
        <v>14</v>
      </c>
      <c r="Q46" t="s">
        <v>921</v>
      </c>
      <c r="R46">
        <v>4</v>
      </c>
      <c r="S46" t="s">
        <v>401</v>
      </c>
      <c r="T46">
        <v>3</v>
      </c>
      <c r="U46" t="s">
        <v>909</v>
      </c>
      <c r="V46">
        <v>7</v>
      </c>
      <c r="W46" t="s">
        <v>926</v>
      </c>
      <c r="X46">
        <v>14</v>
      </c>
      <c r="Y46" t="s">
        <v>928</v>
      </c>
      <c r="Z46">
        <v>4</v>
      </c>
      <c r="AA46" t="s">
        <v>885</v>
      </c>
      <c r="AB46">
        <v>4</v>
      </c>
      <c r="AC46" t="s">
        <v>400</v>
      </c>
      <c r="AD46">
        <v>2</v>
      </c>
      <c r="AE46" t="s">
        <v>883</v>
      </c>
      <c r="AF46">
        <v>26</v>
      </c>
      <c r="AG46" t="s">
        <v>903</v>
      </c>
      <c r="AH46">
        <v>2</v>
      </c>
      <c r="AI46" t="s">
        <v>401</v>
      </c>
      <c r="AJ46">
        <v>9</v>
      </c>
      <c r="AK46" t="s">
        <v>411</v>
      </c>
      <c r="AL46">
        <v>4</v>
      </c>
      <c r="AM46" t="s">
        <v>409</v>
      </c>
      <c r="AN46">
        <v>16</v>
      </c>
      <c r="AO46" t="s">
        <v>407</v>
      </c>
      <c r="AP46">
        <v>3</v>
      </c>
      <c r="AQ46" t="s">
        <v>885</v>
      </c>
      <c r="AR46">
        <v>1</v>
      </c>
      <c r="AS46" t="s">
        <v>411</v>
      </c>
      <c r="AT46">
        <v>5</v>
      </c>
      <c r="AU46" t="s">
        <v>909</v>
      </c>
      <c r="AV46">
        <v>6</v>
      </c>
      <c r="AW46" t="s">
        <v>931</v>
      </c>
      <c r="AX46">
        <v>13</v>
      </c>
      <c r="AY46" t="s">
        <v>396</v>
      </c>
      <c r="AZ46">
        <v>2</v>
      </c>
      <c r="BA46" t="s">
        <v>928</v>
      </c>
      <c r="BB46">
        <v>2</v>
      </c>
      <c r="BC46" t="s">
        <v>926</v>
      </c>
      <c r="BD46">
        <v>12</v>
      </c>
      <c r="BE46" t="s">
        <v>396</v>
      </c>
      <c r="BF46">
        <v>6</v>
      </c>
      <c r="BG46" t="s">
        <v>407</v>
      </c>
      <c r="BH46">
        <v>6</v>
      </c>
      <c r="BI46" t="s">
        <v>395</v>
      </c>
      <c r="BJ46">
        <v>6</v>
      </c>
      <c r="BK46" t="s">
        <v>879</v>
      </c>
      <c r="BL46">
        <v>3</v>
      </c>
      <c r="BM46" t="s">
        <v>876</v>
      </c>
      <c r="BN46">
        <v>6</v>
      </c>
      <c r="BO46" t="s">
        <v>924</v>
      </c>
      <c r="BP46">
        <v>0</v>
      </c>
      <c r="BQ46" t="s">
        <v>901</v>
      </c>
      <c r="BR46">
        <v>1</v>
      </c>
      <c r="BS46" t="s">
        <v>879</v>
      </c>
      <c r="BT46">
        <v>2</v>
      </c>
      <c r="BU46" t="s">
        <v>923</v>
      </c>
      <c r="BV46">
        <v>2</v>
      </c>
      <c r="BW46" t="s">
        <v>924</v>
      </c>
      <c r="BX46">
        <v>0</v>
      </c>
      <c r="BY46" t="s">
        <v>924</v>
      </c>
      <c r="BZ46">
        <v>0</v>
      </c>
      <c r="CA46" t="s">
        <v>393</v>
      </c>
      <c r="CB46">
        <v>5</v>
      </c>
      <c r="CC46" t="s">
        <v>409</v>
      </c>
      <c r="CD46">
        <v>43</v>
      </c>
      <c r="CE46" t="s">
        <v>930</v>
      </c>
      <c r="CF46">
        <v>15</v>
      </c>
      <c r="CG46" t="s">
        <v>885</v>
      </c>
      <c r="CH46">
        <v>22</v>
      </c>
      <c r="CI46" t="s">
        <v>882</v>
      </c>
      <c r="CJ46">
        <v>18</v>
      </c>
      <c r="CK46" t="s">
        <v>394</v>
      </c>
      <c r="CL46">
        <v>75</v>
      </c>
      <c r="CM46" t="s">
        <v>876</v>
      </c>
      <c r="CN46">
        <v>16</v>
      </c>
      <c r="CO46" t="s">
        <v>917</v>
      </c>
      <c r="CP46">
        <v>27</v>
      </c>
      <c r="CQ46" t="s">
        <v>912</v>
      </c>
      <c r="CR46">
        <v>32</v>
      </c>
      <c r="CS46" t="s">
        <v>400</v>
      </c>
      <c r="CT46">
        <v>7</v>
      </c>
      <c r="CU46" t="s">
        <v>917</v>
      </c>
      <c r="CV46">
        <v>20</v>
      </c>
      <c r="CW46" t="s">
        <v>890</v>
      </c>
      <c r="CX46">
        <v>364</v>
      </c>
    </row>
    <row r="47" spans="1:102" ht="12.75">
      <c r="A47" t="s">
        <v>882</v>
      </c>
      <c r="B47">
        <v>4</v>
      </c>
      <c r="C47" t="s">
        <v>883</v>
      </c>
      <c r="D47">
        <v>12</v>
      </c>
      <c r="E47" t="s">
        <v>879</v>
      </c>
      <c r="F47">
        <v>2</v>
      </c>
      <c r="G47" t="s">
        <v>413</v>
      </c>
      <c r="H47">
        <v>3</v>
      </c>
      <c r="I47" t="s">
        <v>872</v>
      </c>
      <c r="J47">
        <v>4</v>
      </c>
      <c r="K47" t="s">
        <v>876</v>
      </c>
      <c r="L47">
        <v>4</v>
      </c>
      <c r="M47" t="s">
        <v>398</v>
      </c>
      <c r="N47">
        <v>2</v>
      </c>
      <c r="O47" t="s">
        <v>912</v>
      </c>
      <c r="P47">
        <v>12</v>
      </c>
      <c r="Q47" t="s">
        <v>398</v>
      </c>
      <c r="R47">
        <v>3</v>
      </c>
      <c r="S47" t="s">
        <v>411</v>
      </c>
      <c r="T47">
        <v>3</v>
      </c>
      <c r="U47" t="s">
        <v>925</v>
      </c>
      <c r="V47">
        <v>7</v>
      </c>
      <c r="W47" t="s">
        <v>396</v>
      </c>
      <c r="X47">
        <v>12</v>
      </c>
      <c r="Y47" t="s">
        <v>930</v>
      </c>
      <c r="Z47">
        <v>4</v>
      </c>
      <c r="AA47" t="s">
        <v>402</v>
      </c>
      <c r="AB47">
        <v>3</v>
      </c>
      <c r="AC47" t="s">
        <v>898</v>
      </c>
      <c r="AD47">
        <v>2</v>
      </c>
      <c r="AE47" t="s">
        <v>928</v>
      </c>
      <c r="AF47">
        <v>26</v>
      </c>
      <c r="AG47" t="s">
        <v>395</v>
      </c>
      <c r="AH47">
        <v>1</v>
      </c>
      <c r="AI47" t="s">
        <v>882</v>
      </c>
      <c r="AJ47">
        <v>8</v>
      </c>
      <c r="AK47" t="s">
        <v>395</v>
      </c>
      <c r="AL47">
        <v>3</v>
      </c>
      <c r="AM47" t="s">
        <v>915</v>
      </c>
      <c r="AN47">
        <v>16</v>
      </c>
      <c r="AO47" t="s">
        <v>412</v>
      </c>
      <c r="AP47">
        <v>3</v>
      </c>
      <c r="AQ47" t="s">
        <v>398</v>
      </c>
      <c r="AR47">
        <v>1</v>
      </c>
      <c r="AS47" t="s">
        <v>876</v>
      </c>
      <c r="AT47">
        <v>4</v>
      </c>
      <c r="AU47" t="s">
        <v>404</v>
      </c>
      <c r="AV47">
        <v>5</v>
      </c>
      <c r="AW47" t="s">
        <v>412</v>
      </c>
      <c r="AX47">
        <v>10</v>
      </c>
      <c r="AY47" t="s">
        <v>400</v>
      </c>
      <c r="AZ47">
        <v>2</v>
      </c>
      <c r="BA47" t="s">
        <v>930</v>
      </c>
      <c r="BB47">
        <v>2</v>
      </c>
      <c r="BC47" t="s">
        <v>407</v>
      </c>
      <c r="BD47">
        <v>11</v>
      </c>
      <c r="BE47" t="s">
        <v>885</v>
      </c>
      <c r="BF47">
        <v>6</v>
      </c>
      <c r="BG47" t="s">
        <v>928</v>
      </c>
      <c r="BH47">
        <v>6</v>
      </c>
      <c r="BI47" t="s">
        <v>396</v>
      </c>
      <c r="BJ47">
        <v>6</v>
      </c>
      <c r="BK47" t="s">
        <v>401</v>
      </c>
      <c r="BL47">
        <v>3</v>
      </c>
      <c r="BM47" t="s">
        <v>883</v>
      </c>
      <c r="BN47">
        <v>5</v>
      </c>
      <c r="BO47" t="s">
        <v>915</v>
      </c>
      <c r="BP47">
        <v>1</v>
      </c>
      <c r="BQ47" t="s">
        <v>411</v>
      </c>
      <c r="BR47">
        <v>1</v>
      </c>
      <c r="BS47" t="s">
        <v>401</v>
      </c>
      <c r="BT47">
        <v>2</v>
      </c>
      <c r="BU47" t="s">
        <v>927</v>
      </c>
      <c r="BV47">
        <v>2</v>
      </c>
      <c r="BW47" t="s">
        <v>915</v>
      </c>
      <c r="BX47">
        <v>2</v>
      </c>
      <c r="BY47" t="s">
        <v>915</v>
      </c>
      <c r="BZ47">
        <v>3</v>
      </c>
      <c r="CA47" t="s">
        <v>883</v>
      </c>
      <c r="CB47">
        <v>5</v>
      </c>
      <c r="CC47" t="s">
        <v>921</v>
      </c>
      <c r="CD47">
        <v>41</v>
      </c>
      <c r="CE47" t="s">
        <v>908</v>
      </c>
      <c r="CF47">
        <v>14</v>
      </c>
      <c r="CG47" t="s">
        <v>921</v>
      </c>
      <c r="CH47">
        <v>22</v>
      </c>
      <c r="CI47" t="s">
        <v>397</v>
      </c>
      <c r="CJ47">
        <v>18</v>
      </c>
      <c r="CK47" t="s">
        <v>915</v>
      </c>
      <c r="CL47">
        <v>73</v>
      </c>
      <c r="CM47" t="s">
        <v>395</v>
      </c>
      <c r="CN47">
        <v>16</v>
      </c>
      <c r="CO47" t="s">
        <v>407</v>
      </c>
      <c r="CP47">
        <v>25</v>
      </c>
      <c r="CQ47" t="s">
        <v>394</v>
      </c>
      <c r="CR47">
        <v>30</v>
      </c>
      <c r="CS47" t="s">
        <v>408</v>
      </c>
      <c r="CT47">
        <v>7</v>
      </c>
      <c r="CU47" t="s">
        <v>921</v>
      </c>
      <c r="CV47">
        <v>20</v>
      </c>
      <c r="CW47" t="s">
        <v>891</v>
      </c>
      <c r="CX47">
        <v>364</v>
      </c>
    </row>
    <row r="48" spans="1:102" ht="12.75">
      <c r="A48" t="s">
        <v>402</v>
      </c>
      <c r="B48">
        <v>4</v>
      </c>
      <c r="C48" t="s">
        <v>908</v>
      </c>
      <c r="D48">
        <v>10</v>
      </c>
      <c r="E48" t="s">
        <v>395</v>
      </c>
      <c r="F48">
        <v>2</v>
      </c>
      <c r="G48" t="s">
        <v>392</v>
      </c>
      <c r="H48">
        <v>2</v>
      </c>
      <c r="I48" t="s">
        <v>912</v>
      </c>
      <c r="J48">
        <v>4</v>
      </c>
      <c r="K48" t="s">
        <v>889</v>
      </c>
      <c r="L48">
        <v>4</v>
      </c>
      <c r="M48" t="s">
        <v>908</v>
      </c>
      <c r="N48">
        <v>2</v>
      </c>
      <c r="O48" t="s">
        <v>396</v>
      </c>
      <c r="P48">
        <v>10</v>
      </c>
      <c r="Q48" t="s">
        <v>918</v>
      </c>
      <c r="R48">
        <v>3</v>
      </c>
      <c r="S48" t="s">
        <v>925</v>
      </c>
      <c r="T48">
        <v>3</v>
      </c>
      <c r="U48" t="s">
        <v>921</v>
      </c>
      <c r="V48">
        <v>6</v>
      </c>
      <c r="W48" t="s">
        <v>918</v>
      </c>
      <c r="X48">
        <v>12</v>
      </c>
      <c r="Y48" t="s">
        <v>871</v>
      </c>
      <c r="Z48">
        <v>3</v>
      </c>
      <c r="AA48" t="s">
        <v>903</v>
      </c>
      <c r="AB48">
        <v>3</v>
      </c>
      <c r="AC48" t="s">
        <v>408</v>
      </c>
      <c r="AD48">
        <v>2</v>
      </c>
      <c r="AE48" t="s">
        <v>398</v>
      </c>
      <c r="AF48">
        <v>25</v>
      </c>
      <c r="AG48" t="s">
        <v>402</v>
      </c>
      <c r="AH48">
        <v>1</v>
      </c>
      <c r="AI48" t="s">
        <v>908</v>
      </c>
      <c r="AJ48">
        <v>7</v>
      </c>
      <c r="AK48" t="s">
        <v>908</v>
      </c>
      <c r="AL48">
        <v>3</v>
      </c>
      <c r="AM48" t="s">
        <v>930</v>
      </c>
      <c r="AN48">
        <v>15</v>
      </c>
      <c r="AO48" t="s">
        <v>925</v>
      </c>
      <c r="AP48">
        <v>3</v>
      </c>
      <c r="AQ48" t="s">
        <v>889</v>
      </c>
      <c r="AR48">
        <v>1</v>
      </c>
      <c r="AS48" t="s">
        <v>917</v>
      </c>
      <c r="AT48">
        <v>4</v>
      </c>
      <c r="AU48" t="s">
        <v>917</v>
      </c>
      <c r="AV48">
        <v>5</v>
      </c>
      <c r="AW48" t="s">
        <v>879</v>
      </c>
      <c r="AX48">
        <v>8</v>
      </c>
      <c r="AY48" t="s">
        <v>410</v>
      </c>
      <c r="AZ48">
        <v>2</v>
      </c>
      <c r="BA48" t="s">
        <v>396</v>
      </c>
      <c r="BB48">
        <v>1</v>
      </c>
      <c r="BC48" t="s">
        <v>927</v>
      </c>
      <c r="BD48">
        <v>10</v>
      </c>
      <c r="BE48" t="s">
        <v>404</v>
      </c>
      <c r="BF48">
        <v>6</v>
      </c>
      <c r="BG48" t="s">
        <v>917</v>
      </c>
      <c r="BH48">
        <v>4</v>
      </c>
      <c r="BI48" t="s">
        <v>915</v>
      </c>
      <c r="BJ48">
        <v>5</v>
      </c>
      <c r="BK48" t="s">
        <v>404</v>
      </c>
      <c r="BL48">
        <v>3</v>
      </c>
      <c r="BM48" t="s">
        <v>408</v>
      </c>
      <c r="BN48">
        <v>5</v>
      </c>
      <c r="BO48" t="s">
        <v>409</v>
      </c>
      <c r="BP48">
        <v>1</v>
      </c>
      <c r="BQ48" t="s">
        <v>413</v>
      </c>
      <c r="BR48">
        <v>1</v>
      </c>
      <c r="BS48" t="s">
        <v>412</v>
      </c>
      <c r="BT48">
        <v>2</v>
      </c>
      <c r="BU48" t="s">
        <v>928</v>
      </c>
      <c r="BV48">
        <v>2</v>
      </c>
      <c r="BW48" t="s">
        <v>409</v>
      </c>
      <c r="BX48">
        <v>3</v>
      </c>
      <c r="BY48" t="s">
        <v>409</v>
      </c>
      <c r="BZ48">
        <v>0</v>
      </c>
      <c r="CA48" t="s">
        <v>909</v>
      </c>
      <c r="CB48">
        <v>5</v>
      </c>
      <c r="CC48" t="s">
        <v>401</v>
      </c>
      <c r="CD48">
        <v>39</v>
      </c>
      <c r="CE48" t="s">
        <v>909</v>
      </c>
      <c r="CF48">
        <v>14</v>
      </c>
      <c r="CG48" t="s">
        <v>915</v>
      </c>
      <c r="CH48">
        <v>19</v>
      </c>
      <c r="CI48" t="s">
        <v>395</v>
      </c>
      <c r="CJ48">
        <v>17</v>
      </c>
      <c r="CK48" t="s">
        <v>933</v>
      </c>
      <c r="CL48">
        <v>73</v>
      </c>
      <c r="CM48" t="s">
        <v>883</v>
      </c>
      <c r="CN48">
        <v>16</v>
      </c>
      <c r="CO48" t="s">
        <v>394</v>
      </c>
      <c r="CP48">
        <v>24</v>
      </c>
      <c r="CQ48" t="s">
        <v>396</v>
      </c>
      <c r="CR48">
        <v>28</v>
      </c>
      <c r="CS48" t="s">
        <v>413</v>
      </c>
      <c r="CT48">
        <v>7</v>
      </c>
      <c r="CU48" t="s">
        <v>396</v>
      </c>
      <c r="CV48">
        <v>19</v>
      </c>
      <c r="CW48" t="s">
        <v>928</v>
      </c>
      <c r="CX48">
        <v>364</v>
      </c>
    </row>
    <row r="49" spans="1:102" ht="12.75">
      <c r="A49" t="s">
        <v>412</v>
      </c>
      <c r="B49">
        <v>4</v>
      </c>
      <c r="C49" t="s">
        <v>404</v>
      </c>
      <c r="D49">
        <v>9</v>
      </c>
      <c r="E49" t="s">
        <v>396</v>
      </c>
      <c r="F49">
        <v>2</v>
      </c>
      <c r="G49" t="s">
        <v>885</v>
      </c>
      <c r="H49">
        <v>2</v>
      </c>
      <c r="I49" t="s">
        <v>915</v>
      </c>
      <c r="J49">
        <v>4</v>
      </c>
      <c r="K49" t="s">
        <v>409</v>
      </c>
      <c r="L49">
        <v>4</v>
      </c>
      <c r="M49" t="s">
        <v>409</v>
      </c>
      <c r="N49">
        <v>2</v>
      </c>
      <c r="O49" t="s">
        <v>406</v>
      </c>
      <c r="P49">
        <v>9</v>
      </c>
      <c r="Q49" t="s">
        <v>885</v>
      </c>
      <c r="R49">
        <v>2</v>
      </c>
      <c r="S49" t="s">
        <v>876</v>
      </c>
      <c r="T49">
        <v>2</v>
      </c>
      <c r="U49" t="s">
        <v>926</v>
      </c>
      <c r="V49">
        <v>6</v>
      </c>
      <c r="W49" t="s">
        <v>933</v>
      </c>
      <c r="X49">
        <v>12</v>
      </c>
      <c r="Y49" t="s">
        <v>910</v>
      </c>
      <c r="Z49">
        <v>3</v>
      </c>
      <c r="AA49" t="s">
        <v>408</v>
      </c>
      <c r="AB49">
        <v>3</v>
      </c>
      <c r="AC49" t="s">
        <v>918</v>
      </c>
      <c r="AD49">
        <v>2</v>
      </c>
      <c r="AE49" t="s">
        <v>931</v>
      </c>
      <c r="AF49">
        <v>24</v>
      </c>
      <c r="AG49" t="s">
        <v>409</v>
      </c>
      <c r="AH49">
        <v>1</v>
      </c>
      <c r="AI49" t="s">
        <v>925</v>
      </c>
      <c r="AJ49">
        <v>7</v>
      </c>
      <c r="AK49" t="s">
        <v>408</v>
      </c>
      <c r="AL49">
        <v>3</v>
      </c>
      <c r="AM49" t="s">
        <v>407</v>
      </c>
      <c r="AN49">
        <v>11</v>
      </c>
      <c r="AO49" t="s">
        <v>400</v>
      </c>
      <c r="AP49">
        <v>2</v>
      </c>
      <c r="AQ49" t="s">
        <v>400</v>
      </c>
      <c r="AR49">
        <v>1</v>
      </c>
      <c r="AS49" t="s">
        <v>402</v>
      </c>
      <c r="AT49">
        <v>3</v>
      </c>
      <c r="AU49" t="s">
        <v>930</v>
      </c>
      <c r="AV49">
        <v>5</v>
      </c>
      <c r="AW49" t="s">
        <v>909</v>
      </c>
      <c r="AX49">
        <v>8</v>
      </c>
      <c r="AY49" t="s">
        <v>872</v>
      </c>
      <c r="AZ49">
        <v>1</v>
      </c>
      <c r="BA49" t="s">
        <v>899</v>
      </c>
      <c r="BB49">
        <v>1</v>
      </c>
      <c r="BC49" t="s">
        <v>873</v>
      </c>
      <c r="BD49">
        <v>9</v>
      </c>
      <c r="BE49" t="s">
        <v>893</v>
      </c>
      <c r="BF49">
        <v>5</v>
      </c>
      <c r="BG49" t="s">
        <v>875</v>
      </c>
      <c r="BH49">
        <v>3</v>
      </c>
      <c r="BI49" t="s">
        <v>928</v>
      </c>
      <c r="BJ49">
        <v>5</v>
      </c>
      <c r="BK49" t="s">
        <v>927</v>
      </c>
      <c r="BL49">
        <v>3</v>
      </c>
      <c r="BM49" t="s">
        <v>409</v>
      </c>
      <c r="BN49">
        <v>5</v>
      </c>
      <c r="BO49" t="s">
        <v>872</v>
      </c>
      <c r="BP49">
        <v>7</v>
      </c>
      <c r="BQ49" t="s">
        <v>876</v>
      </c>
      <c r="BR49">
        <v>0</v>
      </c>
      <c r="BS49" t="s">
        <v>395</v>
      </c>
      <c r="BT49">
        <v>1</v>
      </c>
      <c r="BU49" t="s">
        <v>396</v>
      </c>
      <c r="BV49">
        <v>1</v>
      </c>
      <c r="BW49" t="s">
        <v>872</v>
      </c>
      <c r="BX49">
        <v>2</v>
      </c>
      <c r="BY49" t="s">
        <v>872</v>
      </c>
      <c r="BZ49">
        <v>8</v>
      </c>
      <c r="CA49" t="s">
        <v>408</v>
      </c>
      <c r="CB49">
        <v>5</v>
      </c>
      <c r="CC49" t="s">
        <v>926</v>
      </c>
      <c r="CD49">
        <v>39</v>
      </c>
      <c r="CE49" t="s">
        <v>921</v>
      </c>
      <c r="CF49">
        <v>14</v>
      </c>
      <c r="CG49" t="s">
        <v>397</v>
      </c>
      <c r="CH49">
        <v>16</v>
      </c>
      <c r="CI49" t="s">
        <v>400</v>
      </c>
      <c r="CJ49">
        <v>15</v>
      </c>
      <c r="CK49" t="s">
        <v>407</v>
      </c>
      <c r="CL49">
        <v>71</v>
      </c>
      <c r="CM49" t="s">
        <v>393</v>
      </c>
      <c r="CN49">
        <v>14</v>
      </c>
      <c r="CO49" t="s">
        <v>400</v>
      </c>
      <c r="CP49">
        <v>24</v>
      </c>
      <c r="CQ49" t="s">
        <v>879</v>
      </c>
      <c r="CR49">
        <v>24</v>
      </c>
      <c r="CS49" t="s">
        <v>912</v>
      </c>
      <c r="CT49">
        <v>6</v>
      </c>
      <c r="CU49" t="s">
        <v>930</v>
      </c>
      <c r="CV49">
        <v>19</v>
      </c>
      <c r="CW49" t="s">
        <v>921</v>
      </c>
      <c r="CX49">
        <v>333</v>
      </c>
    </row>
    <row r="50" spans="1:102" ht="12.75">
      <c r="A50" t="s">
        <v>889</v>
      </c>
      <c r="B50">
        <v>3</v>
      </c>
      <c r="C50" t="s">
        <v>885</v>
      </c>
      <c r="D50">
        <v>8</v>
      </c>
      <c r="E50" t="s">
        <v>408</v>
      </c>
      <c r="F50">
        <v>2</v>
      </c>
      <c r="G50" t="s">
        <v>909</v>
      </c>
      <c r="H50">
        <v>2</v>
      </c>
      <c r="I50" t="s">
        <v>918</v>
      </c>
      <c r="J50">
        <v>4</v>
      </c>
      <c r="K50" t="s">
        <v>917</v>
      </c>
      <c r="L50">
        <v>4</v>
      </c>
      <c r="M50" t="s">
        <v>918</v>
      </c>
      <c r="N50">
        <v>2</v>
      </c>
      <c r="O50" t="s">
        <v>925</v>
      </c>
      <c r="P50">
        <v>9</v>
      </c>
      <c r="Q50" t="s">
        <v>400</v>
      </c>
      <c r="R50">
        <v>2</v>
      </c>
      <c r="S50" t="s">
        <v>413</v>
      </c>
      <c r="T50">
        <v>2</v>
      </c>
      <c r="U50" t="s">
        <v>930</v>
      </c>
      <c r="V50">
        <v>6</v>
      </c>
      <c r="W50" t="s">
        <v>921</v>
      </c>
      <c r="X50">
        <v>11</v>
      </c>
      <c r="Y50" t="s">
        <v>917</v>
      </c>
      <c r="Z50">
        <v>3</v>
      </c>
      <c r="AA50" t="s">
        <v>393</v>
      </c>
      <c r="AB50">
        <v>2</v>
      </c>
      <c r="AC50" t="s">
        <v>921</v>
      </c>
      <c r="AD50">
        <v>2</v>
      </c>
      <c r="AE50" t="s">
        <v>921</v>
      </c>
      <c r="AF50">
        <v>23</v>
      </c>
      <c r="AG50" t="s">
        <v>918</v>
      </c>
      <c r="AH50">
        <v>1</v>
      </c>
      <c r="AI50" t="s">
        <v>927</v>
      </c>
      <c r="AJ50">
        <v>7</v>
      </c>
      <c r="AK50" t="s">
        <v>915</v>
      </c>
      <c r="AL50">
        <v>3</v>
      </c>
      <c r="AM50" t="s">
        <v>912</v>
      </c>
      <c r="AN50">
        <v>11</v>
      </c>
      <c r="AO50" t="s">
        <v>921</v>
      </c>
      <c r="AP50">
        <v>2</v>
      </c>
      <c r="AQ50" t="s">
        <v>901</v>
      </c>
      <c r="AR50">
        <v>1</v>
      </c>
      <c r="AS50" t="s">
        <v>912</v>
      </c>
      <c r="AT50">
        <v>3</v>
      </c>
      <c r="AU50" t="s">
        <v>413</v>
      </c>
      <c r="AV50">
        <v>5</v>
      </c>
      <c r="AW50" t="s">
        <v>927</v>
      </c>
      <c r="AX50">
        <v>8</v>
      </c>
      <c r="AY50" t="s">
        <v>398</v>
      </c>
      <c r="AZ50">
        <v>1</v>
      </c>
      <c r="BA50" t="s">
        <v>903</v>
      </c>
      <c r="BB50">
        <v>1</v>
      </c>
      <c r="BC50" t="s">
        <v>918</v>
      </c>
      <c r="BD50">
        <v>8</v>
      </c>
      <c r="BE50" t="s">
        <v>909</v>
      </c>
      <c r="BF50">
        <v>5</v>
      </c>
      <c r="BG50" t="s">
        <v>409</v>
      </c>
      <c r="BH50">
        <v>3</v>
      </c>
      <c r="BI50" t="s">
        <v>408</v>
      </c>
      <c r="BJ50">
        <v>4</v>
      </c>
      <c r="BK50" t="s">
        <v>396</v>
      </c>
      <c r="BL50">
        <v>2</v>
      </c>
      <c r="BM50" t="s">
        <v>395</v>
      </c>
      <c r="BN50">
        <v>4</v>
      </c>
      <c r="BO50" t="s">
        <v>927</v>
      </c>
      <c r="BP50">
        <v>0</v>
      </c>
      <c r="BQ50" t="s">
        <v>393</v>
      </c>
      <c r="BR50">
        <v>0</v>
      </c>
      <c r="BS50" t="s">
        <v>883</v>
      </c>
      <c r="BT50">
        <v>1</v>
      </c>
      <c r="BU50" t="s">
        <v>885</v>
      </c>
      <c r="BV50">
        <v>1</v>
      </c>
      <c r="BW50" t="s">
        <v>927</v>
      </c>
      <c r="BX50">
        <v>1</v>
      </c>
      <c r="BY50" t="s">
        <v>927</v>
      </c>
      <c r="BZ50">
        <v>1</v>
      </c>
      <c r="CA50" t="s">
        <v>410</v>
      </c>
      <c r="CB50">
        <v>5</v>
      </c>
      <c r="CC50" t="s">
        <v>883</v>
      </c>
      <c r="CD50">
        <v>38</v>
      </c>
      <c r="CE50" t="s">
        <v>915</v>
      </c>
      <c r="CF50">
        <v>12</v>
      </c>
      <c r="CG50" t="s">
        <v>408</v>
      </c>
      <c r="CH50">
        <v>16</v>
      </c>
      <c r="CI50" t="s">
        <v>918</v>
      </c>
      <c r="CJ50">
        <v>14</v>
      </c>
      <c r="CK50" t="s">
        <v>930</v>
      </c>
      <c r="CL50">
        <v>71</v>
      </c>
      <c r="CM50" t="s">
        <v>921</v>
      </c>
      <c r="CN50">
        <v>14</v>
      </c>
      <c r="CO50" t="s">
        <v>401</v>
      </c>
      <c r="CP50">
        <v>22</v>
      </c>
      <c r="CQ50" t="s">
        <v>876</v>
      </c>
      <c r="CR50">
        <v>23</v>
      </c>
      <c r="CS50" t="s">
        <v>409</v>
      </c>
      <c r="CT50">
        <v>6</v>
      </c>
      <c r="CU50" t="s">
        <v>401</v>
      </c>
      <c r="CV50">
        <v>13</v>
      </c>
      <c r="CW50" t="s">
        <v>926</v>
      </c>
      <c r="CX50">
        <v>242</v>
      </c>
    </row>
    <row r="51" spans="1:102" ht="12.75">
      <c r="A51" t="s">
        <v>413</v>
      </c>
      <c r="B51">
        <v>3</v>
      </c>
      <c r="C51" t="s">
        <v>912</v>
      </c>
      <c r="D51">
        <v>8</v>
      </c>
      <c r="E51" t="s">
        <v>409</v>
      </c>
      <c r="F51">
        <v>2</v>
      </c>
      <c r="G51" t="s">
        <v>407</v>
      </c>
      <c r="H51">
        <v>2</v>
      </c>
      <c r="I51" t="s">
        <v>395</v>
      </c>
      <c r="J51">
        <v>3</v>
      </c>
      <c r="K51" t="s">
        <v>393</v>
      </c>
      <c r="L51">
        <v>3</v>
      </c>
      <c r="M51" t="s">
        <v>920</v>
      </c>
      <c r="N51">
        <v>2</v>
      </c>
      <c r="O51" t="s">
        <v>926</v>
      </c>
      <c r="P51">
        <v>9</v>
      </c>
      <c r="Q51" t="s">
        <v>402</v>
      </c>
      <c r="R51">
        <v>2</v>
      </c>
      <c r="S51" t="s">
        <v>398</v>
      </c>
      <c r="T51">
        <v>1</v>
      </c>
      <c r="U51" t="s">
        <v>883</v>
      </c>
      <c r="V51">
        <v>5</v>
      </c>
      <c r="W51" t="s">
        <v>412</v>
      </c>
      <c r="X51">
        <v>7</v>
      </c>
      <c r="Y51" t="s">
        <v>918</v>
      </c>
      <c r="Z51">
        <v>3</v>
      </c>
      <c r="AA51" t="s">
        <v>898</v>
      </c>
      <c r="AB51">
        <v>2</v>
      </c>
      <c r="AC51" t="s">
        <v>926</v>
      </c>
      <c r="AD51">
        <v>2</v>
      </c>
      <c r="AE51" t="s">
        <v>926</v>
      </c>
      <c r="AF51">
        <v>23</v>
      </c>
      <c r="AG51" t="s">
        <v>927</v>
      </c>
      <c r="AH51">
        <v>1</v>
      </c>
      <c r="AI51" t="s">
        <v>917</v>
      </c>
      <c r="AJ51">
        <v>6</v>
      </c>
      <c r="AK51" t="s">
        <v>926</v>
      </c>
      <c r="AL51">
        <v>3</v>
      </c>
      <c r="AM51" t="s">
        <v>394</v>
      </c>
      <c r="AN51">
        <v>10</v>
      </c>
      <c r="AO51" t="s">
        <v>876</v>
      </c>
      <c r="AP51">
        <v>1</v>
      </c>
      <c r="AQ51" t="s">
        <v>408</v>
      </c>
      <c r="AR51">
        <v>1</v>
      </c>
      <c r="AS51" t="s">
        <v>927</v>
      </c>
      <c r="AT51">
        <v>3</v>
      </c>
      <c r="AU51" t="s">
        <v>885</v>
      </c>
      <c r="AV51">
        <v>3</v>
      </c>
      <c r="AW51" t="s">
        <v>400</v>
      </c>
      <c r="AX51">
        <v>7</v>
      </c>
      <c r="AY51" t="s">
        <v>909</v>
      </c>
      <c r="AZ51">
        <v>1</v>
      </c>
      <c r="BA51" t="s">
        <v>410</v>
      </c>
      <c r="BB51">
        <v>1</v>
      </c>
      <c r="BC51" t="s">
        <v>398</v>
      </c>
      <c r="BD51">
        <v>7</v>
      </c>
      <c r="BE51" t="s">
        <v>926</v>
      </c>
      <c r="BF51">
        <v>5</v>
      </c>
      <c r="BG51" t="s">
        <v>926</v>
      </c>
      <c r="BH51">
        <v>3</v>
      </c>
      <c r="BI51" t="s">
        <v>927</v>
      </c>
      <c r="BJ51">
        <v>4</v>
      </c>
      <c r="BK51" t="s">
        <v>912</v>
      </c>
      <c r="BL51">
        <v>2</v>
      </c>
      <c r="BM51" t="s">
        <v>917</v>
      </c>
      <c r="BN51">
        <v>4</v>
      </c>
      <c r="BO51" t="s">
        <v>394</v>
      </c>
      <c r="BP51">
        <v>12</v>
      </c>
      <c r="BQ51" t="s">
        <v>396</v>
      </c>
      <c r="BR51">
        <v>0</v>
      </c>
      <c r="BS51" t="s">
        <v>396</v>
      </c>
      <c r="BT51">
        <v>1</v>
      </c>
      <c r="BU51" t="s">
        <v>400</v>
      </c>
      <c r="BV51">
        <v>1</v>
      </c>
      <c r="BW51" t="s">
        <v>394</v>
      </c>
      <c r="BX51">
        <v>1</v>
      </c>
      <c r="BY51" t="s">
        <v>394</v>
      </c>
      <c r="BZ51">
        <v>5</v>
      </c>
      <c r="CA51" t="s">
        <v>396</v>
      </c>
      <c r="CB51">
        <v>4</v>
      </c>
      <c r="CC51" t="s">
        <v>396</v>
      </c>
      <c r="CD51">
        <v>25</v>
      </c>
      <c r="CE51" t="s">
        <v>396</v>
      </c>
      <c r="CF51">
        <v>10</v>
      </c>
      <c r="CG51" t="s">
        <v>926</v>
      </c>
      <c r="CH51">
        <v>15</v>
      </c>
      <c r="CI51" t="s">
        <v>921</v>
      </c>
      <c r="CJ51">
        <v>14</v>
      </c>
      <c r="CK51" t="s">
        <v>409</v>
      </c>
      <c r="CL51">
        <v>69</v>
      </c>
      <c r="CM51" t="s">
        <v>918</v>
      </c>
      <c r="CN51">
        <v>12</v>
      </c>
      <c r="CO51" t="s">
        <v>925</v>
      </c>
      <c r="CP51">
        <v>22</v>
      </c>
      <c r="CQ51" t="s">
        <v>397</v>
      </c>
      <c r="CR51">
        <v>21</v>
      </c>
      <c r="CS51" t="s">
        <v>927</v>
      </c>
      <c r="CT51">
        <v>6</v>
      </c>
      <c r="CU51" t="s">
        <v>408</v>
      </c>
      <c r="CV51">
        <v>12</v>
      </c>
      <c r="CW51" t="s">
        <v>884</v>
      </c>
      <c r="CX51">
        <v>225</v>
      </c>
    </row>
    <row r="52" spans="1:102" ht="12.75">
      <c r="A52" t="s">
        <v>401</v>
      </c>
      <c r="B52">
        <v>2</v>
      </c>
      <c r="C52" t="s">
        <v>408</v>
      </c>
      <c r="D52">
        <v>8</v>
      </c>
      <c r="E52" t="s">
        <v>925</v>
      </c>
      <c r="F52">
        <v>2</v>
      </c>
      <c r="G52" t="s">
        <v>409</v>
      </c>
      <c r="H52">
        <v>2</v>
      </c>
      <c r="I52" t="s">
        <v>882</v>
      </c>
      <c r="J52">
        <v>2</v>
      </c>
      <c r="K52" t="s">
        <v>885</v>
      </c>
      <c r="L52">
        <v>3</v>
      </c>
      <c r="M52" t="s">
        <v>925</v>
      </c>
      <c r="N52">
        <v>2</v>
      </c>
      <c r="O52" t="s">
        <v>398</v>
      </c>
      <c r="P52">
        <v>8</v>
      </c>
      <c r="Q52" t="s">
        <v>413</v>
      </c>
      <c r="R52">
        <v>2</v>
      </c>
      <c r="S52" t="s">
        <v>402</v>
      </c>
      <c r="T52">
        <v>1</v>
      </c>
      <c r="U52" t="s">
        <v>398</v>
      </c>
      <c r="V52">
        <v>5</v>
      </c>
      <c r="W52" t="s">
        <v>925</v>
      </c>
      <c r="X52">
        <v>7</v>
      </c>
      <c r="Y52" t="s">
        <v>404</v>
      </c>
      <c r="Z52">
        <v>2</v>
      </c>
      <c r="AA52" t="s">
        <v>927</v>
      </c>
      <c r="AB52">
        <v>2</v>
      </c>
      <c r="AC52" t="s">
        <v>927</v>
      </c>
      <c r="AD52">
        <v>2</v>
      </c>
      <c r="AE52" t="s">
        <v>908</v>
      </c>
      <c r="AF52">
        <v>22</v>
      </c>
      <c r="AG52" t="s">
        <v>413</v>
      </c>
      <c r="AH52">
        <v>1</v>
      </c>
      <c r="AI52" t="s">
        <v>400</v>
      </c>
      <c r="AJ52">
        <v>4</v>
      </c>
      <c r="AK52" t="s">
        <v>927</v>
      </c>
      <c r="AL52">
        <v>3</v>
      </c>
      <c r="AM52" t="s">
        <v>926</v>
      </c>
      <c r="AN52">
        <v>10</v>
      </c>
      <c r="AO52" t="s">
        <v>879</v>
      </c>
      <c r="AP52">
        <v>1</v>
      </c>
      <c r="AQ52" t="s">
        <v>928</v>
      </c>
      <c r="AR52">
        <v>1</v>
      </c>
      <c r="AS52" t="s">
        <v>397</v>
      </c>
      <c r="AT52">
        <v>2</v>
      </c>
      <c r="AU52" t="s">
        <v>402</v>
      </c>
      <c r="AV52">
        <v>3</v>
      </c>
      <c r="AW52" t="s">
        <v>921</v>
      </c>
      <c r="AX52">
        <v>7</v>
      </c>
      <c r="AY52" t="s">
        <v>918</v>
      </c>
      <c r="AZ52">
        <v>1</v>
      </c>
      <c r="BA52" t="s">
        <v>926</v>
      </c>
      <c r="BB52">
        <v>1</v>
      </c>
      <c r="BC52" t="s">
        <v>915</v>
      </c>
      <c r="BD52">
        <v>7</v>
      </c>
      <c r="BE52" t="s">
        <v>402</v>
      </c>
      <c r="BF52">
        <v>4</v>
      </c>
      <c r="BG52" t="s">
        <v>927</v>
      </c>
      <c r="BH52">
        <v>3</v>
      </c>
      <c r="BI52" t="s">
        <v>402</v>
      </c>
      <c r="BJ52">
        <v>3</v>
      </c>
      <c r="BK52" t="s">
        <v>921</v>
      </c>
      <c r="BL52">
        <v>2</v>
      </c>
      <c r="BM52" t="s">
        <v>921</v>
      </c>
      <c r="BN52">
        <v>4</v>
      </c>
      <c r="BO52" t="s">
        <v>903</v>
      </c>
      <c r="BP52">
        <v>22</v>
      </c>
      <c r="BQ52" t="s">
        <v>397</v>
      </c>
      <c r="BR52">
        <v>0</v>
      </c>
      <c r="BS52" t="s">
        <v>397</v>
      </c>
      <c r="BT52">
        <v>1</v>
      </c>
      <c r="BU52" t="s">
        <v>401</v>
      </c>
      <c r="BV52">
        <v>1</v>
      </c>
      <c r="BW52" t="s">
        <v>903</v>
      </c>
      <c r="BX52">
        <v>12</v>
      </c>
      <c r="BY52" t="s">
        <v>903</v>
      </c>
      <c r="BZ52">
        <v>9</v>
      </c>
      <c r="CA52" t="s">
        <v>912</v>
      </c>
      <c r="CB52">
        <v>4</v>
      </c>
      <c r="CC52" t="s">
        <v>912</v>
      </c>
      <c r="CD52">
        <v>21</v>
      </c>
      <c r="CE52" t="s">
        <v>409</v>
      </c>
      <c r="CF52">
        <v>10</v>
      </c>
      <c r="CG52" t="s">
        <v>395</v>
      </c>
      <c r="CH52">
        <v>14</v>
      </c>
      <c r="CI52" t="s">
        <v>927</v>
      </c>
      <c r="CJ52">
        <v>11</v>
      </c>
      <c r="CK52" t="s">
        <v>408</v>
      </c>
      <c r="CL52">
        <v>60</v>
      </c>
      <c r="CM52" t="s">
        <v>928</v>
      </c>
      <c r="CN52">
        <v>9</v>
      </c>
      <c r="CO52" t="s">
        <v>404</v>
      </c>
      <c r="CP52">
        <v>21</v>
      </c>
      <c r="CQ52" t="s">
        <v>409</v>
      </c>
      <c r="CR52">
        <v>21</v>
      </c>
      <c r="CS52" t="s">
        <v>928</v>
      </c>
      <c r="CT52">
        <v>5</v>
      </c>
      <c r="CU52" t="s">
        <v>402</v>
      </c>
      <c r="CV52">
        <v>9</v>
      </c>
      <c r="CW52" t="s">
        <v>912</v>
      </c>
      <c r="CX52">
        <v>213</v>
      </c>
    </row>
    <row r="53" spans="1:102" ht="12.75">
      <c r="A53" t="s">
        <v>918</v>
      </c>
      <c r="B53">
        <v>2</v>
      </c>
      <c r="C53" t="s">
        <v>915</v>
      </c>
      <c r="D53">
        <v>7</v>
      </c>
      <c r="E53" t="s">
        <v>882</v>
      </c>
      <c r="F53">
        <v>1</v>
      </c>
      <c r="G53" t="s">
        <v>918</v>
      </c>
      <c r="H53">
        <v>2</v>
      </c>
      <c r="I53" t="s">
        <v>404</v>
      </c>
      <c r="J53">
        <v>2</v>
      </c>
      <c r="K53" t="s">
        <v>908</v>
      </c>
      <c r="L53">
        <v>3</v>
      </c>
      <c r="M53" t="s">
        <v>413</v>
      </c>
      <c r="N53">
        <v>2</v>
      </c>
      <c r="O53" t="s">
        <v>908</v>
      </c>
      <c r="P53">
        <v>8</v>
      </c>
      <c r="Q53" t="s">
        <v>395</v>
      </c>
      <c r="R53">
        <v>1</v>
      </c>
      <c r="S53" t="s">
        <v>915</v>
      </c>
      <c r="T53">
        <v>1</v>
      </c>
      <c r="U53" t="s">
        <v>927</v>
      </c>
      <c r="V53">
        <v>5</v>
      </c>
      <c r="W53" t="s">
        <v>398</v>
      </c>
      <c r="X53">
        <v>6</v>
      </c>
      <c r="Y53" t="s">
        <v>409</v>
      </c>
      <c r="Z53">
        <v>1</v>
      </c>
      <c r="AA53" t="s">
        <v>929</v>
      </c>
      <c r="AB53">
        <v>2</v>
      </c>
      <c r="AC53" t="s">
        <v>929</v>
      </c>
      <c r="AD53">
        <v>2</v>
      </c>
      <c r="AE53" t="s">
        <v>396</v>
      </c>
      <c r="AF53">
        <v>16</v>
      </c>
      <c r="AG53" t="s">
        <v>396</v>
      </c>
      <c r="AH53">
        <v>0</v>
      </c>
      <c r="AI53" t="s">
        <v>920</v>
      </c>
      <c r="AJ53">
        <v>4</v>
      </c>
      <c r="AK53" t="s">
        <v>413</v>
      </c>
      <c r="AL53">
        <v>3</v>
      </c>
      <c r="AM53" t="s">
        <v>885</v>
      </c>
      <c r="AN53">
        <v>9</v>
      </c>
      <c r="AO53" t="s">
        <v>883</v>
      </c>
      <c r="AP53">
        <v>1</v>
      </c>
      <c r="AQ53" t="s">
        <v>413</v>
      </c>
      <c r="AR53">
        <v>1</v>
      </c>
      <c r="AS53" t="s">
        <v>401</v>
      </c>
      <c r="AT53">
        <v>2</v>
      </c>
      <c r="AU53" t="s">
        <v>883</v>
      </c>
      <c r="AV53">
        <v>2</v>
      </c>
      <c r="AW53" t="s">
        <v>926</v>
      </c>
      <c r="AX53">
        <v>6</v>
      </c>
      <c r="AY53" t="s">
        <v>927</v>
      </c>
      <c r="AZ53">
        <v>1</v>
      </c>
      <c r="BA53" t="s">
        <v>395</v>
      </c>
      <c r="BB53">
        <v>0</v>
      </c>
      <c r="BC53" t="s">
        <v>394</v>
      </c>
      <c r="BD53">
        <v>6</v>
      </c>
      <c r="BE53" t="s">
        <v>917</v>
      </c>
      <c r="BF53">
        <v>4</v>
      </c>
      <c r="BG53" t="s">
        <v>930</v>
      </c>
      <c r="BH53">
        <v>3</v>
      </c>
      <c r="BI53" t="s">
        <v>882</v>
      </c>
      <c r="BJ53">
        <v>2</v>
      </c>
      <c r="BK53" t="s">
        <v>926</v>
      </c>
      <c r="BL53">
        <v>2</v>
      </c>
      <c r="BM53" t="s">
        <v>927</v>
      </c>
      <c r="BN53">
        <v>3</v>
      </c>
      <c r="BO53" t="s">
        <v>898</v>
      </c>
      <c r="BP53">
        <v>0</v>
      </c>
      <c r="BQ53" t="s">
        <v>398</v>
      </c>
      <c r="BR53">
        <v>0</v>
      </c>
      <c r="BS53" t="s">
        <v>398</v>
      </c>
      <c r="BT53">
        <v>1</v>
      </c>
      <c r="BU53" t="s">
        <v>920</v>
      </c>
      <c r="BV53">
        <v>1</v>
      </c>
      <c r="BW53" t="s">
        <v>898</v>
      </c>
      <c r="BX53">
        <v>1</v>
      </c>
      <c r="BY53" t="s">
        <v>898</v>
      </c>
      <c r="BZ53">
        <v>0</v>
      </c>
      <c r="CA53" t="s">
        <v>928</v>
      </c>
      <c r="CB53">
        <v>4</v>
      </c>
      <c r="CC53" t="s">
        <v>908</v>
      </c>
      <c r="CD53">
        <v>20</v>
      </c>
      <c r="CE53" t="s">
        <v>893</v>
      </c>
      <c r="CF53">
        <v>8</v>
      </c>
      <c r="CG53" t="s">
        <v>918</v>
      </c>
      <c r="CH53">
        <v>13</v>
      </c>
      <c r="CI53" t="s">
        <v>404</v>
      </c>
      <c r="CJ53">
        <v>10</v>
      </c>
      <c r="CK53" t="s">
        <v>926</v>
      </c>
      <c r="CL53">
        <v>58</v>
      </c>
      <c r="CM53" t="s">
        <v>396</v>
      </c>
      <c r="CN53">
        <v>8</v>
      </c>
      <c r="CO53" t="s">
        <v>930</v>
      </c>
      <c r="CP53">
        <v>21</v>
      </c>
      <c r="CQ53" t="s">
        <v>927</v>
      </c>
      <c r="CR53">
        <v>17</v>
      </c>
      <c r="CS53" t="s">
        <v>931</v>
      </c>
      <c r="CT53">
        <v>5</v>
      </c>
      <c r="CU53" t="s">
        <v>915</v>
      </c>
      <c r="CV53">
        <v>9</v>
      </c>
      <c r="CW53" t="s">
        <v>913</v>
      </c>
      <c r="CX53">
        <v>209</v>
      </c>
    </row>
    <row r="54" spans="1:102" ht="12.75">
      <c r="A54" t="s">
        <v>921</v>
      </c>
      <c r="B54">
        <v>2</v>
      </c>
      <c r="C54" t="s">
        <v>925</v>
      </c>
      <c r="D54">
        <v>7</v>
      </c>
      <c r="E54" t="s">
        <v>397</v>
      </c>
      <c r="F54">
        <v>1</v>
      </c>
      <c r="G54" t="s">
        <v>876</v>
      </c>
      <c r="H54">
        <v>1</v>
      </c>
      <c r="I54" t="s">
        <v>402</v>
      </c>
      <c r="J54">
        <v>1</v>
      </c>
      <c r="K54" t="s">
        <v>928</v>
      </c>
      <c r="L54">
        <v>3</v>
      </c>
      <c r="M54" t="s">
        <v>396</v>
      </c>
      <c r="N54">
        <v>1</v>
      </c>
      <c r="O54" t="s">
        <v>400</v>
      </c>
      <c r="P54">
        <v>7</v>
      </c>
      <c r="Q54" t="s">
        <v>396</v>
      </c>
      <c r="R54">
        <v>1</v>
      </c>
      <c r="S54" t="s">
        <v>921</v>
      </c>
      <c r="T54">
        <v>1</v>
      </c>
      <c r="U54" t="s">
        <v>918</v>
      </c>
      <c r="V54">
        <v>3</v>
      </c>
      <c r="W54" t="s">
        <v>908</v>
      </c>
      <c r="X54">
        <v>6</v>
      </c>
      <c r="Y54" t="s">
        <v>921</v>
      </c>
      <c r="Z54">
        <v>1</v>
      </c>
      <c r="AA54" t="s">
        <v>872</v>
      </c>
      <c r="AB54">
        <v>1</v>
      </c>
      <c r="AC54" t="s">
        <v>396</v>
      </c>
      <c r="AD54">
        <v>1</v>
      </c>
      <c r="AE54" t="s">
        <v>933</v>
      </c>
      <c r="AF54">
        <v>14</v>
      </c>
      <c r="AG54" t="s">
        <v>885</v>
      </c>
      <c r="AH54">
        <v>0</v>
      </c>
      <c r="AI54" t="s">
        <v>394</v>
      </c>
      <c r="AJ54">
        <v>3</v>
      </c>
      <c r="AK54" t="s">
        <v>885</v>
      </c>
      <c r="AL54">
        <v>2</v>
      </c>
      <c r="AM54" t="s">
        <v>925</v>
      </c>
      <c r="AN54">
        <v>7</v>
      </c>
      <c r="AO54" t="s">
        <v>397</v>
      </c>
      <c r="AP54">
        <v>1</v>
      </c>
      <c r="AQ54" t="s">
        <v>397</v>
      </c>
      <c r="AR54">
        <v>0</v>
      </c>
      <c r="AS54" t="s">
        <v>908</v>
      </c>
      <c r="AT54">
        <v>2</v>
      </c>
      <c r="AU54" t="s">
        <v>929</v>
      </c>
      <c r="AV54">
        <v>2</v>
      </c>
      <c r="AW54" t="s">
        <v>398</v>
      </c>
      <c r="AX54">
        <v>5</v>
      </c>
      <c r="AY54" t="s">
        <v>928</v>
      </c>
      <c r="AZ54">
        <v>1</v>
      </c>
      <c r="BA54" t="s">
        <v>883</v>
      </c>
      <c r="BB54">
        <v>0</v>
      </c>
      <c r="BC54" t="s">
        <v>401</v>
      </c>
      <c r="BD54">
        <v>5</v>
      </c>
      <c r="BE54" t="s">
        <v>918</v>
      </c>
      <c r="BF54">
        <v>3</v>
      </c>
      <c r="BG54" t="s">
        <v>404</v>
      </c>
      <c r="BH54">
        <v>2</v>
      </c>
      <c r="BI54" t="s">
        <v>885</v>
      </c>
      <c r="BJ54">
        <v>2</v>
      </c>
      <c r="BK54" t="s">
        <v>402</v>
      </c>
      <c r="BL54">
        <v>1</v>
      </c>
      <c r="BM54" t="s">
        <v>397</v>
      </c>
      <c r="BN54">
        <v>2</v>
      </c>
      <c r="BO54" t="s">
        <v>907</v>
      </c>
      <c r="BP54">
        <v>21</v>
      </c>
      <c r="BQ54" t="s">
        <v>399</v>
      </c>
      <c r="BR54">
        <v>0</v>
      </c>
      <c r="BS54" t="s">
        <v>409</v>
      </c>
      <c r="BT54">
        <v>1</v>
      </c>
      <c r="BU54" t="s">
        <v>413</v>
      </c>
      <c r="BV54">
        <v>1</v>
      </c>
      <c r="BW54" t="s">
        <v>907</v>
      </c>
      <c r="BX54">
        <v>19</v>
      </c>
      <c r="BY54" t="s">
        <v>907</v>
      </c>
      <c r="BZ54">
        <v>52</v>
      </c>
      <c r="CA54" t="s">
        <v>876</v>
      </c>
      <c r="CB54">
        <v>3</v>
      </c>
      <c r="CC54" t="s">
        <v>925</v>
      </c>
      <c r="CD54">
        <v>19</v>
      </c>
      <c r="CE54" t="s">
        <v>918</v>
      </c>
      <c r="CF54">
        <v>8</v>
      </c>
      <c r="CG54" t="s">
        <v>912</v>
      </c>
      <c r="CH54">
        <v>12</v>
      </c>
      <c r="CI54" t="s">
        <v>915</v>
      </c>
      <c r="CJ54">
        <v>10</v>
      </c>
      <c r="CK54" t="s">
        <v>396</v>
      </c>
      <c r="CL54">
        <v>50</v>
      </c>
      <c r="CM54" t="s">
        <v>408</v>
      </c>
      <c r="CN54">
        <v>8</v>
      </c>
      <c r="CO54" t="s">
        <v>918</v>
      </c>
      <c r="CP54">
        <v>20</v>
      </c>
      <c r="CQ54" t="s">
        <v>921</v>
      </c>
      <c r="CR54">
        <v>13</v>
      </c>
      <c r="CS54" t="s">
        <v>397</v>
      </c>
      <c r="CT54">
        <v>4</v>
      </c>
      <c r="CU54" t="s">
        <v>926</v>
      </c>
      <c r="CV54">
        <v>9</v>
      </c>
      <c r="CW54" t="s">
        <v>930</v>
      </c>
      <c r="CX54">
        <v>180</v>
      </c>
    </row>
    <row r="55" spans="1:102" ht="12.75">
      <c r="A55" t="s">
        <v>398</v>
      </c>
      <c r="B55">
        <v>1</v>
      </c>
      <c r="C55" t="s">
        <v>396</v>
      </c>
      <c r="D55">
        <v>6</v>
      </c>
      <c r="E55" t="s">
        <v>927</v>
      </c>
      <c r="F55">
        <v>1</v>
      </c>
      <c r="G55" t="s">
        <v>397</v>
      </c>
      <c r="H55">
        <v>1</v>
      </c>
      <c r="I55" t="s">
        <v>917</v>
      </c>
      <c r="J55">
        <v>1</v>
      </c>
      <c r="K55" t="s">
        <v>930</v>
      </c>
      <c r="L55">
        <v>3</v>
      </c>
      <c r="M55" t="s">
        <v>889</v>
      </c>
      <c r="N55">
        <v>1</v>
      </c>
      <c r="O55" t="s">
        <v>898</v>
      </c>
      <c r="P55">
        <v>7</v>
      </c>
      <c r="Q55" t="s">
        <v>409</v>
      </c>
      <c r="R55">
        <v>1</v>
      </c>
      <c r="S55" t="s">
        <v>927</v>
      </c>
      <c r="T55">
        <v>1</v>
      </c>
      <c r="U55" t="s">
        <v>396</v>
      </c>
      <c r="V55">
        <v>2</v>
      </c>
      <c r="W55" t="s">
        <v>885</v>
      </c>
      <c r="X55">
        <v>4</v>
      </c>
      <c r="Y55" t="s">
        <v>929</v>
      </c>
      <c r="Z55">
        <v>1</v>
      </c>
      <c r="AA55" t="s">
        <v>875</v>
      </c>
      <c r="AB55">
        <v>1</v>
      </c>
      <c r="AC55" t="s">
        <v>402</v>
      </c>
      <c r="AD55">
        <v>1</v>
      </c>
      <c r="AE55" t="s">
        <v>397</v>
      </c>
      <c r="AF55">
        <v>13</v>
      </c>
      <c r="AG55" t="s">
        <v>397</v>
      </c>
      <c r="AH55">
        <v>0</v>
      </c>
      <c r="AI55" t="s">
        <v>898</v>
      </c>
      <c r="AJ55">
        <v>2</v>
      </c>
      <c r="AK55" t="s">
        <v>402</v>
      </c>
      <c r="AL55">
        <v>2</v>
      </c>
      <c r="AM55" t="s">
        <v>929</v>
      </c>
      <c r="AN55">
        <v>7</v>
      </c>
      <c r="AO55" t="s">
        <v>889</v>
      </c>
      <c r="AP55">
        <v>1</v>
      </c>
      <c r="AQ55" t="s">
        <v>399</v>
      </c>
      <c r="AR55">
        <v>0</v>
      </c>
      <c r="AS55" t="s">
        <v>915</v>
      </c>
      <c r="AT55">
        <v>2</v>
      </c>
      <c r="AU55" t="s">
        <v>396</v>
      </c>
      <c r="AV55">
        <v>1</v>
      </c>
      <c r="AW55" t="s">
        <v>401</v>
      </c>
      <c r="AX55">
        <v>5</v>
      </c>
      <c r="AY55" t="s">
        <v>929</v>
      </c>
      <c r="AZ55">
        <v>1</v>
      </c>
      <c r="BA55" t="s">
        <v>397</v>
      </c>
      <c r="BB55">
        <v>0</v>
      </c>
      <c r="BC55" t="s">
        <v>396</v>
      </c>
      <c r="BD55">
        <v>4</v>
      </c>
      <c r="BE55" t="s">
        <v>882</v>
      </c>
      <c r="BF55">
        <v>2</v>
      </c>
      <c r="BG55" t="s">
        <v>920</v>
      </c>
      <c r="BH55">
        <v>2</v>
      </c>
      <c r="BI55" t="s">
        <v>925</v>
      </c>
      <c r="BJ55">
        <v>2</v>
      </c>
      <c r="BK55" t="s">
        <v>898</v>
      </c>
      <c r="BL55">
        <v>1</v>
      </c>
      <c r="BM55" t="s">
        <v>402</v>
      </c>
      <c r="BN55">
        <v>2</v>
      </c>
      <c r="BO55" t="s">
        <v>882</v>
      </c>
      <c r="BP55">
        <v>15</v>
      </c>
      <c r="BQ55" t="s">
        <v>401</v>
      </c>
      <c r="BR55">
        <v>0</v>
      </c>
      <c r="BS55" t="s">
        <v>921</v>
      </c>
      <c r="BT55">
        <v>1</v>
      </c>
      <c r="BU55" t="s">
        <v>397</v>
      </c>
      <c r="BV55">
        <v>0</v>
      </c>
      <c r="BW55" t="s">
        <v>882</v>
      </c>
      <c r="BX55">
        <v>7</v>
      </c>
      <c r="BY55" t="s">
        <v>882</v>
      </c>
      <c r="BZ55">
        <v>2</v>
      </c>
      <c r="CA55" t="s">
        <v>898</v>
      </c>
      <c r="CB55">
        <v>2</v>
      </c>
      <c r="CC55" t="s">
        <v>928</v>
      </c>
      <c r="CD55">
        <v>18</v>
      </c>
      <c r="CE55" t="s">
        <v>402</v>
      </c>
      <c r="CF55">
        <v>7</v>
      </c>
      <c r="CG55" t="s">
        <v>927</v>
      </c>
      <c r="CH55">
        <v>11</v>
      </c>
      <c r="CI55" t="s">
        <v>912</v>
      </c>
      <c r="CJ55">
        <v>9</v>
      </c>
      <c r="CK55" t="s">
        <v>912</v>
      </c>
      <c r="CL55">
        <v>44</v>
      </c>
      <c r="CM55" t="s">
        <v>885</v>
      </c>
      <c r="CN55">
        <v>7</v>
      </c>
      <c r="CO55" t="s">
        <v>915</v>
      </c>
      <c r="CP55">
        <v>17</v>
      </c>
      <c r="CQ55" t="s">
        <v>908</v>
      </c>
      <c r="CR55">
        <v>11</v>
      </c>
      <c r="CS55" t="s">
        <v>401</v>
      </c>
      <c r="CT55">
        <v>4</v>
      </c>
      <c r="CU55" t="s">
        <v>885</v>
      </c>
      <c r="CV55">
        <v>8</v>
      </c>
      <c r="CW55" t="s">
        <v>914</v>
      </c>
      <c r="CX55">
        <v>173</v>
      </c>
    </row>
    <row r="56" spans="1:102" ht="12.75">
      <c r="A56" t="s">
        <v>898</v>
      </c>
      <c r="B56">
        <v>1</v>
      </c>
      <c r="C56" t="s">
        <v>927</v>
      </c>
      <c r="D56">
        <v>6</v>
      </c>
      <c r="E56" t="s">
        <v>930</v>
      </c>
      <c r="F56">
        <v>1</v>
      </c>
      <c r="G56" t="s">
        <v>402</v>
      </c>
      <c r="H56">
        <v>1</v>
      </c>
      <c r="I56" t="s">
        <v>920</v>
      </c>
      <c r="J56">
        <v>1</v>
      </c>
      <c r="K56" t="s">
        <v>408</v>
      </c>
      <c r="L56">
        <v>2</v>
      </c>
      <c r="M56" t="s">
        <v>402</v>
      </c>
      <c r="N56">
        <v>1</v>
      </c>
      <c r="O56" t="s">
        <v>928</v>
      </c>
      <c r="P56">
        <v>7</v>
      </c>
      <c r="Q56" t="s">
        <v>915</v>
      </c>
      <c r="R56">
        <v>1</v>
      </c>
      <c r="S56" t="s">
        <v>879</v>
      </c>
      <c r="T56">
        <v>0</v>
      </c>
      <c r="U56" t="s">
        <v>402</v>
      </c>
      <c r="V56">
        <v>2</v>
      </c>
      <c r="W56" t="s">
        <v>397</v>
      </c>
      <c r="X56">
        <v>3</v>
      </c>
      <c r="Y56" t="s">
        <v>413</v>
      </c>
      <c r="Z56">
        <v>1</v>
      </c>
      <c r="AA56" t="s">
        <v>889</v>
      </c>
      <c r="AB56">
        <v>1</v>
      </c>
      <c r="AC56" t="s">
        <v>404</v>
      </c>
      <c r="AD56">
        <v>1</v>
      </c>
      <c r="AE56" t="s">
        <v>930</v>
      </c>
      <c r="AF56">
        <v>12</v>
      </c>
      <c r="AG56" t="s">
        <v>398</v>
      </c>
      <c r="AH56">
        <v>0</v>
      </c>
      <c r="AI56" t="s">
        <v>915</v>
      </c>
      <c r="AJ56">
        <v>2</v>
      </c>
      <c r="AK56" t="s">
        <v>912</v>
      </c>
      <c r="AL56">
        <v>2</v>
      </c>
      <c r="AM56" t="s">
        <v>397</v>
      </c>
      <c r="AN56">
        <v>6</v>
      </c>
      <c r="AO56" t="s">
        <v>908</v>
      </c>
      <c r="AP56">
        <v>1</v>
      </c>
      <c r="AQ56" t="s">
        <v>402</v>
      </c>
      <c r="AR56">
        <v>0</v>
      </c>
      <c r="AS56" t="s">
        <v>930</v>
      </c>
      <c r="AT56">
        <v>2</v>
      </c>
      <c r="AU56" t="s">
        <v>889</v>
      </c>
      <c r="AV56">
        <v>1</v>
      </c>
      <c r="AW56" t="s">
        <v>408</v>
      </c>
      <c r="AX56">
        <v>5</v>
      </c>
      <c r="AY56" t="s">
        <v>883</v>
      </c>
      <c r="AZ56">
        <v>0</v>
      </c>
      <c r="BA56" t="s">
        <v>398</v>
      </c>
      <c r="BB56">
        <v>0</v>
      </c>
      <c r="BC56" t="s">
        <v>920</v>
      </c>
      <c r="BD56">
        <v>4</v>
      </c>
      <c r="BE56" t="s">
        <v>409</v>
      </c>
      <c r="BF56">
        <v>2</v>
      </c>
      <c r="BG56" t="s">
        <v>395</v>
      </c>
      <c r="BH56">
        <v>1</v>
      </c>
      <c r="BI56" t="s">
        <v>879</v>
      </c>
      <c r="BJ56">
        <v>1</v>
      </c>
      <c r="BK56" t="s">
        <v>918</v>
      </c>
      <c r="BL56">
        <v>1</v>
      </c>
      <c r="BM56" t="s">
        <v>898</v>
      </c>
      <c r="BN56">
        <v>2</v>
      </c>
      <c r="BO56" t="s">
        <v>873</v>
      </c>
      <c r="BP56">
        <v>12</v>
      </c>
      <c r="BQ56" t="s">
        <v>403</v>
      </c>
      <c r="BR56">
        <v>0</v>
      </c>
      <c r="BS56" t="s">
        <v>925</v>
      </c>
      <c r="BT56">
        <v>1</v>
      </c>
      <c r="BU56" t="s">
        <v>398</v>
      </c>
      <c r="BV56">
        <v>0</v>
      </c>
      <c r="BW56" t="s">
        <v>873</v>
      </c>
      <c r="BX56">
        <v>32</v>
      </c>
      <c r="BY56" t="s">
        <v>873</v>
      </c>
      <c r="BZ56">
        <v>16</v>
      </c>
      <c r="CA56" t="s">
        <v>920</v>
      </c>
      <c r="CB56">
        <v>2</v>
      </c>
      <c r="CC56" t="s">
        <v>402</v>
      </c>
      <c r="CD56">
        <v>15</v>
      </c>
      <c r="CE56" t="s">
        <v>408</v>
      </c>
      <c r="CF56">
        <v>7</v>
      </c>
      <c r="CG56" t="s">
        <v>908</v>
      </c>
      <c r="CH56">
        <v>10</v>
      </c>
      <c r="CI56" t="s">
        <v>917</v>
      </c>
      <c r="CJ56">
        <v>8</v>
      </c>
      <c r="CK56" t="s">
        <v>398</v>
      </c>
      <c r="CL56">
        <v>39</v>
      </c>
      <c r="CM56" t="s">
        <v>402</v>
      </c>
      <c r="CN56">
        <v>7</v>
      </c>
      <c r="CO56" t="s">
        <v>927</v>
      </c>
      <c r="CP56">
        <v>15</v>
      </c>
      <c r="CQ56" t="s">
        <v>926</v>
      </c>
      <c r="CR56">
        <v>11</v>
      </c>
      <c r="CS56" t="s">
        <v>412</v>
      </c>
      <c r="CT56">
        <v>4</v>
      </c>
      <c r="CU56" t="s">
        <v>889</v>
      </c>
      <c r="CV56">
        <v>6</v>
      </c>
      <c r="CW56" t="s">
        <v>925</v>
      </c>
      <c r="CX56">
        <v>133</v>
      </c>
    </row>
    <row r="57" spans="1:102" ht="12.75">
      <c r="A57" t="s">
        <v>408</v>
      </c>
      <c r="B57">
        <v>1</v>
      </c>
      <c r="C57" t="s">
        <v>398</v>
      </c>
      <c r="D57">
        <v>4</v>
      </c>
      <c r="E57" t="s">
        <v>885</v>
      </c>
      <c r="F57">
        <v>0</v>
      </c>
      <c r="G57" t="s">
        <v>921</v>
      </c>
      <c r="H57">
        <v>1</v>
      </c>
      <c r="I57" t="s">
        <v>925</v>
      </c>
      <c r="J57">
        <v>1</v>
      </c>
      <c r="K57" t="s">
        <v>412</v>
      </c>
      <c r="L57">
        <v>2</v>
      </c>
      <c r="M57" t="s">
        <v>898</v>
      </c>
      <c r="N57">
        <v>1</v>
      </c>
      <c r="O57" t="s">
        <v>402</v>
      </c>
      <c r="P57">
        <v>6</v>
      </c>
      <c r="Q57" t="s">
        <v>924</v>
      </c>
      <c r="R57">
        <v>1</v>
      </c>
      <c r="S57" t="s">
        <v>399</v>
      </c>
      <c r="T57">
        <v>0</v>
      </c>
      <c r="U57" t="s">
        <v>908</v>
      </c>
      <c r="V57">
        <v>2</v>
      </c>
      <c r="W57" t="s">
        <v>889</v>
      </c>
      <c r="X57">
        <v>3</v>
      </c>
      <c r="Y57" t="s">
        <v>394</v>
      </c>
      <c r="Z57">
        <v>0</v>
      </c>
      <c r="AA57" t="s">
        <v>920</v>
      </c>
      <c r="AB57">
        <v>1</v>
      </c>
      <c r="AC57" t="s">
        <v>409</v>
      </c>
      <c r="AD57">
        <v>1</v>
      </c>
      <c r="AE57" t="s">
        <v>885</v>
      </c>
      <c r="AF57">
        <v>11</v>
      </c>
      <c r="AG57" t="s">
        <v>399</v>
      </c>
      <c r="AH57">
        <v>0</v>
      </c>
      <c r="AI57" t="s">
        <v>396</v>
      </c>
      <c r="AJ57">
        <v>1</v>
      </c>
      <c r="AK57" t="s">
        <v>920</v>
      </c>
      <c r="AL57">
        <v>2</v>
      </c>
      <c r="AM57" t="s">
        <v>404</v>
      </c>
      <c r="AN57">
        <v>6</v>
      </c>
      <c r="AO57" t="s">
        <v>909</v>
      </c>
      <c r="AP57">
        <v>1</v>
      </c>
      <c r="AQ57" t="s">
        <v>893</v>
      </c>
      <c r="AR57">
        <v>0</v>
      </c>
      <c r="AS57" t="s">
        <v>392</v>
      </c>
      <c r="AT57">
        <v>1</v>
      </c>
      <c r="AU57" t="s">
        <v>925</v>
      </c>
      <c r="AV57">
        <v>1</v>
      </c>
      <c r="AW57" t="s">
        <v>933</v>
      </c>
      <c r="AX57">
        <v>5</v>
      </c>
      <c r="AY57" t="s">
        <v>397</v>
      </c>
      <c r="AZ57">
        <v>0</v>
      </c>
      <c r="BA57" t="s">
        <v>399</v>
      </c>
      <c r="BB57">
        <v>0</v>
      </c>
      <c r="BC57" t="s">
        <v>925</v>
      </c>
      <c r="BD57">
        <v>4</v>
      </c>
      <c r="BE57" t="s">
        <v>915</v>
      </c>
      <c r="BF57">
        <v>2</v>
      </c>
      <c r="BG57" t="s">
        <v>398</v>
      </c>
      <c r="BH57">
        <v>1</v>
      </c>
      <c r="BI57" t="s">
        <v>397</v>
      </c>
      <c r="BJ57">
        <v>1</v>
      </c>
      <c r="BK57" t="s">
        <v>413</v>
      </c>
      <c r="BL57">
        <v>1</v>
      </c>
      <c r="BM57" t="s">
        <v>918</v>
      </c>
      <c r="BN57">
        <v>2</v>
      </c>
      <c r="BO57" t="s">
        <v>869</v>
      </c>
      <c r="BP57">
        <v>23</v>
      </c>
      <c r="BQ57" t="s">
        <v>898</v>
      </c>
      <c r="BR57">
        <v>0</v>
      </c>
      <c r="BS57" t="s">
        <v>399</v>
      </c>
      <c r="BT57">
        <v>0</v>
      </c>
      <c r="BU57" t="s">
        <v>399</v>
      </c>
      <c r="BV57">
        <v>0</v>
      </c>
      <c r="BW57" t="s">
        <v>869</v>
      </c>
      <c r="BX57">
        <v>38</v>
      </c>
      <c r="BY57" t="s">
        <v>869</v>
      </c>
      <c r="BZ57">
        <v>37</v>
      </c>
      <c r="CA57" t="s">
        <v>925</v>
      </c>
      <c r="CB57">
        <v>2</v>
      </c>
      <c r="CC57" t="s">
        <v>398</v>
      </c>
      <c r="CD57">
        <v>14</v>
      </c>
      <c r="CE57" t="s">
        <v>927</v>
      </c>
      <c r="CF57">
        <v>7</v>
      </c>
      <c r="CG57" t="s">
        <v>409</v>
      </c>
      <c r="CH57">
        <v>10</v>
      </c>
      <c r="CI57" t="s">
        <v>909</v>
      </c>
      <c r="CJ57">
        <v>6</v>
      </c>
      <c r="CK57" t="s">
        <v>908</v>
      </c>
      <c r="CL57">
        <v>36</v>
      </c>
      <c r="CM57" t="s">
        <v>409</v>
      </c>
      <c r="CN57">
        <v>7</v>
      </c>
      <c r="CO57" t="s">
        <v>908</v>
      </c>
      <c r="CP57">
        <v>11</v>
      </c>
      <c r="CQ57" t="s">
        <v>909</v>
      </c>
      <c r="CR57">
        <v>10</v>
      </c>
      <c r="CS57" t="s">
        <v>398</v>
      </c>
      <c r="CT57">
        <v>2</v>
      </c>
      <c r="CU57" t="s">
        <v>918</v>
      </c>
      <c r="CV57">
        <v>6</v>
      </c>
      <c r="CW57" t="s">
        <v>885</v>
      </c>
      <c r="CX57">
        <v>132</v>
      </c>
    </row>
    <row r="58" spans="1:102" ht="12.75">
      <c r="A58" t="s">
        <v>915</v>
      </c>
      <c r="B58">
        <v>1</v>
      </c>
      <c r="C58" t="s">
        <v>401</v>
      </c>
      <c r="D58">
        <v>4</v>
      </c>
      <c r="E58" t="s">
        <v>398</v>
      </c>
      <c r="F58">
        <v>0</v>
      </c>
      <c r="G58" t="s">
        <v>398</v>
      </c>
      <c r="H58">
        <v>0</v>
      </c>
      <c r="I58" t="s">
        <v>926</v>
      </c>
      <c r="J58">
        <v>1</v>
      </c>
      <c r="K58" t="s">
        <v>413</v>
      </c>
      <c r="L58">
        <v>2</v>
      </c>
      <c r="M58" t="s">
        <v>407</v>
      </c>
      <c r="N58">
        <v>1</v>
      </c>
      <c r="O58" t="s">
        <v>408</v>
      </c>
      <c r="P58">
        <v>6</v>
      </c>
      <c r="Q58" t="s">
        <v>925</v>
      </c>
      <c r="R58">
        <v>1</v>
      </c>
      <c r="S58" t="s">
        <v>889</v>
      </c>
      <c r="T58">
        <v>0</v>
      </c>
      <c r="U58" t="s">
        <v>407</v>
      </c>
      <c r="V58">
        <v>2</v>
      </c>
      <c r="W58" t="s">
        <v>408</v>
      </c>
      <c r="X58">
        <v>3</v>
      </c>
      <c r="Y58" t="s">
        <v>397</v>
      </c>
      <c r="Z58">
        <v>0</v>
      </c>
      <c r="AA58" t="s">
        <v>930</v>
      </c>
      <c r="AB58">
        <v>1</v>
      </c>
      <c r="AC58" t="s">
        <v>915</v>
      </c>
      <c r="AD58">
        <v>1</v>
      </c>
      <c r="AE58" t="s">
        <v>927</v>
      </c>
      <c r="AF58">
        <v>10</v>
      </c>
      <c r="AG58" t="s">
        <v>889</v>
      </c>
      <c r="AH58">
        <v>0</v>
      </c>
      <c r="AI58" t="s">
        <v>885</v>
      </c>
      <c r="AJ58">
        <v>1</v>
      </c>
      <c r="AK58" t="s">
        <v>398</v>
      </c>
      <c r="AL58">
        <v>1</v>
      </c>
      <c r="AM58" t="s">
        <v>909</v>
      </c>
      <c r="AN58">
        <v>6</v>
      </c>
      <c r="AO58" t="s">
        <v>918</v>
      </c>
      <c r="AP58">
        <v>1</v>
      </c>
      <c r="AQ58" t="s">
        <v>403</v>
      </c>
      <c r="AR58">
        <v>0</v>
      </c>
      <c r="AS58" t="s">
        <v>398</v>
      </c>
      <c r="AT58">
        <v>1</v>
      </c>
      <c r="AU58" t="s">
        <v>879</v>
      </c>
      <c r="AV58">
        <v>0</v>
      </c>
      <c r="AW58" t="s">
        <v>402</v>
      </c>
      <c r="AX58">
        <v>4</v>
      </c>
      <c r="AY58" t="s">
        <v>399</v>
      </c>
      <c r="AZ58">
        <v>0</v>
      </c>
      <c r="BA58" t="s">
        <v>401</v>
      </c>
      <c r="BB58">
        <v>0</v>
      </c>
      <c r="BC58" t="s">
        <v>885</v>
      </c>
      <c r="BD58">
        <v>3</v>
      </c>
      <c r="BE58" t="s">
        <v>908</v>
      </c>
      <c r="BF58">
        <v>1</v>
      </c>
      <c r="BG58" t="s">
        <v>898</v>
      </c>
      <c r="BH58">
        <v>1</v>
      </c>
      <c r="BI58" t="s">
        <v>889</v>
      </c>
      <c r="BJ58">
        <v>1</v>
      </c>
      <c r="BK58" t="s">
        <v>885</v>
      </c>
      <c r="BL58">
        <v>0</v>
      </c>
      <c r="BM58" t="s">
        <v>401</v>
      </c>
      <c r="BN58">
        <v>1</v>
      </c>
      <c r="BO58" t="s">
        <v>397</v>
      </c>
      <c r="BP58">
        <v>3</v>
      </c>
      <c r="BQ58" t="s">
        <v>908</v>
      </c>
      <c r="BR58">
        <v>0</v>
      </c>
      <c r="BS58" t="s">
        <v>889</v>
      </c>
      <c r="BT58">
        <v>0</v>
      </c>
      <c r="BU58" t="s">
        <v>889</v>
      </c>
      <c r="BV58">
        <v>0</v>
      </c>
      <c r="BW58" t="s">
        <v>397</v>
      </c>
      <c r="BX58">
        <v>0</v>
      </c>
      <c r="BY58" t="s">
        <v>397</v>
      </c>
      <c r="BZ58">
        <v>1</v>
      </c>
      <c r="CA58" t="s">
        <v>397</v>
      </c>
      <c r="CB58">
        <v>1</v>
      </c>
      <c r="CC58" t="s">
        <v>930</v>
      </c>
      <c r="CD58">
        <v>13</v>
      </c>
      <c r="CE58" t="s">
        <v>898</v>
      </c>
      <c r="CF58">
        <v>5</v>
      </c>
      <c r="CG58" t="s">
        <v>879</v>
      </c>
      <c r="CH58">
        <v>8</v>
      </c>
      <c r="CI58" t="s">
        <v>889</v>
      </c>
      <c r="CJ58">
        <v>4</v>
      </c>
      <c r="CK58" t="s">
        <v>885</v>
      </c>
      <c r="CL58">
        <v>31</v>
      </c>
      <c r="CM58" t="s">
        <v>909</v>
      </c>
      <c r="CN58">
        <v>6</v>
      </c>
      <c r="CO58" t="s">
        <v>398</v>
      </c>
      <c r="CP58">
        <v>8</v>
      </c>
      <c r="CQ58" t="s">
        <v>928</v>
      </c>
      <c r="CR58">
        <v>10</v>
      </c>
      <c r="CS58" t="s">
        <v>898</v>
      </c>
      <c r="CT58">
        <v>2</v>
      </c>
      <c r="CU58" t="s">
        <v>927</v>
      </c>
      <c r="CV58">
        <v>6</v>
      </c>
      <c r="CW58" t="s">
        <v>927</v>
      </c>
      <c r="CX58">
        <v>127</v>
      </c>
    </row>
    <row r="59" spans="1:102" ht="12.75">
      <c r="A59" t="s">
        <v>926</v>
      </c>
      <c r="B59">
        <v>1</v>
      </c>
      <c r="C59" t="s">
        <v>409</v>
      </c>
      <c r="D59">
        <v>4</v>
      </c>
      <c r="E59" t="s">
        <v>399</v>
      </c>
      <c r="F59">
        <v>0</v>
      </c>
      <c r="G59" t="s">
        <v>399</v>
      </c>
      <c r="H59">
        <v>0</v>
      </c>
      <c r="I59" t="s">
        <v>876</v>
      </c>
      <c r="J59">
        <v>0</v>
      </c>
      <c r="K59" t="s">
        <v>397</v>
      </c>
      <c r="L59">
        <v>1</v>
      </c>
      <c r="M59" t="s">
        <v>912</v>
      </c>
      <c r="N59">
        <v>1</v>
      </c>
      <c r="O59" t="s">
        <v>930</v>
      </c>
      <c r="P59">
        <v>6</v>
      </c>
      <c r="Q59" t="s">
        <v>927</v>
      </c>
      <c r="R59">
        <v>1</v>
      </c>
      <c r="S59" t="s">
        <v>893</v>
      </c>
      <c r="T59">
        <v>0</v>
      </c>
      <c r="U59" t="s">
        <v>397</v>
      </c>
      <c r="V59">
        <v>1</v>
      </c>
      <c r="W59" t="s">
        <v>402</v>
      </c>
      <c r="X59">
        <v>2</v>
      </c>
      <c r="Y59" t="s">
        <v>398</v>
      </c>
      <c r="Z59">
        <v>0</v>
      </c>
      <c r="AA59" t="s">
        <v>413</v>
      </c>
      <c r="AB59">
        <v>1</v>
      </c>
      <c r="AC59" t="s">
        <v>925</v>
      </c>
      <c r="AD59">
        <v>1</v>
      </c>
      <c r="AE59" t="s">
        <v>925</v>
      </c>
      <c r="AF59">
        <v>6</v>
      </c>
      <c r="AG59" t="s">
        <v>893</v>
      </c>
      <c r="AH59">
        <v>0</v>
      </c>
      <c r="AI59" t="s">
        <v>398</v>
      </c>
      <c r="AJ59">
        <v>1</v>
      </c>
      <c r="AK59" t="s">
        <v>400</v>
      </c>
      <c r="AL59">
        <v>1</v>
      </c>
      <c r="AM59" t="s">
        <v>408</v>
      </c>
      <c r="AN59">
        <v>5</v>
      </c>
      <c r="AO59" t="s">
        <v>929</v>
      </c>
      <c r="AP59">
        <v>1</v>
      </c>
      <c r="AQ59" t="s">
        <v>898</v>
      </c>
      <c r="AR59">
        <v>0</v>
      </c>
      <c r="AS59" t="s">
        <v>399</v>
      </c>
      <c r="AT59">
        <v>1</v>
      </c>
      <c r="AU59" t="s">
        <v>397</v>
      </c>
      <c r="AV59">
        <v>0</v>
      </c>
      <c r="AW59" t="s">
        <v>928</v>
      </c>
      <c r="AX59">
        <v>4</v>
      </c>
      <c r="AY59" t="s">
        <v>889</v>
      </c>
      <c r="AZ59">
        <v>0</v>
      </c>
      <c r="BA59" t="s">
        <v>402</v>
      </c>
      <c r="BB59">
        <v>0</v>
      </c>
      <c r="BC59" t="s">
        <v>413</v>
      </c>
      <c r="BD59">
        <v>2</v>
      </c>
      <c r="BE59" t="s">
        <v>920</v>
      </c>
      <c r="BF59">
        <v>1</v>
      </c>
      <c r="BG59" t="s">
        <v>912</v>
      </c>
      <c r="BH59">
        <v>1</v>
      </c>
      <c r="BI59" t="s">
        <v>898</v>
      </c>
      <c r="BJ59">
        <v>1</v>
      </c>
      <c r="BK59" t="s">
        <v>397</v>
      </c>
      <c r="BL59">
        <v>0</v>
      </c>
      <c r="BM59" t="s">
        <v>912</v>
      </c>
      <c r="BN59">
        <v>1</v>
      </c>
      <c r="BO59" t="s">
        <v>398</v>
      </c>
      <c r="BP59">
        <v>1</v>
      </c>
      <c r="BQ59" t="s">
        <v>409</v>
      </c>
      <c r="BR59">
        <v>0</v>
      </c>
      <c r="BS59" t="s">
        <v>402</v>
      </c>
      <c r="BT59">
        <v>0</v>
      </c>
      <c r="BU59" t="s">
        <v>402</v>
      </c>
      <c r="BV59">
        <v>0</v>
      </c>
      <c r="BW59" t="s">
        <v>398</v>
      </c>
      <c r="BX59">
        <v>1</v>
      </c>
      <c r="BY59" t="s">
        <v>398</v>
      </c>
      <c r="BZ59">
        <v>1</v>
      </c>
      <c r="CA59" t="s">
        <v>398</v>
      </c>
      <c r="CB59">
        <v>1</v>
      </c>
      <c r="CC59" t="s">
        <v>408</v>
      </c>
      <c r="CD59">
        <v>11</v>
      </c>
      <c r="CE59" t="s">
        <v>413</v>
      </c>
      <c r="CF59">
        <v>5</v>
      </c>
      <c r="CG59" t="s">
        <v>402</v>
      </c>
      <c r="CH59">
        <v>6</v>
      </c>
      <c r="CI59" t="s">
        <v>402</v>
      </c>
      <c r="CJ59">
        <v>4</v>
      </c>
      <c r="CK59" t="s">
        <v>927</v>
      </c>
      <c r="CL59">
        <v>31</v>
      </c>
      <c r="CM59" t="s">
        <v>930</v>
      </c>
      <c r="CN59">
        <v>5</v>
      </c>
      <c r="CO59" t="s">
        <v>396</v>
      </c>
      <c r="CP59">
        <v>7</v>
      </c>
      <c r="CQ59" t="s">
        <v>885</v>
      </c>
      <c r="CR59">
        <v>8</v>
      </c>
      <c r="CS59" t="s">
        <v>918</v>
      </c>
      <c r="CT59">
        <v>2</v>
      </c>
      <c r="CU59" t="s">
        <v>893</v>
      </c>
      <c r="CV59">
        <v>5</v>
      </c>
      <c r="CW59" t="s">
        <v>908</v>
      </c>
      <c r="CX59">
        <v>118</v>
      </c>
    </row>
    <row r="60" spans="1:102" ht="12.75">
      <c r="A60" t="s">
        <v>885</v>
      </c>
      <c r="B60">
        <v>0</v>
      </c>
      <c r="C60" t="s">
        <v>394</v>
      </c>
      <c r="D60">
        <v>3</v>
      </c>
      <c r="E60" t="s">
        <v>889</v>
      </c>
      <c r="F60">
        <v>0</v>
      </c>
      <c r="G60" t="s">
        <v>889</v>
      </c>
      <c r="H60">
        <v>0</v>
      </c>
      <c r="I60" t="s">
        <v>398</v>
      </c>
      <c r="J60">
        <v>0</v>
      </c>
      <c r="K60" t="s">
        <v>399</v>
      </c>
      <c r="L60">
        <v>1</v>
      </c>
      <c r="M60" t="s">
        <v>915</v>
      </c>
      <c r="N60">
        <v>1</v>
      </c>
      <c r="O60" t="s">
        <v>927</v>
      </c>
      <c r="P60">
        <v>5</v>
      </c>
      <c r="Q60" t="s">
        <v>930</v>
      </c>
      <c r="R60">
        <v>1</v>
      </c>
      <c r="S60" t="s">
        <v>403</v>
      </c>
      <c r="T60">
        <v>0</v>
      </c>
      <c r="U60" t="s">
        <v>399</v>
      </c>
      <c r="V60">
        <v>1</v>
      </c>
      <c r="W60" t="s">
        <v>912</v>
      </c>
      <c r="X60">
        <v>2</v>
      </c>
      <c r="Y60" t="s">
        <v>399</v>
      </c>
      <c r="Z60">
        <v>0</v>
      </c>
      <c r="AA60" t="s">
        <v>392</v>
      </c>
      <c r="AB60">
        <v>0</v>
      </c>
      <c r="AC60" t="s">
        <v>397</v>
      </c>
      <c r="AD60">
        <v>0</v>
      </c>
      <c r="AE60" t="s">
        <v>912</v>
      </c>
      <c r="AF60">
        <v>5</v>
      </c>
      <c r="AG60" t="s">
        <v>403</v>
      </c>
      <c r="AH60">
        <v>0</v>
      </c>
      <c r="AI60" t="s">
        <v>399</v>
      </c>
      <c r="AJ60">
        <v>1</v>
      </c>
      <c r="AK60" t="s">
        <v>898</v>
      </c>
      <c r="AL60">
        <v>1</v>
      </c>
      <c r="AM60" t="s">
        <v>927</v>
      </c>
      <c r="AN60">
        <v>5</v>
      </c>
      <c r="AO60" t="s">
        <v>396</v>
      </c>
      <c r="AP60">
        <v>0</v>
      </c>
      <c r="AQ60" t="s">
        <v>908</v>
      </c>
      <c r="AR60">
        <v>0</v>
      </c>
      <c r="AS60" t="s">
        <v>898</v>
      </c>
      <c r="AT60">
        <v>1</v>
      </c>
      <c r="AU60" t="s">
        <v>398</v>
      </c>
      <c r="AV60">
        <v>0</v>
      </c>
      <c r="AW60" t="s">
        <v>885</v>
      </c>
      <c r="AX60">
        <v>3</v>
      </c>
      <c r="AY60" t="s">
        <v>401</v>
      </c>
      <c r="AZ60">
        <v>0</v>
      </c>
      <c r="BA60" t="s">
        <v>893</v>
      </c>
      <c r="BB60">
        <v>0</v>
      </c>
      <c r="BC60" t="s">
        <v>397</v>
      </c>
      <c r="BD60">
        <v>1</v>
      </c>
      <c r="BE60" t="s">
        <v>927</v>
      </c>
      <c r="BF60">
        <v>1</v>
      </c>
      <c r="BG60" t="s">
        <v>925</v>
      </c>
      <c r="BH60">
        <v>1</v>
      </c>
      <c r="BI60" t="s">
        <v>918</v>
      </c>
      <c r="BJ60">
        <v>1</v>
      </c>
      <c r="BK60" t="s">
        <v>398</v>
      </c>
      <c r="BL60">
        <v>0</v>
      </c>
      <c r="BM60" t="s">
        <v>925</v>
      </c>
      <c r="BN60">
        <v>1</v>
      </c>
      <c r="BO60" t="s">
        <v>883</v>
      </c>
      <c r="BP60">
        <v>5</v>
      </c>
      <c r="BQ60" t="s">
        <v>918</v>
      </c>
      <c r="BR60">
        <v>0</v>
      </c>
      <c r="BS60" t="s">
        <v>893</v>
      </c>
      <c r="BT60">
        <v>0</v>
      </c>
      <c r="BU60" t="s">
        <v>893</v>
      </c>
      <c r="BV60">
        <v>0</v>
      </c>
      <c r="BW60" t="s">
        <v>883</v>
      </c>
      <c r="BX60">
        <v>2</v>
      </c>
      <c r="BY60" t="s">
        <v>883</v>
      </c>
      <c r="BZ60">
        <v>34</v>
      </c>
      <c r="CA60" t="s">
        <v>889</v>
      </c>
      <c r="CB60">
        <v>1</v>
      </c>
      <c r="CC60" t="s">
        <v>885</v>
      </c>
      <c r="CD60">
        <v>9</v>
      </c>
      <c r="CE60" t="s">
        <v>885</v>
      </c>
      <c r="CF60">
        <v>4</v>
      </c>
      <c r="CG60" t="s">
        <v>925</v>
      </c>
      <c r="CH60">
        <v>6</v>
      </c>
      <c r="CI60" t="s">
        <v>929</v>
      </c>
      <c r="CJ60">
        <v>4</v>
      </c>
      <c r="CK60" t="s">
        <v>925</v>
      </c>
      <c r="CL60">
        <v>24</v>
      </c>
      <c r="CM60" t="s">
        <v>898</v>
      </c>
      <c r="CN60">
        <v>4</v>
      </c>
      <c r="CO60" t="s">
        <v>402</v>
      </c>
      <c r="CP60">
        <v>6</v>
      </c>
      <c r="CQ60" t="s">
        <v>930</v>
      </c>
      <c r="CR60">
        <v>8</v>
      </c>
      <c r="CS60" t="s">
        <v>925</v>
      </c>
      <c r="CT60">
        <v>2</v>
      </c>
      <c r="CU60" t="s">
        <v>925</v>
      </c>
      <c r="CV60">
        <v>5</v>
      </c>
      <c r="CW60" t="s">
        <v>886</v>
      </c>
      <c r="CX60">
        <v>95</v>
      </c>
    </row>
    <row r="61" spans="1:102" ht="12.75">
      <c r="A61" t="s">
        <v>397</v>
      </c>
      <c r="B61">
        <v>0</v>
      </c>
      <c r="C61" t="s">
        <v>397</v>
      </c>
      <c r="D61">
        <v>2</v>
      </c>
      <c r="E61" t="s">
        <v>893</v>
      </c>
      <c r="F61">
        <v>0</v>
      </c>
      <c r="G61" t="s">
        <v>893</v>
      </c>
      <c r="H61">
        <v>0</v>
      </c>
      <c r="I61" t="s">
        <v>399</v>
      </c>
      <c r="J61">
        <v>0</v>
      </c>
      <c r="K61" t="s">
        <v>921</v>
      </c>
      <c r="L61">
        <v>1</v>
      </c>
      <c r="M61" t="s">
        <v>929</v>
      </c>
      <c r="N61">
        <v>1</v>
      </c>
      <c r="O61" t="s">
        <v>929</v>
      </c>
      <c r="P61">
        <v>4</v>
      </c>
      <c r="Q61" t="s">
        <v>397</v>
      </c>
      <c r="R61">
        <v>0</v>
      </c>
      <c r="S61" t="s">
        <v>898</v>
      </c>
      <c r="T61">
        <v>0</v>
      </c>
      <c r="U61" t="s">
        <v>401</v>
      </c>
      <c r="V61">
        <v>1</v>
      </c>
      <c r="W61" t="s">
        <v>413</v>
      </c>
      <c r="X61">
        <v>2</v>
      </c>
      <c r="Y61" t="s">
        <v>402</v>
      </c>
      <c r="Z61">
        <v>0</v>
      </c>
      <c r="AA61" t="s">
        <v>397</v>
      </c>
      <c r="AB61">
        <v>0</v>
      </c>
      <c r="AC61" t="s">
        <v>398</v>
      </c>
      <c r="AD61">
        <v>0</v>
      </c>
      <c r="AE61" t="s">
        <v>920</v>
      </c>
      <c r="AF61">
        <v>5</v>
      </c>
      <c r="AG61" t="s">
        <v>898</v>
      </c>
      <c r="AH61">
        <v>0</v>
      </c>
      <c r="AI61" t="s">
        <v>402</v>
      </c>
      <c r="AJ61">
        <v>1</v>
      </c>
      <c r="AK61" t="s">
        <v>918</v>
      </c>
      <c r="AL61">
        <v>1</v>
      </c>
      <c r="AM61" t="s">
        <v>908</v>
      </c>
      <c r="AN61">
        <v>4</v>
      </c>
      <c r="AO61" t="s">
        <v>398</v>
      </c>
      <c r="AP61">
        <v>0</v>
      </c>
      <c r="AQ61" t="s">
        <v>407</v>
      </c>
      <c r="AR61">
        <v>0</v>
      </c>
      <c r="AS61" t="s">
        <v>408</v>
      </c>
      <c r="AT61">
        <v>1</v>
      </c>
      <c r="AU61" t="s">
        <v>399</v>
      </c>
      <c r="AV61">
        <v>0</v>
      </c>
      <c r="AW61" t="s">
        <v>399</v>
      </c>
      <c r="AX61">
        <v>3</v>
      </c>
      <c r="AY61" t="s">
        <v>893</v>
      </c>
      <c r="AZ61">
        <v>0</v>
      </c>
      <c r="BA61" t="s">
        <v>403</v>
      </c>
      <c r="BB61">
        <v>0</v>
      </c>
      <c r="BC61" t="s">
        <v>399</v>
      </c>
      <c r="BD61">
        <v>1</v>
      </c>
      <c r="BE61" t="s">
        <v>929</v>
      </c>
      <c r="BF61">
        <v>1</v>
      </c>
      <c r="BG61" t="s">
        <v>397</v>
      </c>
      <c r="BH61">
        <v>0</v>
      </c>
      <c r="BI61" t="s">
        <v>921</v>
      </c>
      <c r="BJ61">
        <v>1</v>
      </c>
      <c r="BK61" t="s">
        <v>399</v>
      </c>
      <c r="BL61">
        <v>0</v>
      </c>
      <c r="BM61" t="s">
        <v>929</v>
      </c>
      <c r="BN61">
        <v>1</v>
      </c>
      <c r="BO61" t="s">
        <v>885</v>
      </c>
      <c r="BP61">
        <v>2</v>
      </c>
      <c r="BQ61" t="s">
        <v>920</v>
      </c>
      <c r="BR61">
        <v>0</v>
      </c>
      <c r="BS61" t="s">
        <v>403</v>
      </c>
      <c r="BT61">
        <v>0</v>
      </c>
      <c r="BU61" t="s">
        <v>403</v>
      </c>
      <c r="BV61">
        <v>0</v>
      </c>
      <c r="BW61" t="s">
        <v>885</v>
      </c>
      <c r="BX61">
        <v>0</v>
      </c>
      <c r="BY61" t="s">
        <v>885</v>
      </c>
      <c r="BZ61">
        <v>6</v>
      </c>
      <c r="CA61" t="s">
        <v>908</v>
      </c>
      <c r="CB61">
        <v>1</v>
      </c>
      <c r="CC61" t="s">
        <v>898</v>
      </c>
      <c r="CD61">
        <v>8</v>
      </c>
      <c r="CE61" t="s">
        <v>398</v>
      </c>
      <c r="CF61">
        <v>4</v>
      </c>
      <c r="CG61" t="s">
        <v>413</v>
      </c>
      <c r="CH61">
        <v>6</v>
      </c>
      <c r="CI61" t="s">
        <v>398</v>
      </c>
      <c r="CJ61">
        <v>2</v>
      </c>
      <c r="CK61" t="s">
        <v>397</v>
      </c>
      <c r="CL61">
        <v>22</v>
      </c>
      <c r="CM61" t="s">
        <v>889</v>
      </c>
      <c r="CN61">
        <v>3</v>
      </c>
      <c r="CO61" t="s">
        <v>920</v>
      </c>
      <c r="CP61">
        <v>4</v>
      </c>
      <c r="CQ61" t="s">
        <v>398</v>
      </c>
      <c r="CR61">
        <v>7</v>
      </c>
      <c r="CS61" t="s">
        <v>399</v>
      </c>
      <c r="CT61">
        <v>1</v>
      </c>
      <c r="CU61" t="s">
        <v>409</v>
      </c>
      <c r="CV61">
        <v>4</v>
      </c>
      <c r="CW61" t="s">
        <v>887</v>
      </c>
      <c r="CX61">
        <v>81</v>
      </c>
    </row>
    <row r="62" spans="1:102" ht="12.75">
      <c r="A62" t="s">
        <v>399</v>
      </c>
      <c r="B62">
        <v>0</v>
      </c>
      <c r="C62" t="s">
        <v>413</v>
      </c>
      <c r="D62">
        <v>2</v>
      </c>
      <c r="E62" t="s">
        <v>403</v>
      </c>
      <c r="F62">
        <v>0</v>
      </c>
      <c r="G62" t="s">
        <v>403</v>
      </c>
      <c r="H62">
        <v>0</v>
      </c>
      <c r="I62" t="s">
        <v>889</v>
      </c>
      <c r="J62">
        <v>0</v>
      </c>
      <c r="K62" t="s">
        <v>924</v>
      </c>
      <c r="L62">
        <v>1</v>
      </c>
      <c r="M62" t="s">
        <v>875</v>
      </c>
      <c r="N62">
        <v>0</v>
      </c>
      <c r="O62" t="s">
        <v>397</v>
      </c>
      <c r="P62">
        <v>3</v>
      </c>
      <c r="Q62" t="s">
        <v>399</v>
      </c>
      <c r="R62">
        <v>0</v>
      </c>
      <c r="S62" t="s">
        <v>908</v>
      </c>
      <c r="T62">
        <v>0</v>
      </c>
      <c r="U62" t="s">
        <v>893</v>
      </c>
      <c r="V62">
        <v>1</v>
      </c>
      <c r="W62" t="s">
        <v>399</v>
      </c>
      <c r="X62">
        <v>1</v>
      </c>
      <c r="Y62" t="s">
        <v>893</v>
      </c>
      <c r="Z62">
        <v>0</v>
      </c>
      <c r="AA62" t="s">
        <v>398</v>
      </c>
      <c r="AB62">
        <v>0</v>
      </c>
      <c r="AC62" t="s">
        <v>399</v>
      </c>
      <c r="AD62">
        <v>0</v>
      </c>
      <c r="AE62" t="s">
        <v>408</v>
      </c>
      <c r="AF62">
        <v>4</v>
      </c>
      <c r="AG62" t="s">
        <v>908</v>
      </c>
      <c r="AH62">
        <v>0</v>
      </c>
      <c r="AI62" t="s">
        <v>893</v>
      </c>
      <c r="AJ62">
        <v>1</v>
      </c>
      <c r="AK62" t="s">
        <v>879</v>
      </c>
      <c r="AL62">
        <v>0</v>
      </c>
      <c r="AM62" t="s">
        <v>398</v>
      </c>
      <c r="AN62">
        <v>3</v>
      </c>
      <c r="AO62" t="s">
        <v>399</v>
      </c>
      <c r="AP62">
        <v>0</v>
      </c>
      <c r="AQ62" t="s">
        <v>409</v>
      </c>
      <c r="AR62">
        <v>0</v>
      </c>
      <c r="AS62" t="s">
        <v>409</v>
      </c>
      <c r="AT62">
        <v>1</v>
      </c>
      <c r="AU62" t="s">
        <v>893</v>
      </c>
      <c r="AV62">
        <v>0</v>
      </c>
      <c r="AW62" t="s">
        <v>908</v>
      </c>
      <c r="AX62">
        <v>3</v>
      </c>
      <c r="AY62" t="s">
        <v>403</v>
      </c>
      <c r="AZ62">
        <v>0</v>
      </c>
      <c r="BA62" t="s">
        <v>898</v>
      </c>
      <c r="BB62">
        <v>0</v>
      </c>
      <c r="BC62" t="s">
        <v>893</v>
      </c>
      <c r="BD62">
        <v>1</v>
      </c>
      <c r="BE62" t="s">
        <v>930</v>
      </c>
      <c r="BF62">
        <v>1</v>
      </c>
      <c r="BG62" t="s">
        <v>399</v>
      </c>
      <c r="BH62">
        <v>0</v>
      </c>
      <c r="BI62" t="s">
        <v>929</v>
      </c>
      <c r="BJ62">
        <v>1</v>
      </c>
      <c r="BK62" t="s">
        <v>889</v>
      </c>
      <c r="BL62">
        <v>0</v>
      </c>
      <c r="BM62" t="s">
        <v>885</v>
      </c>
      <c r="BN62">
        <v>0</v>
      </c>
      <c r="BO62" t="s">
        <v>876</v>
      </c>
      <c r="BP62">
        <v>1</v>
      </c>
      <c r="BQ62" t="s">
        <v>921</v>
      </c>
      <c r="BR62">
        <v>0</v>
      </c>
      <c r="BS62" t="s">
        <v>898</v>
      </c>
      <c r="BT62">
        <v>0</v>
      </c>
      <c r="BU62" t="s">
        <v>908</v>
      </c>
      <c r="BV62">
        <v>0</v>
      </c>
      <c r="BW62" t="s">
        <v>876</v>
      </c>
      <c r="BX62">
        <v>6</v>
      </c>
      <c r="BY62" t="s">
        <v>876</v>
      </c>
      <c r="BZ62">
        <v>5</v>
      </c>
      <c r="CA62" t="s">
        <v>924</v>
      </c>
      <c r="CB62">
        <v>1</v>
      </c>
      <c r="CC62" t="s">
        <v>413</v>
      </c>
      <c r="CD62">
        <v>8</v>
      </c>
      <c r="CE62" t="s">
        <v>925</v>
      </c>
      <c r="CF62">
        <v>4</v>
      </c>
      <c r="CG62" t="s">
        <v>920</v>
      </c>
      <c r="CH62">
        <v>4</v>
      </c>
      <c r="CI62" t="s">
        <v>908</v>
      </c>
      <c r="CJ62">
        <v>1</v>
      </c>
      <c r="CK62" t="s">
        <v>920</v>
      </c>
      <c r="CL62">
        <v>12</v>
      </c>
      <c r="CM62" t="s">
        <v>920</v>
      </c>
      <c r="CN62">
        <v>3</v>
      </c>
      <c r="CO62" t="s">
        <v>397</v>
      </c>
      <c r="CP62">
        <v>3</v>
      </c>
      <c r="CQ62" t="s">
        <v>408</v>
      </c>
      <c r="CR62">
        <v>7</v>
      </c>
      <c r="CS62" t="s">
        <v>889</v>
      </c>
      <c r="CT62">
        <v>1</v>
      </c>
      <c r="CU62" t="s">
        <v>413</v>
      </c>
      <c r="CV62">
        <v>4</v>
      </c>
      <c r="CW62" t="s">
        <v>892</v>
      </c>
      <c r="CX62">
        <v>64</v>
      </c>
    </row>
    <row r="63" spans="1:102" ht="12.75">
      <c r="A63" t="s">
        <v>893</v>
      </c>
      <c r="B63">
        <v>0</v>
      </c>
      <c r="C63" t="s">
        <v>402</v>
      </c>
      <c r="D63">
        <v>1</v>
      </c>
      <c r="E63" t="s">
        <v>898</v>
      </c>
      <c r="F63">
        <v>0</v>
      </c>
      <c r="G63" t="s">
        <v>898</v>
      </c>
      <c r="H63">
        <v>0</v>
      </c>
      <c r="I63" t="s">
        <v>893</v>
      </c>
      <c r="J63">
        <v>0</v>
      </c>
      <c r="K63" t="s">
        <v>398</v>
      </c>
      <c r="L63">
        <v>0</v>
      </c>
      <c r="M63" t="s">
        <v>885</v>
      </c>
      <c r="N63">
        <v>0</v>
      </c>
      <c r="O63" t="s">
        <v>401</v>
      </c>
      <c r="P63">
        <v>3</v>
      </c>
      <c r="Q63" t="s">
        <v>889</v>
      </c>
      <c r="R63">
        <v>0</v>
      </c>
      <c r="S63" t="s">
        <v>912</v>
      </c>
      <c r="T63">
        <v>0</v>
      </c>
      <c r="U63" t="s">
        <v>409</v>
      </c>
      <c r="V63">
        <v>1</v>
      </c>
      <c r="W63" t="s">
        <v>898</v>
      </c>
      <c r="X63">
        <v>1</v>
      </c>
      <c r="Y63" t="s">
        <v>403</v>
      </c>
      <c r="Z63">
        <v>0</v>
      </c>
      <c r="AA63" t="s">
        <v>399</v>
      </c>
      <c r="AB63">
        <v>0</v>
      </c>
      <c r="AC63" t="s">
        <v>889</v>
      </c>
      <c r="AD63">
        <v>0</v>
      </c>
      <c r="AE63" t="s">
        <v>924</v>
      </c>
      <c r="AF63">
        <v>4</v>
      </c>
      <c r="AG63" t="s">
        <v>909</v>
      </c>
      <c r="AH63">
        <v>0</v>
      </c>
      <c r="AI63" t="s">
        <v>404</v>
      </c>
      <c r="AJ63">
        <v>1</v>
      </c>
      <c r="AK63" t="s">
        <v>399</v>
      </c>
      <c r="AL63">
        <v>0</v>
      </c>
      <c r="AM63" t="s">
        <v>920</v>
      </c>
      <c r="AN63">
        <v>2</v>
      </c>
      <c r="AO63" t="s">
        <v>893</v>
      </c>
      <c r="AP63">
        <v>0</v>
      </c>
      <c r="AQ63" t="s">
        <v>915</v>
      </c>
      <c r="AR63">
        <v>0</v>
      </c>
      <c r="AS63" t="s">
        <v>396</v>
      </c>
      <c r="AT63">
        <v>0</v>
      </c>
      <c r="AU63" t="s">
        <v>403</v>
      </c>
      <c r="AV63">
        <v>0</v>
      </c>
      <c r="AW63" t="s">
        <v>930</v>
      </c>
      <c r="AX63">
        <v>2</v>
      </c>
      <c r="AY63" t="s">
        <v>898</v>
      </c>
      <c r="AZ63">
        <v>0</v>
      </c>
      <c r="BA63" t="s">
        <v>908</v>
      </c>
      <c r="BB63">
        <v>0</v>
      </c>
      <c r="BC63" t="s">
        <v>917</v>
      </c>
      <c r="BD63">
        <v>1</v>
      </c>
      <c r="BE63" t="s">
        <v>397</v>
      </c>
      <c r="BF63">
        <v>0</v>
      </c>
      <c r="BG63" t="s">
        <v>889</v>
      </c>
      <c r="BH63">
        <v>0</v>
      </c>
      <c r="BI63" t="s">
        <v>930</v>
      </c>
      <c r="BJ63">
        <v>1</v>
      </c>
      <c r="BK63" t="s">
        <v>893</v>
      </c>
      <c r="BL63">
        <v>0</v>
      </c>
      <c r="BM63" t="s">
        <v>398</v>
      </c>
      <c r="BN63">
        <v>0</v>
      </c>
      <c r="BO63" t="s">
        <v>920</v>
      </c>
      <c r="BP63">
        <v>0</v>
      </c>
      <c r="BQ63" t="s">
        <v>923</v>
      </c>
      <c r="BR63">
        <v>0</v>
      </c>
      <c r="BS63" t="s">
        <v>912</v>
      </c>
      <c r="BT63">
        <v>0</v>
      </c>
      <c r="BU63" t="s">
        <v>909</v>
      </c>
      <c r="BV63">
        <v>0</v>
      </c>
      <c r="BW63" t="s">
        <v>920</v>
      </c>
      <c r="BX63">
        <v>0</v>
      </c>
      <c r="BY63" t="s">
        <v>920</v>
      </c>
      <c r="BZ63">
        <v>0</v>
      </c>
      <c r="CA63" t="s">
        <v>885</v>
      </c>
      <c r="CB63">
        <v>0</v>
      </c>
      <c r="CC63" t="s">
        <v>397</v>
      </c>
      <c r="CD63">
        <v>7</v>
      </c>
      <c r="CE63" t="s">
        <v>929</v>
      </c>
      <c r="CF63">
        <v>4</v>
      </c>
      <c r="CG63" t="s">
        <v>930</v>
      </c>
      <c r="CH63">
        <v>4</v>
      </c>
      <c r="CI63" t="s">
        <v>409</v>
      </c>
      <c r="CJ63">
        <v>1</v>
      </c>
      <c r="CK63" t="s">
        <v>929</v>
      </c>
      <c r="CL63">
        <v>10</v>
      </c>
      <c r="CM63" t="s">
        <v>929</v>
      </c>
      <c r="CN63">
        <v>3</v>
      </c>
      <c r="CO63" t="s">
        <v>399</v>
      </c>
      <c r="CP63">
        <v>3</v>
      </c>
      <c r="CQ63" t="s">
        <v>413</v>
      </c>
      <c r="CR63">
        <v>7</v>
      </c>
      <c r="CS63" t="s">
        <v>402</v>
      </c>
      <c r="CT63">
        <v>1</v>
      </c>
      <c r="CU63" t="s">
        <v>898</v>
      </c>
      <c r="CV63">
        <v>2</v>
      </c>
      <c r="CW63" t="s">
        <v>932</v>
      </c>
      <c r="CX63">
        <v>45</v>
      </c>
    </row>
    <row r="64" spans="1:102" ht="12.75">
      <c r="A64" t="s">
        <v>403</v>
      </c>
      <c r="B64">
        <v>0</v>
      </c>
      <c r="C64" t="s">
        <v>920</v>
      </c>
      <c r="D64">
        <v>1</v>
      </c>
      <c r="E64" t="s">
        <v>908</v>
      </c>
      <c r="F64">
        <v>0</v>
      </c>
      <c r="G64" t="s">
        <v>408</v>
      </c>
      <c r="H64">
        <v>0</v>
      </c>
      <c r="I64" t="s">
        <v>403</v>
      </c>
      <c r="J64">
        <v>0</v>
      </c>
      <c r="K64" t="s">
        <v>402</v>
      </c>
      <c r="L64">
        <v>0</v>
      </c>
      <c r="M64" t="s">
        <v>397</v>
      </c>
      <c r="N64">
        <v>0</v>
      </c>
      <c r="O64" t="s">
        <v>885</v>
      </c>
      <c r="P64">
        <v>2</v>
      </c>
      <c r="Q64" t="s">
        <v>401</v>
      </c>
      <c r="R64">
        <v>0</v>
      </c>
      <c r="S64" t="s">
        <v>408</v>
      </c>
      <c r="T64">
        <v>0</v>
      </c>
      <c r="U64" t="s">
        <v>924</v>
      </c>
      <c r="V64">
        <v>1</v>
      </c>
      <c r="W64" t="s">
        <v>928</v>
      </c>
      <c r="X64">
        <v>1</v>
      </c>
      <c r="Y64" t="s">
        <v>898</v>
      </c>
      <c r="Z64">
        <v>0</v>
      </c>
      <c r="AA64" t="s">
        <v>893</v>
      </c>
      <c r="AB64">
        <v>0</v>
      </c>
      <c r="AC64" t="s">
        <v>401</v>
      </c>
      <c r="AD64">
        <v>0</v>
      </c>
      <c r="AE64" t="s">
        <v>399</v>
      </c>
      <c r="AF64">
        <v>2</v>
      </c>
      <c r="AG64" t="s">
        <v>408</v>
      </c>
      <c r="AH64">
        <v>0</v>
      </c>
      <c r="AI64" t="s">
        <v>918</v>
      </c>
      <c r="AJ64">
        <v>1</v>
      </c>
      <c r="AK64" t="s">
        <v>889</v>
      </c>
      <c r="AL64">
        <v>0</v>
      </c>
      <c r="AM64" t="s">
        <v>402</v>
      </c>
      <c r="AN64">
        <v>1</v>
      </c>
      <c r="AO64" t="s">
        <v>403</v>
      </c>
      <c r="AP64">
        <v>0</v>
      </c>
      <c r="AQ64" t="s">
        <v>920</v>
      </c>
      <c r="AR64">
        <v>0</v>
      </c>
      <c r="AS64" t="s">
        <v>885</v>
      </c>
      <c r="AT64">
        <v>0</v>
      </c>
      <c r="AU64" t="s">
        <v>898</v>
      </c>
      <c r="AV64">
        <v>0</v>
      </c>
      <c r="AW64" t="s">
        <v>889</v>
      </c>
      <c r="AX64">
        <v>1</v>
      </c>
      <c r="AY64" t="s">
        <v>908</v>
      </c>
      <c r="AZ64">
        <v>0</v>
      </c>
      <c r="BA64" t="s">
        <v>408</v>
      </c>
      <c r="BB64">
        <v>0</v>
      </c>
      <c r="BC64" t="s">
        <v>929</v>
      </c>
      <c r="BD64">
        <v>1</v>
      </c>
      <c r="BE64" t="s">
        <v>398</v>
      </c>
      <c r="BF64">
        <v>0</v>
      </c>
      <c r="BG64" t="s">
        <v>402</v>
      </c>
      <c r="BH64">
        <v>0</v>
      </c>
      <c r="BI64" t="s">
        <v>413</v>
      </c>
      <c r="BJ64">
        <v>1</v>
      </c>
      <c r="BK64" t="s">
        <v>403</v>
      </c>
      <c r="BL64">
        <v>0</v>
      </c>
      <c r="BM64" t="s">
        <v>399</v>
      </c>
      <c r="BN64">
        <v>0</v>
      </c>
      <c r="BO64" t="s">
        <v>219</v>
      </c>
      <c r="BP64">
        <v>16</v>
      </c>
      <c r="BQ64" t="s">
        <v>924</v>
      </c>
      <c r="BR64">
        <v>0</v>
      </c>
      <c r="BS64" t="s">
        <v>915</v>
      </c>
      <c r="BT64">
        <v>0</v>
      </c>
      <c r="BU64" t="s">
        <v>411</v>
      </c>
      <c r="BV64">
        <v>0</v>
      </c>
      <c r="BW64" t="s">
        <v>219</v>
      </c>
      <c r="BX64">
        <v>133</v>
      </c>
      <c r="BY64" t="s">
        <v>219</v>
      </c>
      <c r="BZ64">
        <v>45</v>
      </c>
      <c r="CA64" t="s">
        <v>399</v>
      </c>
      <c r="CB64">
        <v>0</v>
      </c>
      <c r="CC64" t="s">
        <v>927</v>
      </c>
      <c r="CD64">
        <v>6</v>
      </c>
      <c r="CE64" t="s">
        <v>401</v>
      </c>
      <c r="CF64">
        <v>3</v>
      </c>
      <c r="CG64" t="s">
        <v>398</v>
      </c>
      <c r="CH64">
        <v>3</v>
      </c>
      <c r="CI64" t="s">
        <v>920</v>
      </c>
      <c r="CJ64">
        <v>1</v>
      </c>
      <c r="CK64" t="s">
        <v>924</v>
      </c>
      <c r="CL64">
        <v>4</v>
      </c>
      <c r="CM64" t="s">
        <v>397</v>
      </c>
      <c r="CN64">
        <v>2</v>
      </c>
      <c r="CO64" t="s">
        <v>898</v>
      </c>
      <c r="CP64">
        <v>3</v>
      </c>
      <c r="CQ64" t="s">
        <v>889</v>
      </c>
      <c r="CR64">
        <v>6</v>
      </c>
      <c r="CS64" t="s">
        <v>893</v>
      </c>
      <c r="CT64">
        <v>1</v>
      </c>
      <c r="CU64" t="s">
        <v>398</v>
      </c>
      <c r="CV64">
        <v>1</v>
      </c>
      <c r="CW64" t="s">
        <v>898</v>
      </c>
      <c r="CX64">
        <v>31</v>
      </c>
    </row>
    <row r="65" spans="1:102" ht="12.75">
      <c r="A65" t="s">
        <v>908</v>
      </c>
      <c r="B65">
        <v>0</v>
      </c>
      <c r="C65" t="s">
        <v>929</v>
      </c>
      <c r="D65">
        <v>1</v>
      </c>
      <c r="E65" t="s">
        <v>909</v>
      </c>
      <c r="F65">
        <v>0</v>
      </c>
      <c r="G65" t="s">
        <v>410</v>
      </c>
      <c r="H65">
        <v>0</v>
      </c>
      <c r="I65" t="s">
        <v>895</v>
      </c>
      <c r="J65">
        <v>0</v>
      </c>
      <c r="K65" t="s">
        <v>893</v>
      </c>
      <c r="L65">
        <v>0</v>
      </c>
      <c r="M65" t="s">
        <v>399</v>
      </c>
      <c r="N65">
        <v>0</v>
      </c>
      <c r="O65" t="s">
        <v>399</v>
      </c>
      <c r="P65">
        <v>1</v>
      </c>
      <c r="Q65" t="s">
        <v>893</v>
      </c>
      <c r="R65">
        <v>0</v>
      </c>
      <c r="S65" t="s">
        <v>409</v>
      </c>
      <c r="T65">
        <v>0</v>
      </c>
      <c r="U65" t="s">
        <v>929</v>
      </c>
      <c r="V65">
        <v>1</v>
      </c>
      <c r="W65" t="s">
        <v>930</v>
      </c>
      <c r="X65">
        <v>1</v>
      </c>
      <c r="Y65" t="s">
        <v>908</v>
      </c>
      <c r="Z65">
        <v>0</v>
      </c>
      <c r="AA65" t="s">
        <v>403</v>
      </c>
      <c r="AB65">
        <v>0</v>
      </c>
      <c r="AC65" t="s">
        <v>893</v>
      </c>
      <c r="AD65">
        <v>0</v>
      </c>
      <c r="AE65" t="s">
        <v>889</v>
      </c>
      <c r="AF65">
        <v>2</v>
      </c>
      <c r="AG65" t="s">
        <v>920</v>
      </c>
      <c r="AH65">
        <v>0</v>
      </c>
      <c r="AI65" t="s">
        <v>924</v>
      </c>
      <c r="AJ65">
        <v>1</v>
      </c>
      <c r="AK65" t="s">
        <v>893</v>
      </c>
      <c r="AL65">
        <v>0</v>
      </c>
      <c r="AM65" t="s">
        <v>898</v>
      </c>
      <c r="AN65">
        <v>1</v>
      </c>
      <c r="AO65" t="s">
        <v>404</v>
      </c>
      <c r="AP65">
        <v>0</v>
      </c>
      <c r="AQ65" t="s">
        <v>921</v>
      </c>
      <c r="AR65">
        <v>0</v>
      </c>
      <c r="AS65" t="s">
        <v>889</v>
      </c>
      <c r="AT65">
        <v>0</v>
      </c>
      <c r="AU65" t="s">
        <v>408</v>
      </c>
      <c r="AV65">
        <v>0</v>
      </c>
      <c r="AW65" t="s">
        <v>403</v>
      </c>
      <c r="AX65">
        <v>1</v>
      </c>
      <c r="AY65" t="s">
        <v>408</v>
      </c>
      <c r="AZ65">
        <v>0</v>
      </c>
      <c r="BA65" t="s">
        <v>915</v>
      </c>
      <c r="BB65">
        <v>0</v>
      </c>
      <c r="BC65" t="s">
        <v>889</v>
      </c>
      <c r="BD65">
        <v>0</v>
      </c>
      <c r="BE65" t="s">
        <v>399</v>
      </c>
      <c r="BF65">
        <v>0</v>
      </c>
      <c r="BG65" t="s">
        <v>893</v>
      </c>
      <c r="BH65">
        <v>0</v>
      </c>
      <c r="BI65" t="s">
        <v>398</v>
      </c>
      <c r="BJ65">
        <v>0</v>
      </c>
      <c r="BK65" t="s">
        <v>908</v>
      </c>
      <c r="BL65">
        <v>0</v>
      </c>
      <c r="BM65" t="s">
        <v>889</v>
      </c>
      <c r="BN65">
        <v>0</v>
      </c>
      <c r="BO65" t="s">
        <v>395</v>
      </c>
      <c r="BP65">
        <v>2</v>
      </c>
      <c r="BQ65" t="s">
        <v>925</v>
      </c>
      <c r="BR65">
        <v>0</v>
      </c>
      <c r="BS65" t="s">
        <v>918</v>
      </c>
      <c r="BT65">
        <v>0</v>
      </c>
      <c r="BU65" t="s">
        <v>921</v>
      </c>
      <c r="BV65">
        <v>0</v>
      </c>
      <c r="BW65" t="s">
        <v>395</v>
      </c>
      <c r="BX65">
        <v>6</v>
      </c>
      <c r="BY65" t="s">
        <v>395</v>
      </c>
      <c r="BZ65">
        <v>5</v>
      </c>
      <c r="CA65" t="s">
        <v>402</v>
      </c>
      <c r="CB65">
        <v>0</v>
      </c>
      <c r="CC65" t="s">
        <v>929</v>
      </c>
      <c r="CD65">
        <v>6</v>
      </c>
      <c r="CE65" t="s">
        <v>397</v>
      </c>
      <c r="CF65">
        <v>2</v>
      </c>
      <c r="CG65" t="s">
        <v>898</v>
      </c>
      <c r="CH65">
        <v>3</v>
      </c>
      <c r="CI65" t="s">
        <v>925</v>
      </c>
      <c r="CJ65">
        <v>1</v>
      </c>
      <c r="CK65" t="s">
        <v>413</v>
      </c>
      <c r="CL65">
        <v>4</v>
      </c>
      <c r="CM65" t="s">
        <v>908</v>
      </c>
      <c r="CN65">
        <v>2</v>
      </c>
      <c r="CO65" t="s">
        <v>885</v>
      </c>
      <c r="CP65">
        <v>2</v>
      </c>
      <c r="CQ65" t="s">
        <v>402</v>
      </c>
      <c r="CR65">
        <v>6</v>
      </c>
      <c r="CS65" t="s">
        <v>920</v>
      </c>
      <c r="CT65">
        <v>1</v>
      </c>
      <c r="CU65" t="s">
        <v>908</v>
      </c>
      <c r="CV65">
        <v>1</v>
      </c>
      <c r="CW65" t="s">
        <v>929</v>
      </c>
      <c r="CX65">
        <v>31</v>
      </c>
    </row>
    <row r="66" spans="1:102" ht="12.75">
      <c r="A66" t="s">
        <v>409</v>
      </c>
      <c r="B66">
        <v>0</v>
      </c>
      <c r="C66" t="s">
        <v>399</v>
      </c>
      <c r="D66">
        <v>0</v>
      </c>
      <c r="E66" t="s">
        <v>910</v>
      </c>
      <c r="F66">
        <v>0</v>
      </c>
      <c r="G66" t="s">
        <v>920</v>
      </c>
      <c r="H66">
        <v>0</v>
      </c>
      <c r="I66" t="s">
        <v>898</v>
      </c>
      <c r="J66">
        <v>0</v>
      </c>
      <c r="K66" t="s">
        <v>403</v>
      </c>
      <c r="L66">
        <v>0</v>
      </c>
      <c r="M66" t="s">
        <v>893</v>
      </c>
      <c r="N66">
        <v>0</v>
      </c>
      <c r="O66" t="s">
        <v>889</v>
      </c>
      <c r="P66">
        <v>1</v>
      </c>
      <c r="Q66" t="s">
        <v>403</v>
      </c>
      <c r="R66">
        <v>0</v>
      </c>
      <c r="S66" t="s">
        <v>920</v>
      </c>
      <c r="T66">
        <v>0</v>
      </c>
      <c r="U66" t="s">
        <v>885</v>
      </c>
      <c r="V66">
        <v>0</v>
      </c>
      <c r="W66" t="s">
        <v>893</v>
      </c>
      <c r="X66">
        <v>0</v>
      </c>
      <c r="Y66" t="s">
        <v>909</v>
      </c>
      <c r="Z66">
        <v>0</v>
      </c>
      <c r="AA66" t="s">
        <v>908</v>
      </c>
      <c r="AB66">
        <v>0</v>
      </c>
      <c r="AC66" t="s">
        <v>403</v>
      </c>
      <c r="AD66">
        <v>0</v>
      </c>
      <c r="AE66" t="s">
        <v>898</v>
      </c>
      <c r="AF66">
        <v>2</v>
      </c>
      <c r="AG66" t="s">
        <v>921</v>
      </c>
      <c r="AH66">
        <v>0</v>
      </c>
      <c r="AI66" t="s">
        <v>397</v>
      </c>
      <c r="AJ66">
        <v>0</v>
      </c>
      <c r="AK66" t="s">
        <v>403</v>
      </c>
      <c r="AL66">
        <v>0</v>
      </c>
      <c r="AM66" t="s">
        <v>399</v>
      </c>
      <c r="AN66">
        <v>0</v>
      </c>
      <c r="AO66" t="s">
        <v>898</v>
      </c>
      <c r="AP66">
        <v>0</v>
      </c>
      <c r="AQ66" t="s">
        <v>412</v>
      </c>
      <c r="AR66">
        <v>0</v>
      </c>
      <c r="AS66" t="s">
        <v>893</v>
      </c>
      <c r="AT66">
        <v>0</v>
      </c>
      <c r="AU66" t="s">
        <v>409</v>
      </c>
      <c r="AV66">
        <v>0</v>
      </c>
      <c r="AW66" t="s">
        <v>920</v>
      </c>
      <c r="AX66">
        <v>1</v>
      </c>
      <c r="AY66" t="s">
        <v>409</v>
      </c>
      <c r="AZ66">
        <v>0</v>
      </c>
      <c r="BA66" t="s">
        <v>918</v>
      </c>
      <c r="BB66">
        <v>0</v>
      </c>
      <c r="BC66" t="s">
        <v>402</v>
      </c>
      <c r="BD66">
        <v>0</v>
      </c>
      <c r="BE66" t="s">
        <v>889</v>
      </c>
      <c r="BF66">
        <v>0</v>
      </c>
      <c r="BG66" t="s">
        <v>403</v>
      </c>
      <c r="BH66">
        <v>0</v>
      </c>
      <c r="BI66" t="s">
        <v>399</v>
      </c>
      <c r="BJ66">
        <v>0</v>
      </c>
      <c r="BK66" t="s">
        <v>909</v>
      </c>
      <c r="BL66">
        <v>0</v>
      </c>
      <c r="BM66" t="s">
        <v>893</v>
      </c>
      <c r="BN66">
        <v>0</v>
      </c>
      <c r="BO66" t="s">
        <v>906</v>
      </c>
      <c r="BP66">
        <v>14</v>
      </c>
      <c r="BQ66" t="s">
        <v>926</v>
      </c>
      <c r="BR66">
        <v>0</v>
      </c>
      <c r="BS66" t="s">
        <v>920</v>
      </c>
      <c r="BT66">
        <v>0</v>
      </c>
      <c r="BU66" t="s">
        <v>412</v>
      </c>
      <c r="BV66">
        <v>0</v>
      </c>
      <c r="BW66" t="s">
        <v>906</v>
      </c>
      <c r="BX66">
        <v>61</v>
      </c>
      <c r="BY66" t="s">
        <v>906</v>
      </c>
      <c r="BZ66">
        <v>1022</v>
      </c>
      <c r="CA66" t="s">
        <v>893</v>
      </c>
      <c r="CB66">
        <v>0</v>
      </c>
      <c r="CC66" t="s">
        <v>889</v>
      </c>
      <c r="CD66">
        <v>5</v>
      </c>
      <c r="CE66" t="s">
        <v>912</v>
      </c>
      <c r="CF66">
        <v>1</v>
      </c>
      <c r="CG66" t="s">
        <v>889</v>
      </c>
      <c r="CH66">
        <v>1</v>
      </c>
      <c r="CI66" t="s">
        <v>413</v>
      </c>
      <c r="CJ66">
        <v>1</v>
      </c>
      <c r="CK66" t="s">
        <v>399</v>
      </c>
      <c r="CL66">
        <v>3</v>
      </c>
      <c r="CM66" t="s">
        <v>413</v>
      </c>
      <c r="CN66">
        <v>2</v>
      </c>
      <c r="CO66" t="s">
        <v>893</v>
      </c>
      <c r="CP66">
        <v>2</v>
      </c>
      <c r="CQ66" t="s">
        <v>399</v>
      </c>
      <c r="CR66">
        <v>4</v>
      </c>
      <c r="CS66" t="s">
        <v>921</v>
      </c>
      <c r="CT66">
        <v>1</v>
      </c>
      <c r="CU66" t="s">
        <v>920</v>
      </c>
      <c r="CV66">
        <v>1</v>
      </c>
      <c r="CW66" t="s">
        <v>920</v>
      </c>
      <c r="CX66">
        <v>30</v>
      </c>
    </row>
    <row r="67" spans="1:102" ht="12.75">
      <c r="A67" t="s">
        <v>920</v>
      </c>
      <c r="B67">
        <v>0</v>
      </c>
      <c r="C67" t="s">
        <v>889</v>
      </c>
      <c r="D67">
        <v>0</v>
      </c>
      <c r="E67" t="s">
        <v>912</v>
      </c>
      <c r="F67">
        <v>0</v>
      </c>
      <c r="G67" t="s">
        <v>924</v>
      </c>
      <c r="H67">
        <v>0</v>
      </c>
      <c r="I67" t="s">
        <v>908</v>
      </c>
      <c r="J67">
        <v>0</v>
      </c>
      <c r="K67" t="s">
        <v>898</v>
      </c>
      <c r="L67">
        <v>0</v>
      </c>
      <c r="M67" t="s">
        <v>403</v>
      </c>
      <c r="N67">
        <v>0</v>
      </c>
      <c r="O67" t="s">
        <v>920</v>
      </c>
      <c r="P67">
        <v>1</v>
      </c>
      <c r="Q67" t="s">
        <v>898</v>
      </c>
      <c r="R67">
        <v>0</v>
      </c>
      <c r="S67" t="s">
        <v>412</v>
      </c>
      <c r="T67">
        <v>0</v>
      </c>
      <c r="U67" t="s">
        <v>889</v>
      </c>
      <c r="V67">
        <v>0</v>
      </c>
      <c r="W67" t="s">
        <v>403</v>
      </c>
      <c r="X67">
        <v>0</v>
      </c>
      <c r="Y67" t="s">
        <v>912</v>
      </c>
      <c r="Z67">
        <v>0</v>
      </c>
      <c r="AA67" t="s">
        <v>909</v>
      </c>
      <c r="AB67">
        <v>0</v>
      </c>
      <c r="AC67" t="s">
        <v>909</v>
      </c>
      <c r="AD67">
        <v>0</v>
      </c>
      <c r="AE67" t="s">
        <v>402</v>
      </c>
      <c r="AF67">
        <v>1</v>
      </c>
      <c r="AG67" t="s">
        <v>412</v>
      </c>
      <c r="AH67">
        <v>0</v>
      </c>
      <c r="AI67" t="s">
        <v>889</v>
      </c>
      <c r="AJ67">
        <v>0</v>
      </c>
      <c r="AK67" t="s">
        <v>909</v>
      </c>
      <c r="AL67">
        <v>0</v>
      </c>
      <c r="AM67" t="s">
        <v>889</v>
      </c>
      <c r="AN67">
        <v>0</v>
      </c>
      <c r="AO67" t="s">
        <v>408</v>
      </c>
      <c r="AP67">
        <v>0</v>
      </c>
      <c r="AQ67" t="s">
        <v>924</v>
      </c>
      <c r="AR67">
        <v>0</v>
      </c>
      <c r="AS67" t="s">
        <v>403</v>
      </c>
      <c r="AT67">
        <v>0</v>
      </c>
      <c r="AU67" t="s">
        <v>915</v>
      </c>
      <c r="AV67">
        <v>0</v>
      </c>
      <c r="AW67" t="s">
        <v>893</v>
      </c>
      <c r="AX67">
        <v>0</v>
      </c>
      <c r="AY67" t="s">
        <v>920</v>
      </c>
      <c r="AZ67">
        <v>0</v>
      </c>
      <c r="BA67" t="s">
        <v>920</v>
      </c>
      <c r="BB67">
        <v>0</v>
      </c>
      <c r="BC67" t="s">
        <v>403</v>
      </c>
      <c r="BD67">
        <v>0</v>
      </c>
      <c r="BE67" t="s">
        <v>403</v>
      </c>
      <c r="BF67">
        <v>0</v>
      </c>
      <c r="BG67" t="s">
        <v>908</v>
      </c>
      <c r="BH67">
        <v>0</v>
      </c>
      <c r="BI67" t="s">
        <v>893</v>
      </c>
      <c r="BJ67">
        <v>0</v>
      </c>
      <c r="BK67" t="s">
        <v>408</v>
      </c>
      <c r="BL67">
        <v>0</v>
      </c>
      <c r="BM67" t="s">
        <v>403</v>
      </c>
      <c r="BN67">
        <v>0</v>
      </c>
      <c r="BO67" t="s">
        <v>897</v>
      </c>
      <c r="BP67">
        <v>17</v>
      </c>
      <c r="BQ67" t="s">
        <v>927</v>
      </c>
      <c r="BR67">
        <v>0</v>
      </c>
      <c r="BS67" t="s">
        <v>924</v>
      </c>
      <c r="BT67">
        <v>0</v>
      </c>
      <c r="BU67" t="s">
        <v>924</v>
      </c>
      <c r="BV67">
        <v>0</v>
      </c>
      <c r="BW67" t="s">
        <v>897</v>
      </c>
      <c r="BX67">
        <v>42</v>
      </c>
      <c r="BY67" t="s">
        <v>897</v>
      </c>
      <c r="BZ67">
        <v>223</v>
      </c>
      <c r="CA67" t="s">
        <v>403</v>
      </c>
      <c r="CB67">
        <v>0</v>
      </c>
      <c r="CC67" t="s">
        <v>399</v>
      </c>
      <c r="CD67">
        <v>2</v>
      </c>
      <c r="CE67" t="s">
        <v>924</v>
      </c>
      <c r="CF67">
        <v>1</v>
      </c>
      <c r="CG67" t="s">
        <v>929</v>
      </c>
      <c r="CH67">
        <v>1</v>
      </c>
      <c r="CI67" t="s">
        <v>399</v>
      </c>
      <c r="CJ67">
        <v>0</v>
      </c>
      <c r="CK67" t="s">
        <v>402</v>
      </c>
      <c r="CL67">
        <v>3</v>
      </c>
      <c r="CM67" t="s">
        <v>398</v>
      </c>
      <c r="CN67">
        <v>1</v>
      </c>
      <c r="CO67" t="s">
        <v>409</v>
      </c>
      <c r="CP67">
        <v>2</v>
      </c>
      <c r="CQ67" t="s">
        <v>920</v>
      </c>
      <c r="CR67">
        <v>3</v>
      </c>
      <c r="CS67" t="s">
        <v>403</v>
      </c>
      <c r="CT67">
        <v>0</v>
      </c>
      <c r="CU67" t="s">
        <v>929</v>
      </c>
      <c r="CV67">
        <v>1</v>
      </c>
      <c r="CW67" t="s">
        <v>889</v>
      </c>
      <c r="CX67">
        <v>29</v>
      </c>
    </row>
    <row r="68" spans="1:102" ht="12.75">
      <c r="A68" t="s">
        <v>924</v>
      </c>
      <c r="B68">
        <v>0</v>
      </c>
      <c r="C68" t="s">
        <v>893</v>
      </c>
      <c r="D68">
        <v>0</v>
      </c>
      <c r="E68" t="s">
        <v>920</v>
      </c>
      <c r="F68">
        <v>0</v>
      </c>
      <c r="G68" t="s">
        <v>926</v>
      </c>
      <c r="H68">
        <v>0</v>
      </c>
      <c r="I68" t="s">
        <v>409</v>
      </c>
      <c r="J68">
        <v>0</v>
      </c>
      <c r="K68" t="s">
        <v>909</v>
      </c>
      <c r="L68">
        <v>0</v>
      </c>
      <c r="M68" t="s">
        <v>909</v>
      </c>
      <c r="N68">
        <v>0</v>
      </c>
      <c r="O68" t="s">
        <v>413</v>
      </c>
      <c r="P68">
        <v>1</v>
      </c>
      <c r="Q68" t="s">
        <v>912</v>
      </c>
      <c r="R68">
        <v>0</v>
      </c>
      <c r="S68" t="s">
        <v>924</v>
      </c>
      <c r="T68">
        <v>0</v>
      </c>
      <c r="U68" t="s">
        <v>403</v>
      </c>
      <c r="V68">
        <v>0</v>
      </c>
      <c r="W68" t="s">
        <v>920</v>
      </c>
      <c r="X68">
        <v>0</v>
      </c>
      <c r="Y68" t="s">
        <v>915</v>
      </c>
      <c r="Z68">
        <v>0</v>
      </c>
      <c r="AA68" t="s">
        <v>409</v>
      </c>
      <c r="AB68">
        <v>0</v>
      </c>
      <c r="AC68" t="s">
        <v>912</v>
      </c>
      <c r="AD68">
        <v>0</v>
      </c>
      <c r="AE68" t="s">
        <v>893</v>
      </c>
      <c r="AF68">
        <v>1</v>
      </c>
      <c r="AG68" t="s">
        <v>924</v>
      </c>
      <c r="AH68">
        <v>0</v>
      </c>
      <c r="AI68" t="s">
        <v>403</v>
      </c>
      <c r="AJ68">
        <v>0</v>
      </c>
      <c r="AK68" t="s">
        <v>924</v>
      </c>
      <c r="AL68">
        <v>0</v>
      </c>
      <c r="AM68" t="s">
        <v>893</v>
      </c>
      <c r="AN68">
        <v>0</v>
      </c>
      <c r="AO68" t="s">
        <v>920</v>
      </c>
      <c r="AP68">
        <v>0</v>
      </c>
      <c r="AQ68" t="s">
        <v>926</v>
      </c>
      <c r="AR68">
        <v>0</v>
      </c>
      <c r="AS68" t="s">
        <v>920</v>
      </c>
      <c r="AT68">
        <v>0</v>
      </c>
      <c r="AU68" t="s">
        <v>920</v>
      </c>
      <c r="AV68">
        <v>0</v>
      </c>
      <c r="AW68" t="s">
        <v>898</v>
      </c>
      <c r="AX68">
        <v>0</v>
      </c>
      <c r="AY68" t="s">
        <v>921</v>
      </c>
      <c r="AZ68">
        <v>0</v>
      </c>
      <c r="BA68" t="s">
        <v>924</v>
      </c>
      <c r="BB68">
        <v>0</v>
      </c>
      <c r="BC68" t="s">
        <v>898</v>
      </c>
      <c r="BD68">
        <v>0</v>
      </c>
      <c r="BE68" t="s">
        <v>898</v>
      </c>
      <c r="BF68">
        <v>0</v>
      </c>
      <c r="BG68" t="s">
        <v>909</v>
      </c>
      <c r="BH68">
        <v>0</v>
      </c>
      <c r="BI68" t="s">
        <v>403</v>
      </c>
      <c r="BJ68">
        <v>0</v>
      </c>
      <c r="BK68" t="s">
        <v>409</v>
      </c>
      <c r="BL68">
        <v>0</v>
      </c>
      <c r="BM68" t="s">
        <v>908</v>
      </c>
      <c r="BN68">
        <v>0</v>
      </c>
      <c r="BO68" t="s">
        <v>921</v>
      </c>
      <c r="BP68">
        <v>0</v>
      </c>
      <c r="BQ68" t="s">
        <v>928</v>
      </c>
      <c r="BR68">
        <v>0</v>
      </c>
      <c r="BS68" t="s">
        <v>926</v>
      </c>
      <c r="BT68">
        <v>0</v>
      </c>
      <c r="BU68" t="s">
        <v>925</v>
      </c>
      <c r="BV68">
        <v>0</v>
      </c>
      <c r="BW68" t="s">
        <v>921</v>
      </c>
      <c r="BX68">
        <v>4</v>
      </c>
      <c r="BY68" t="s">
        <v>921</v>
      </c>
      <c r="BZ68">
        <v>6</v>
      </c>
      <c r="CA68" t="s">
        <v>409</v>
      </c>
      <c r="CB68">
        <v>0</v>
      </c>
      <c r="CC68" t="s">
        <v>920</v>
      </c>
      <c r="CD68">
        <v>1</v>
      </c>
      <c r="CE68" t="s">
        <v>399</v>
      </c>
      <c r="CF68">
        <v>0</v>
      </c>
      <c r="CG68" t="s">
        <v>399</v>
      </c>
      <c r="CH68">
        <v>0</v>
      </c>
      <c r="CI68" t="s">
        <v>893</v>
      </c>
      <c r="CJ68">
        <v>0</v>
      </c>
      <c r="CK68" t="s">
        <v>898</v>
      </c>
      <c r="CL68">
        <v>3</v>
      </c>
      <c r="CM68" t="s">
        <v>924</v>
      </c>
      <c r="CN68">
        <v>1</v>
      </c>
      <c r="CO68" t="s">
        <v>924</v>
      </c>
      <c r="CP68">
        <v>2</v>
      </c>
      <c r="CQ68" t="s">
        <v>403</v>
      </c>
      <c r="CR68">
        <v>1</v>
      </c>
      <c r="CS68" t="s">
        <v>924</v>
      </c>
      <c r="CT68">
        <v>0</v>
      </c>
      <c r="CU68" t="s">
        <v>397</v>
      </c>
      <c r="CV68">
        <v>0</v>
      </c>
      <c r="CW68" t="s">
        <v>893</v>
      </c>
      <c r="CX68">
        <v>18</v>
      </c>
    </row>
    <row r="69" spans="1:102" ht="12.75">
      <c r="A69" t="s">
        <v>925</v>
      </c>
      <c r="B69">
        <v>0</v>
      </c>
      <c r="C69" t="s">
        <v>403</v>
      </c>
      <c r="D69">
        <v>0</v>
      </c>
      <c r="E69" t="s">
        <v>924</v>
      </c>
      <c r="F69">
        <v>0</v>
      </c>
      <c r="G69" t="s">
        <v>928</v>
      </c>
      <c r="H69">
        <v>0</v>
      </c>
      <c r="I69" t="s">
        <v>924</v>
      </c>
      <c r="J69">
        <v>0</v>
      </c>
      <c r="K69" t="s">
        <v>920</v>
      </c>
      <c r="L69">
        <v>0</v>
      </c>
      <c r="M69" t="s">
        <v>408</v>
      </c>
      <c r="N69">
        <v>0</v>
      </c>
      <c r="O69" t="s">
        <v>893</v>
      </c>
      <c r="P69">
        <v>0</v>
      </c>
      <c r="Q69" t="s">
        <v>408</v>
      </c>
      <c r="R69">
        <v>0</v>
      </c>
      <c r="S69" t="s">
        <v>926</v>
      </c>
      <c r="T69">
        <v>0</v>
      </c>
      <c r="U69" t="s">
        <v>898</v>
      </c>
      <c r="V69">
        <v>0</v>
      </c>
      <c r="W69" t="s">
        <v>924</v>
      </c>
      <c r="X69">
        <v>0</v>
      </c>
      <c r="Y69" t="s">
        <v>920</v>
      </c>
      <c r="Z69">
        <v>0</v>
      </c>
      <c r="AA69" t="s">
        <v>918</v>
      </c>
      <c r="AB69">
        <v>0</v>
      </c>
      <c r="AC69" t="s">
        <v>920</v>
      </c>
      <c r="AD69">
        <v>0</v>
      </c>
      <c r="AE69" t="s">
        <v>929</v>
      </c>
      <c r="AF69">
        <v>1</v>
      </c>
      <c r="AG69" t="s">
        <v>928</v>
      </c>
      <c r="AH69">
        <v>0</v>
      </c>
      <c r="AI69" t="s">
        <v>409</v>
      </c>
      <c r="AJ69">
        <v>0</v>
      </c>
      <c r="AK69" t="s">
        <v>925</v>
      </c>
      <c r="AL69">
        <v>0</v>
      </c>
      <c r="AM69" t="s">
        <v>403</v>
      </c>
      <c r="AN69">
        <v>0</v>
      </c>
      <c r="AO69" t="s">
        <v>924</v>
      </c>
      <c r="AP69">
        <v>0</v>
      </c>
      <c r="AQ69" t="s">
        <v>927</v>
      </c>
      <c r="AR69">
        <v>0</v>
      </c>
      <c r="AS69" t="s">
        <v>924</v>
      </c>
      <c r="AT69">
        <v>0</v>
      </c>
      <c r="AU69" t="s">
        <v>924</v>
      </c>
      <c r="AV69">
        <v>0</v>
      </c>
      <c r="AW69" t="s">
        <v>924</v>
      </c>
      <c r="AX69">
        <v>0</v>
      </c>
      <c r="AY69" t="s">
        <v>924</v>
      </c>
      <c r="AZ69">
        <v>0</v>
      </c>
      <c r="BA69" t="s">
        <v>925</v>
      </c>
      <c r="BB69">
        <v>0</v>
      </c>
      <c r="BC69" t="s">
        <v>908</v>
      </c>
      <c r="BD69">
        <v>0</v>
      </c>
      <c r="BE69" t="s">
        <v>924</v>
      </c>
      <c r="BF69">
        <v>0</v>
      </c>
      <c r="BG69" t="s">
        <v>924</v>
      </c>
      <c r="BH69">
        <v>0</v>
      </c>
      <c r="BI69" t="s">
        <v>409</v>
      </c>
      <c r="BJ69">
        <v>0</v>
      </c>
      <c r="BK69" t="s">
        <v>920</v>
      </c>
      <c r="BL69">
        <v>0</v>
      </c>
      <c r="BM69" t="s">
        <v>920</v>
      </c>
      <c r="BN69">
        <v>0</v>
      </c>
      <c r="BO69" t="s">
        <v>400</v>
      </c>
      <c r="BP69">
        <v>1</v>
      </c>
      <c r="BQ69" t="s">
        <v>929</v>
      </c>
      <c r="BR69">
        <v>0</v>
      </c>
      <c r="BS69" t="s">
        <v>929</v>
      </c>
      <c r="BT69">
        <v>0</v>
      </c>
      <c r="BU69" t="s">
        <v>926</v>
      </c>
      <c r="BV69">
        <v>0</v>
      </c>
      <c r="BW69" t="s">
        <v>400</v>
      </c>
      <c r="BX69">
        <v>10</v>
      </c>
      <c r="BY69" t="s">
        <v>400</v>
      </c>
      <c r="BZ69">
        <v>3</v>
      </c>
      <c r="CA69" t="s">
        <v>929</v>
      </c>
      <c r="CB69">
        <v>0</v>
      </c>
      <c r="CC69" t="s">
        <v>893</v>
      </c>
      <c r="CD69">
        <v>0</v>
      </c>
      <c r="CE69" t="s">
        <v>889</v>
      </c>
      <c r="CF69">
        <v>0</v>
      </c>
      <c r="CG69" t="s">
        <v>893</v>
      </c>
      <c r="CH69">
        <v>0</v>
      </c>
      <c r="CI69" t="s">
        <v>403</v>
      </c>
      <c r="CJ69">
        <v>0</v>
      </c>
      <c r="CK69" t="s">
        <v>889</v>
      </c>
      <c r="CL69">
        <v>2</v>
      </c>
      <c r="CM69" t="s">
        <v>399</v>
      </c>
      <c r="CN69">
        <v>0</v>
      </c>
      <c r="CO69" t="s">
        <v>889</v>
      </c>
      <c r="CP69">
        <v>1</v>
      </c>
      <c r="CQ69" t="s">
        <v>898</v>
      </c>
      <c r="CR69">
        <v>1</v>
      </c>
      <c r="CS69" t="s">
        <v>926</v>
      </c>
      <c r="CT69">
        <v>0</v>
      </c>
      <c r="CU69" t="s">
        <v>399</v>
      </c>
      <c r="CV69">
        <v>0</v>
      </c>
      <c r="CW69" t="s">
        <v>888</v>
      </c>
      <c r="CX69">
        <v>13</v>
      </c>
    </row>
    <row r="70" spans="1:102" ht="12.75">
      <c r="A70" t="s">
        <v>927</v>
      </c>
      <c r="B70">
        <v>0</v>
      </c>
      <c r="C70" t="s">
        <v>898</v>
      </c>
      <c r="D70">
        <v>0</v>
      </c>
      <c r="E70" t="s">
        <v>929</v>
      </c>
      <c r="F70">
        <v>0</v>
      </c>
      <c r="G70" t="s">
        <v>929</v>
      </c>
      <c r="H70">
        <v>0</v>
      </c>
      <c r="I70" t="s">
        <v>929</v>
      </c>
      <c r="J70">
        <v>0</v>
      </c>
      <c r="K70" t="s">
        <v>927</v>
      </c>
      <c r="L70">
        <v>0</v>
      </c>
      <c r="M70" t="s">
        <v>924</v>
      </c>
      <c r="N70">
        <v>0</v>
      </c>
      <c r="O70" t="s">
        <v>403</v>
      </c>
      <c r="P70">
        <v>0</v>
      </c>
      <c r="Q70" t="s">
        <v>920</v>
      </c>
      <c r="R70">
        <v>0</v>
      </c>
      <c r="S70" t="s">
        <v>929</v>
      </c>
      <c r="T70">
        <v>0</v>
      </c>
      <c r="U70" t="s">
        <v>920</v>
      </c>
      <c r="V70">
        <v>0</v>
      </c>
      <c r="W70" t="s">
        <v>927</v>
      </c>
      <c r="X70">
        <v>0</v>
      </c>
      <c r="Y70" t="s">
        <v>924</v>
      </c>
      <c r="Z70">
        <v>0</v>
      </c>
      <c r="AA70" t="s">
        <v>921</v>
      </c>
      <c r="AB70">
        <v>0</v>
      </c>
      <c r="AC70" t="s">
        <v>924</v>
      </c>
      <c r="AD70">
        <v>0</v>
      </c>
      <c r="AE70" t="s">
        <v>403</v>
      </c>
      <c r="AF70">
        <v>0</v>
      </c>
      <c r="AG70" t="s">
        <v>929</v>
      </c>
      <c r="AH70">
        <v>0</v>
      </c>
      <c r="AI70" t="s">
        <v>929</v>
      </c>
      <c r="AJ70">
        <v>0</v>
      </c>
      <c r="AK70" t="s">
        <v>929</v>
      </c>
      <c r="AL70">
        <v>0</v>
      </c>
      <c r="AM70" t="s">
        <v>924</v>
      </c>
      <c r="AN70">
        <v>0</v>
      </c>
      <c r="AO70" t="s">
        <v>928</v>
      </c>
      <c r="AP70">
        <v>0</v>
      </c>
      <c r="AQ70" t="s">
        <v>929</v>
      </c>
      <c r="AR70">
        <v>0</v>
      </c>
      <c r="AS70" t="s">
        <v>929</v>
      </c>
      <c r="AT70">
        <v>0</v>
      </c>
      <c r="AU70" t="s">
        <v>927</v>
      </c>
      <c r="AV70">
        <v>0</v>
      </c>
      <c r="AW70" t="s">
        <v>929</v>
      </c>
      <c r="AX70">
        <v>0</v>
      </c>
      <c r="AY70" t="s">
        <v>925</v>
      </c>
      <c r="AZ70">
        <v>0</v>
      </c>
      <c r="BA70" t="s">
        <v>929</v>
      </c>
      <c r="BB70">
        <v>0</v>
      </c>
      <c r="BC70" t="s">
        <v>409</v>
      </c>
      <c r="BD70">
        <v>0</v>
      </c>
      <c r="BE70" t="s">
        <v>925</v>
      </c>
      <c r="BF70">
        <v>0</v>
      </c>
      <c r="BG70" t="s">
        <v>929</v>
      </c>
      <c r="BH70">
        <v>0</v>
      </c>
      <c r="BI70" t="s">
        <v>920</v>
      </c>
      <c r="BJ70">
        <v>0</v>
      </c>
      <c r="BK70" t="s">
        <v>924</v>
      </c>
      <c r="BL70">
        <v>0</v>
      </c>
      <c r="BM70" t="s">
        <v>924</v>
      </c>
      <c r="BN70">
        <v>0</v>
      </c>
      <c r="BO70" t="s">
        <v>925</v>
      </c>
      <c r="BP70">
        <v>1</v>
      </c>
      <c r="BQ70" t="s">
        <v>930</v>
      </c>
      <c r="BR70">
        <v>0</v>
      </c>
      <c r="BS70" t="s">
        <v>930</v>
      </c>
      <c r="BT70">
        <v>0</v>
      </c>
      <c r="BU70" t="s">
        <v>929</v>
      </c>
      <c r="BV70">
        <v>0</v>
      </c>
      <c r="BW70" t="s">
        <v>925</v>
      </c>
      <c r="BX70">
        <v>1</v>
      </c>
      <c r="BY70" t="s">
        <v>925</v>
      </c>
      <c r="BZ70">
        <v>0</v>
      </c>
      <c r="CA70" t="s">
        <v>930</v>
      </c>
      <c r="CB70">
        <v>0</v>
      </c>
      <c r="CC70" t="s">
        <v>403</v>
      </c>
      <c r="CD70">
        <v>0</v>
      </c>
      <c r="CE70" t="s">
        <v>403</v>
      </c>
      <c r="CF70">
        <v>0</v>
      </c>
      <c r="CG70" t="s">
        <v>403</v>
      </c>
      <c r="CH70">
        <v>0</v>
      </c>
      <c r="CI70" t="s">
        <v>898</v>
      </c>
      <c r="CJ70">
        <v>0</v>
      </c>
      <c r="CK70" t="s">
        <v>893</v>
      </c>
      <c r="CL70">
        <v>2</v>
      </c>
      <c r="CM70" t="s">
        <v>893</v>
      </c>
      <c r="CN70">
        <v>0</v>
      </c>
      <c r="CO70" t="s">
        <v>929</v>
      </c>
      <c r="CP70">
        <v>1</v>
      </c>
      <c r="CQ70" t="s">
        <v>924</v>
      </c>
      <c r="CR70">
        <v>1</v>
      </c>
      <c r="CS70" t="s">
        <v>929</v>
      </c>
      <c r="CT70">
        <v>0</v>
      </c>
      <c r="CU70" t="s">
        <v>403</v>
      </c>
      <c r="CV70">
        <v>0</v>
      </c>
      <c r="CW70" t="s">
        <v>924</v>
      </c>
      <c r="CX70">
        <v>9</v>
      </c>
    </row>
    <row r="71" spans="1:102" ht="12.75">
      <c r="A71" t="s">
        <v>929</v>
      </c>
      <c r="B71">
        <v>0</v>
      </c>
      <c r="C71" t="s">
        <v>924</v>
      </c>
      <c r="D71">
        <v>0</v>
      </c>
      <c r="E71" t="s">
        <v>413</v>
      </c>
      <c r="F71">
        <v>0</v>
      </c>
      <c r="G71" t="s">
        <v>930</v>
      </c>
      <c r="H71">
        <v>0</v>
      </c>
      <c r="I71" t="s">
        <v>413</v>
      </c>
      <c r="J71">
        <v>0</v>
      </c>
      <c r="K71" t="s">
        <v>929</v>
      </c>
      <c r="L71">
        <v>0</v>
      </c>
      <c r="M71" t="s">
        <v>926</v>
      </c>
      <c r="N71">
        <v>0</v>
      </c>
      <c r="O71" t="s">
        <v>924</v>
      </c>
      <c r="P71">
        <v>0</v>
      </c>
      <c r="Q71" t="s">
        <v>929</v>
      </c>
      <c r="R71">
        <v>0</v>
      </c>
      <c r="S71" t="s">
        <v>930</v>
      </c>
      <c r="T71">
        <v>0</v>
      </c>
      <c r="U71" t="s">
        <v>413</v>
      </c>
      <c r="V71">
        <v>0</v>
      </c>
      <c r="W71" t="s">
        <v>929</v>
      </c>
      <c r="X71">
        <v>0</v>
      </c>
      <c r="Y71" t="s">
        <v>925</v>
      </c>
      <c r="Z71">
        <v>0</v>
      </c>
      <c r="AA71" t="s">
        <v>924</v>
      </c>
      <c r="AB71">
        <v>0</v>
      </c>
      <c r="AC71" t="s">
        <v>413</v>
      </c>
      <c r="AD71">
        <v>0</v>
      </c>
      <c r="AE71" t="s">
        <v>413</v>
      </c>
      <c r="AF71">
        <v>0</v>
      </c>
      <c r="AG71" t="s">
        <v>930</v>
      </c>
      <c r="AH71">
        <v>0</v>
      </c>
      <c r="AI71" t="s">
        <v>413</v>
      </c>
      <c r="AJ71">
        <v>0</v>
      </c>
      <c r="AK71" t="s">
        <v>930</v>
      </c>
      <c r="AL71">
        <v>0</v>
      </c>
      <c r="AM71" t="s">
        <v>413</v>
      </c>
      <c r="AN71">
        <v>0</v>
      </c>
      <c r="AO71" t="s">
        <v>413</v>
      </c>
      <c r="AP71">
        <v>0</v>
      </c>
      <c r="AQ71" t="s">
        <v>930</v>
      </c>
      <c r="AR71">
        <v>0</v>
      </c>
      <c r="AS71" t="s">
        <v>413</v>
      </c>
      <c r="AT71">
        <v>0</v>
      </c>
      <c r="AU71" t="s">
        <v>928</v>
      </c>
      <c r="AV71">
        <v>0</v>
      </c>
      <c r="AW71" t="s">
        <v>413</v>
      </c>
      <c r="AX71">
        <v>0</v>
      </c>
      <c r="AY71" t="s">
        <v>413</v>
      </c>
      <c r="AZ71">
        <v>0</v>
      </c>
      <c r="BA71" t="s">
        <v>413</v>
      </c>
      <c r="BB71">
        <v>0</v>
      </c>
      <c r="BC71" t="s">
        <v>924</v>
      </c>
      <c r="BD71">
        <v>0</v>
      </c>
      <c r="BE71" t="s">
        <v>413</v>
      </c>
      <c r="BF71">
        <v>0</v>
      </c>
      <c r="BG71" t="s">
        <v>413</v>
      </c>
      <c r="BH71">
        <v>0</v>
      </c>
      <c r="BI71" t="s">
        <v>924</v>
      </c>
      <c r="BJ71">
        <v>0</v>
      </c>
      <c r="BK71" t="s">
        <v>929</v>
      </c>
      <c r="BL71">
        <v>0</v>
      </c>
      <c r="BM71" t="s">
        <v>413</v>
      </c>
      <c r="BN71">
        <v>0</v>
      </c>
      <c r="BO71" t="s">
        <v>413</v>
      </c>
      <c r="BP71">
        <v>2</v>
      </c>
      <c r="BQ71" t="s">
        <v>931</v>
      </c>
      <c r="BR71">
        <v>0</v>
      </c>
      <c r="BS71" t="s">
        <v>931</v>
      </c>
      <c r="BT71">
        <v>0</v>
      </c>
      <c r="BU71" t="s">
        <v>930</v>
      </c>
      <c r="BV71">
        <v>0</v>
      </c>
      <c r="BW71" t="s">
        <v>413</v>
      </c>
      <c r="BX71">
        <v>3</v>
      </c>
      <c r="BY71" t="s">
        <v>413</v>
      </c>
      <c r="BZ71">
        <v>0</v>
      </c>
      <c r="CA71" t="s">
        <v>413</v>
      </c>
      <c r="CB71">
        <v>0</v>
      </c>
      <c r="CC71" t="s">
        <v>924</v>
      </c>
      <c r="CD71">
        <v>0</v>
      </c>
      <c r="CE71" t="s">
        <v>920</v>
      </c>
      <c r="CF71">
        <v>0</v>
      </c>
      <c r="CG71" t="s">
        <v>924</v>
      </c>
      <c r="CH71">
        <v>0</v>
      </c>
      <c r="CI71" t="s">
        <v>924</v>
      </c>
      <c r="CJ71">
        <v>0</v>
      </c>
      <c r="CK71" t="s">
        <v>403</v>
      </c>
      <c r="CL71">
        <v>0</v>
      </c>
      <c r="CM71" t="s">
        <v>403</v>
      </c>
      <c r="CN71">
        <v>0</v>
      </c>
      <c r="CO71" t="s">
        <v>413</v>
      </c>
      <c r="CP71">
        <v>1</v>
      </c>
      <c r="CQ71" t="s">
        <v>929</v>
      </c>
      <c r="CR71">
        <v>1</v>
      </c>
      <c r="CS71" t="s">
        <v>930</v>
      </c>
      <c r="CT71">
        <v>0</v>
      </c>
      <c r="CU71" t="s">
        <v>924</v>
      </c>
      <c r="CV71">
        <v>0</v>
      </c>
      <c r="CW71" t="s">
        <v>894</v>
      </c>
      <c r="CX71">
        <v>1</v>
      </c>
    </row>
    <row r="72" spans="1:102" ht="12.75">
      <c r="A72" t="s">
        <v>934</v>
      </c>
      <c r="B72">
        <v>133</v>
      </c>
      <c r="C72" t="s">
        <v>934</v>
      </c>
      <c r="D72">
        <v>313</v>
      </c>
      <c r="E72" t="s">
        <v>934</v>
      </c>
      <c r="F72">
        <v>49</v>
      </c>
      <c r="G72" t="s">
        <v>934</v>
      </c>
      <c r="H72">
        <v>43</v>
      </c>
      <c r="I72" t="s">
        <v>934</v>
      </c>
      <c r="J72">
        <v>256</v>
      </c>
      <c r="K72" t="s">
        <v>934</v>
      </c>
      <c r="L72">
        <v>49</v>
      </c>
      <c r="M72" t="s">
        <v>934</v>
      </c>
      <c r="N72">
        <v>49</v>
      </c>
      <c r="O72" t="s">
        <v>934</v>
      </c>
      <c r="P72">
        <v>177</v>
      </c>
      <c r="Q72" t="s">
        <v>934</v>
      </c>
      <c r="R72">
        <v>47</v>
      </c>
      <c r="S72" t="s">
        <v>934</v>
      </c>
      <c r="T72">
        <v>123</v>
      </c>
      <c r="U72" t="s">
        <v>934</v>
      </c>
      <c r="V72">
        <v>111</v>
      </c>
      <c r="W72" t="s">
        <v>934</v>
      </c>
      <c r="X72">
        <v>89</v>
      </c>
      <c r="Y72" t="s">
        <v>934</v>
      </c>
      <c r="Z72">
        <v>132</v>
      </c>
      <c r="AA72" t="s">
        <v>934</v>
      </c>
      <c r="AB72">
        <v>54</v>
      </c>
      <c r="AC72" t="s">
        <v>934</v>
      </c>
      <c r="AD72">
        <v>72</v>
      </c>
      <c r="AE72" t="s">
        <v>934</v>
      </c>
      <c r="AF72">
        <v>219</v>
      </c>
      <c r="AG72" t="s">
        <v>934</v>
      </c>
      <c r="AH72">
        <v>25</v>
      </c>
      <c r="AI72" t="s">
        <v>934</v>
      </c>
      <c r="AJ72">
        <v>294</v>
      </c>
      <c r="AK72" t="s">
        <v>934</v>
      </c>
      <c r="AL72">
        <v>152</v>
      </c>
      <c r="AM72" t="s">
        <v>934</v>
      </c>
      <c r="AN72">
        <v>243</v>
      </c>
      <c r="AO72" t="s">
        <v>934</v>
      </c>
      <c r="AP72">
        <v>33</v>
      </c>
      <c r="AQ72" t="s">
        <v>934</v>
      </c>
      <c r="AR72">
        <v>41</v>
      </c>
      <c r="AS72" t="s">
        <v>934</v>
      </c>
      <c r="AT72">
        <v>74</v>
      </c>
      <c r="AU72" t="s">
        <v>934</v>
      </c>
      <c r="AV72">
        <v>68</v>
      </c>
      <c r="AW72" t="s">
        <v>934</v>
      </c>
      <c r="AX72">
        <v>103</v>
      </c>
      <c r="AY72" t="s">
        <v>934</v>
      </c>
      <c r="AZ72">
        <v>22</v>
      </c>
      <c r="BA72" t="s">
        <v>934</v>
      </c>
      <c r="BB72">
        <v>23</v>
      </c>
      <c r="BC72" t="s">
        <v>934</v>
      </c>
      <c r="BD72">
        <v>221</v>
      </c>
      <c r="BE72" t="s">
        <v>934</v>
      </c>
      <c r="BF72">
        <v>124</v>
      </c>
      <c r="BG72" t="s">
        <v>934</v>
      </c>
      <c r="BH72">
        <v>438</v>
      </c>
      <c r="BI72" t="s">
        <v>934</v>
      </c>
      <c r="BJ72">
        <v>402</v>
      </c>
      <c r="BK72" t="s">
        <v>934</v>
      </c>
      <c r="BL72">
        <v>52</v>
      </c>
      <c r="BM72" t="s">
        <v>934</v>
      </c>
      <c r="BN72">
        <v>114</v>
      </c>
      <c r="BO72" t="s">
        <v>934</v>
      </c>
      <c r="BP72">
        <v>16</v>
      </c>
      <c r="BQ72" t="s">
        <v>934</v>
      </c>
      <c r="BR72">
        <v>19</v>
      </c>
      <c r="BS72" t="s">
        <v>934</v>
      </c>
      <c r="BT72">
        <v>32</v>
      </c>
      <c r="BU72" t="s">
        <v>934</v>
      </c>
      <c r="BV72">
        <v>23</v>
      </c>
      <c r="BW72" t="s">
        <v>934</v>
      </c>
      <c r="BX72">
        <v>58</v>
      </c>
      <c r="BY72" t="s">
        <v>934</v>
      </c>
      <c r="BZ72">
        <v>227</v>
      </c>
      <c r="CA72" t="s">
        <v>934</v>
      </c>
      <c r="CB72">
        <v>69</v>
      </c>
      <c r="CC72" t="s">
        <v>934</v>
      </c>
      <c r="CD72">
        <v>383</v>
      </c>
      <c r="CE72" t="s">
        <v>934</v>
      </c>
      <c r="CF72">
        <v>291</v>
      </c>
      <c r="CG72" t="s">
        <v>934</v>
      </c>
      <c r="CH72">
        <v>1115</v>
      </c>
      <c r="CI72" t="s">
        <v>934</v>
      </c>
      <c r="CJ72">
        <v>637</v>
      </c>
      <c r="CK72" t="s">
        <v>934</v>
      </c>
      <c r="CL72">
        <v>996</v>
      </c>
      <c r="CM72" t="s">
        <v>934</v>
      </c>
      <c r="CN72">
        <v>181</v>
      </c>
      <c r="CO72" t="s">
        <v>403</v>
      </c>
      <c r="CP72">
        <v>0</v>
      </c>
      <c r="CQ72" t="s">
        <v>893</v>
      </c>
      <c r="CR72">
        <v>0</v>
      </c>
      <c r="CS72" t="s">
        <v>934</v>
      </c>
      <c r="CT72">
        <v>90</v>
      </c>
      <c r="CU72" t="s">
        <v>934</v>
      </c>
      <c r="CV72">
        <v>332</v>
      </c>
      <c r="CW72" t="s">
        <v>934</v>
      </c>
      <c r="CX72">
        <v>4789</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6">
    <pageSetUpPr fitToPage="1"/>
  </sheetPr>
  <dimension ref="A1:Q69"/>
  <sheetViews>
    <sheetView zoomScalePageLayoutView="0" workbookViewId="0" topLeftCell="A18">
      <selection activeCell="R11" sqref="R11"/>
    </sheetView>
  </sheetViews>
  <sheetFormatPr defaultColWidth="9.140625" defaultRowHeight="12.75"/>
  <cols>
    <col min="1" max="1" width="8.8515625" style="0" customWidth="1"/>
    <col min="2" max="2" width="37.140625" style="0" customWidth="1"/>
    <col min="3" max="3" width="12.00390625" style="0" hidden="1" customWidth="1"/>
    <col min="4" max="4" width="7.7109375" style="0" customWidth="1"/>
    <col min="5" max="5" width="1.57421875" style="0" customWidth="1"/>
    <col min="6" max="6" width="9.7109375" style="0" customWidth="1"/>
    <col min="7" max="7" width="7.7109375" style="0" customWidth="1"/>
    <col min="8" max="8" width="9.8515625" style="0" bestFit="1" customWidth="1"/>
    <col min="9" max="9" width="7.7109375" style="0" customWidth="1"/>
  </cols>
  <sheetData>
    <row r="1" spans="1:9" ht="12.75" customHeight="1">
      <c r="A1" s="73" t="s">
        <v>610</v>
      </c>
      <c r="C1" t="s">
        <v>611</v>
      </c>
      <c r="F1" s="76"/>
      <c r="G1" s="76"/>
      <c r="H1" s="77"/>
      <c r="I1" s="35"/>
    </row>
    <row r="2" ht="15">
      <c r="A2" s="78" t="str">
        <f>H6</f>
        <v>Ladywood constituency</v>
      </c>
    </row>
    <row r="3" spans="1:14" ht="9.75" customHeight="1">
      <c r="A3" s="79">
        <f>H9/B4</f>
        <v>49.003628093355715</v>
      </c>
      <c r="K3" s="273"/>
      <c r="L3" s="273"/>
      <c r="M3" s="273"/>
      <c r="N3" s="273"/>
    </row>
    <row r="4" spans="1:14" ht="12.75">
      <c r="A4" t="s">
        <v>612</v>
      </c>
      <c r="B4" s="161">
        <f>VLOOKUP($H$6,'profdata '!$A$3:$BA$56,4,FALSE)</f>
        <v>2585.38</v>
      </c>
      <c r="D4" s="193"/>
      <c r="K4" s="289" t="s">
        <v>278</v>
      </c>
      <c r="L4" s="290"/>
      <c r="M4" s="290"/>
      <c r="N4" s="290"/>
    </row>
    <row r="5" spans="1:14" ht="13.5" thickBot="1">
      <c r="A5" s="4" t="s">
        <v>613</v>
      </c>
      <c r="B5" s="162" t="str">
        <f>CONCATENATE(ROUND(D8,0)," ",F8)</f>
        <v>49 people per hectare</v>
      </c>
      <c r="D5" s="195"/>
      <c r="E5" s="18"/>
      <c r="F5" s="18"/>
      <c r="G5" s="18"/>
      <c r="H5" s="18"/>
      <c r="I5" s="18"/>
      <c r="K5" s="290"/>
      <c r="L5" s="290"/>
      <c r="M5" s="290"/>
      <c r="N5" s="290"/>
    </row>
    <row r="6" spans="3:14" ht="25.5" customHeight="1" thickBot="1">
      <c r="C6" s="19"/>
      <c r="D6" s="80" t="s">
        <v>247</v>
      </c>
      <c r="E6" s="81"/>
      <c r="F6" s="293" t="s">
        <v>242</v>
      </c>
      <c r="G6" s="294"/>
      <c r="H6" s="291" t="str">
        <f>'Age Structure'!A1961</f>
        <v>Ladywood constituency</v>
      </c>
      <c r="I6" s="292"/>
      <c r="K6" s="297" t="s">
        <v>86</v>
      </c>
      <c r="L6" s="298"/>
      <c r="M6" s="298"/>
      <c r="N6" s="298"/>
    </row>
    <row r="7" spans="3:14" ht="12.75" customHeight="1" thickBot="1">
      <c r="C7" t="s">
        <v>581</v>
      </c>
      <c r="D7" s="82" t="s">
        <v>582</v>
      </c>
      <c r="E7" s="83"/>
      <c r="F7" s="84" t="s">
        <v>581</v>
      </c>
      <c r="G7" s="85" t="s">
        <v>582</v>
      </c>
      <c r="H7" s="84" t="s">
        <v>581</v>
      </c>
      <c r="I7" s="85" t="s">
        <v>582</v>
      </c>
      <c r="K7" s="298"/>
      <c r="L7" s="298"/>
      <c r="M7" s="298"/>
      <c r="N7" s="298"/>
    </row>
    <row r="8" spans="4:10" ht="9" customHeight="1" thickBot="1">
      <c r="D8" s="198">
        <f>H9/B4</f>
        <v>49.003628093355715</v>
      </c>
      <c r="E8" s="194"/>
      <c r="F8" s="194" t="s">
        <v>462</v>
      </c>
      <c r="G8" s="194"/>
      <c r="H8" s="196"/>
      <c r="I8" s="196"/>
      <c r="J8" s="18"/>
    </row>
    <row r="9" spans="1:9" ht="11.25" customHeight="1">
      <c r="A9" s="295"/>
      <c r="B9" s="86" t="s">
        <v>563</v>
      </c>
      <c r="C9" s="87">
        <v>53012456</v>
      </c>
      <c r="D9" s="88">
        <f aca="true" t="shared" si="0" ref="D9:D14">C9/$C$9*100</f>
        <v>100</v>
      </c>
      <c r="E9" s="86"/>
      <c r="F9" s="89">
        <v>1073045</v>
      </c>
      <c r="G9" s="90">
        <v>100</v>
      </c>
      <c r="H9" s="89">
        <f>VLOOKUP($H$6,'profdata '!$A$3:$BA$56,5,FALSE)</f>
        <v>126693</v>
      </c>
      <c r="I9" s="90">
        <f aca="true" t="shared" si="1" ref="I9:I14">H9/$H$9*100</f>
        <v>100</v>
      </c>
    </row>
    <row r="10" spans="1:9" ht="11.25" customHeight="1">
      <c r="A10" s="302"/>
      <c r="B10" s="86" t="s">
        <v>614</v>
      </c>
      <c r="C10" s="87">
        <v>26069148</v>
      </c>
      <c r="D10" s="92">
        <f t="shared" si="0"/>
        <v>49.17551452436009</v>
      </c>
      <c r="E10" s="93"/>
      <c r="F10" s="94">
        <v>527806</v>
      </c>
      <c r="G10" s="95">
        <v>49.187685511791216</v>
      </c>
      <c r="H10" s="94">
        <f>VLOOKUP($H$6,'profdata '!$A$3:$BA$56,6,FALSE)</f>
        <v>65307</v>
      </c>
      <c r="I10" s="95">
        <f t="shared" si="1"/>
        <v>51.547441452961095</v>
      </c>
    </row>
    <row r="11" spans="1:9" ht="11.25" customHeight="1">
      <c r="A11" s="302"/>
      <c r="B11" s="86" t="s">
        <v>615</v>
      </c>
      <c r="C11" s="87">
        <v>26943308</v>
      </c>
      <c r="D11" s="92">
        <f t="shared" si="0"/>
        <v>50.82448547563991</v>
      </c>
      <c r="E11" s="93"/>
      <c r="F11" s="94">
        <v>545239</v>
      </c>
      <c r="G11" s="95">
        <v>50.812314488208784</v>
      </c>
      <c r="H11" s="94">
        <f>VLOOKUP($H$6,'profdata '!$A$3:$BA$56,7,FALSE)</f>
        <v>61386</v>
      </c>
      <c r="I11" s="95">
        <f t="shared" si="1"/>
        <v>48.452558547038905</v>
      </c>
    </row>
    <row r="12" spans="1:9" ht="11.25" customHeight="1">
      <c r="A12" s="303"/>
      <c r="B12" s="86" t="s">
        <v>616</v>
      </c>
      <c r="C12" s="87">
        <v>52059931</v>
      </c>
      <c r="D12" s="92">
        <f t="shared" si="0"/>
        <v>98.20320529952433</v>
      </c>
      <c r="E12" s="93"/>
      <c r="F12" s="94">
        <v>1051366</v>
      </c>
      <c r="G12" s="95">
        <v>97.97967466415668</v>
      </c>
      <c r="H12" s="94">
        <f>VLOOKUP($H$6,'profdata '!$A$3:$BA$56,8,FALSE)</f>
        <v>119218</v>
      </c>
      <c r="I12" s="95">
        <f t="shared" si="1"/>
        <v>94.09991080801623</v>
      </c>
    </row>
    <row r="13" spans="1:17" ht="11.25" customHeight="1">
      <c r="A13" s="303"/>
      <c r="B13" s="86" t="s">
        <v>617</v>
      </c>
      <c r="C13" s="87">
        <v>952525</v>
      </c>
      <c r="D13" s="92">
        <f t="shared" si="0"/>
        <v>1.796794700475677</v>
      </c>
      <c r="E13" s="93"/>
      <c r="F13" s="94">
        <v>21679</v>
      </c>
      <c r="G13" s="95">
        <v>2.0203253358433244</v>
      </c>
      <c r="H13" s="94">
        <f>VLOOKUP($H$6,'profdata '!$A$3:$BA$56,9,FALSE)</f>
        <v>7475</v>
      </c>
      <c r="I13" s="95">
        <f t="shared" si="1"/>
        <v>5.900089191983772</v>
      </c>
      <c r="P13" s="178"/>
      <c r="Q13" s="178"/>
    </row>
    <row r="14" spans="1:16" ht="11.25" customHeight="1" thickBot="1">
      <c r="A14" s="304"/>
      <c r="B14" s="86" t="s">
        <v>618</v>
      </c>
      <c r="C14" s="87">
        <v>2348197</v>
      </c>
      <c r="D14" s="96">
        <f t="shared" si="0"/>
        <v>4.429519356733821</v>
      </c>
      <c r="E14" s="93"/>
      <c r="F14" s="97">
        <v>78440</v>
      </c>
      <c r="G14" s="98">
        <v>7.310038255618358</v>
      </c>
      <c r="H14" s="97">
        <f>VLOOKUP($H$6,'profdata '!$A$3:$BA$56,10,FALSE)</f>
        <v>18786</v>
      </c>
      <c r="I14" s="98">
        <f t="shared" si="1"/>
        <v>14.827969974663164</v>
      </c>
      <c r="P14" s="76"/>
    </row>
    <row r="15" spans="2:16" s="99" customFormat="1" ht="9" customHeight="1" thickBot="1">
      <c r="B15" s="100"/>
      <c r="C15" s="100"/>
      <c r="D15" s="101"/>
      <c r="E15" s="100"/>
      <c r="F15" s="102"/>
      <c r="G15" s="101"/>
      <c r="H15" s="102"/>
      <c r="I15" s="101"/>
      <c r="P15" s="281"/>
    </row>
    <row r="16" spans="1:9" ht="11.25" customHeight="1">
      <c r="A16" s="295" t="s">
        <v>619</v>
      </c>
      <c r="B16" s="86" t="s">
        <v>620</v>
      </c>
      <c r="C16">
        <v>3318449</v>
      </c>
      <c r="D16" s="92">
        <f aca="true" t="shared" si="2" ref="D16:D26">C16/$C$9*100</f>
        <v>6.259753368151817</v>
      </c>
      <c r="E16" s="93"/>
      <c r="F16" s="94">
        <v>81901</v>
      </c>
      <c r="G16" s="95">
        <v>7.6325783168459855</v>
      </c>
      <c r="H16" s="94">
        <f>VLOOKUP($H$6,'profdata '!$A$3:$BA$56,11,FALSE)</f>
        <v>10741</v>
      </c>
      <c r="I16" s="95">
        <f aca="true" t="shared" si="3" ref="I16:I26">H16/$H$9*100</f>
        <v>8.477974315865913</v>
      </c>
    </row>
    <row r="17" spans="1:9" ht="11.25" customHeight="1">
      <c r="A17" s="301"/>
      <c r="B17" s="86" t="s">
        <v>621</v>
      </c>
      <c r="C17">
        <v>6704387</v>
      </c>
      <c r="D17" s="92">
        <f t="shared" si="2"/>
        <v>12.64681455241387</v>
      </c>
      <c r="E17" s="93"/>
      <c r="F17" s="94">
        <v>162781</v>
      </c>
      <c r="G17" s="95">
        <v>15.170006849666137</v>
      </c>
      <c r="H17" s="94">
        <f>VLOOKUP($H$6,'profdata '!$A$3:$BA$56,12,FALSE)</f>
        <v>18993</v>
      </c>
      <c r="I17" s="95">
        <f t="shared" si="3"/>
        <v>14.991357059979634</v>
      </c>
    </row>
    <row r="18" spans="1:9" ht="11.25" customHeight="1">
      <c r="A18" s="301"/>
      <c r="B18" s="86" t="s">
        <v>622</v>
      </c>
      <c r="C18">
        <v>1314124</v>
      </c>
      <c r="D18" s="92">
        <f t="shared" si="2"/>
        <v>2.4788966577968017</v>
      </c>
      <c r="E18" s="93"/>
      <c r="F18" s="94">
        <v>29453</v>
      </c>
      <c r="G18" s="95">
        <v>2.7448056698460923</v>
      </c>
      <c r="H18" s="94">
        <f>VLOOKUP($H$6,'profdata '!$A$3:$BA$56,13,FALSE)</f>
        <v>3154</v>
      </c>
      <c r="I18" s="95">
        <f t="shared" si="3"/>
        <v>2.489482449701246</v>
      </c>
    </row>
    <row r="19" spans="1:9" ht="11.25" customHeight="1">
      <c r="A19" s="301"/>
      <c r="B19" s="86" t="s">
        <v>623</v>
      </c>
      <c r="C19">
        <v>1375315</v>
      </c>
      <c r="D19" s="92">
        <f t="shared" si="2"/>
        <v>2.5943242471165644</v>
      </c>
      <c r="E19" s="93"/>
      <c r="F19" s="94">
        <v>36063</v>
      </c>
      <c r="G19" s="95">
        <v>3.3608096584952167</v>
      </c>
      <c r="H19" s="94">
        <f>VLOOKUP($H$6,'profdata '!$A$3:$BA$56,14,FALSE)</f>
        <v>5657</v>
      </c>
      <c r="I19" s="95">
        <f t="shared" si="3"/>
        <v>4.465124355726047</v>
      </c>
    </row>
    <row r="20" spans="1:9" ht="11.25" customHeight="1">
      <c r="A20" s="301"/>
      <c r="B20" s="86" t="s">
        <v>624</v>
      </c>
      <c r="C20">
        <v>3595321</v>
      </c>
      <c r="D20" s="92">
        <f t="shared" si="2"/>
        <v>6.782030623142607</v>
      </c>
      <c r="E20" s="93"/>
      <c r="F20" s="94">
        <v>93914</v>
      </c>
      <c r="G20" s="95">
        <v>8.752102661118592</v>
      </c>
      <c r="H20" s="94">
        <f>VLOOKUP($H$6,'profdata '!$A$3:$BA$56,15,FALSE)</f>
        <v>18171</v>
      </c>
      <c r="I20" s="95">
        <f t="shared" si="3"/>
        <v>14.342544576259147</v>
      </c>
    </row>
    <row r="21" spans="1:9" ht="11.25" customHeight="1">
      <c r="A21" s="301"/>
      <c r="B21" s="86" t="s">
        <v>625</v>
      </c>
      <c r="C21">
        <v>14595152</v>
      </c>
      <c r="D21" s="92">
        <f t="shared" si="2"/>
        <v>27.53155220727748</v>
      </c>
      <c r="E21" s="93"/>
      <c r="F21" s="94">
        <v>308259</v>
      </c>
      <c r="G21" s="95">
        <v>28.727499778667248</v>
      </c>
      <c r="H21" s="94">
        <f>VLOOKUP($H$6,'profdata '!$A$3:$BA$56,16,FALSE)</f>
        <v>43131</v>
      </c>
      <c r="I21" s="95">
        <f t="shared" si="3"/>
        <v>34.04371196514409</v>
      </c>
    </row>
    <row r="22" spans="1:9" ht="11.25" customHeight="1">
      <c r="A22" s="296"/>
      <c r="B22" s="86" t="s">
        <v>626</v>
      </c>
      <c r="C22">
        <v>13449179</v>
      </c>
      <c r="D22" s="92">
        <f t="shared" si="2"/>
        <v>25.369847041231214</v>
      </c>
      <c r="E22" s="93"/>
      <c r="F22" s="94">
        <v>222461</v>
      </c>
      <c r="G22" s="95">
        <v>20.7317493674543</v>
      </c>
      <c r="H22" s="94">
        <f>VLOOKUP($H$6,'profdata '!$A$3:$BA$56,17,FALSE)</f>
        <v>17989</v>
      </c>
      <c r="I22" s="95">
        <f t="shared" si="3"/>
        <v>14.198890230715195</v>
      </c>
    </row>
    <row r="23" spans="1:9" ht="11.25" customHeight="1">
      <c r="A23" s="296"/>
      <c r="B23" s="86" t="s">
        <v>627</v>
      </c>
      <c r="C23">
        <v>4552283</v>
      </c>
      <c r="D23" s="92">
        <f t="shared" si="2"/>
        <v>8.58719505468677</v>
      </c>
      <c r="E23" s="93"/>
      <c r="F23" s="94">
        <v>70102</v>
      </c>
      <c r="G23" s="95">
        <v>6.5329972181968134</v>
      </c>
      <c r="H23" s="94">
        <f>VLOOKUP($H$6,'profdata '!$A$3:$BA$56,18,FALSE)</f>
        <v>4763</v>
      </c>
      <c r="I23" s="95">
        <f t="shared" si="3"/>
        <v>3.759481581460696</v>
      </c>
    </row>
    <row r="24" spans="1:9" ht="11.25" customHeight="1">
      <c r="A24" s="296"/>
      <c r="B24" s="86" t="s">
        <v>628</v>
      </c>
      <c r="C24">
        <v>2928118</v>
      </c>
      <c r="D24" s="92">
        <f t="shared" si="2"/>
        <v>5.5234528277656105</v>
      </c>
      <c r="E24" s="93"/>
      <c r="F24" s="94">
        <v>49043</v>
      </c>
      <c r="G24" s="95">
        <v>4.570451379019519</v>
      </c>
      <c r="H24" s="94">
        <f>VLOOKUP($H$6,'profdata '!$A$3:$BA$56,19,FALSE)</f>
        <v>3188</v>
      </c>
      <c r="I24" s="95">
        <f t="shared" si="3"/>
        <v>2.516318975791875</v>
      </c>
    </row>
    <row r="25" spans="1:9" ht="11.25" customHeight="1">
      <c r="A25" s="296"/>
      <c r="B25" s="86" t="s">
        <v>134</v>
      </c>
      <c r="C25">
        <v>776311</v>
      </c>
      <c r="D25" s="92">
        <f t="shared" si="2"/>
        <v>1.464393575728693</v>
      </c>
      <c r="E25" s="93"/>
      <c r="F25" s="94">
        <v>12656</v>
      </c>
      <c r="G25" s="95">
        <v>1.1794472738794737</v>
      </c>
      <c r="H25" s="94">
        <f>VLOOKUP($H$6,'profdata '!$A$3:$BA$56,20,FALSE)</f>
        <v>613</v>
      </c>
      <c r="I25" s="95">
        <f t="shared" si="3"/>
        <v>0.4838467792222143</v>
      </c>
    </row>
    <row r="26" spans="1:9" ht="11.25" customHeight="1" thickBot="1">
      <c r="A26" s="296"/>
      <c r="B26" s="86" t="s">
        <v>135</v>
      </c>
      <c r="C26">
        <v>403817</v>
      </c>
      <c r="D26" s="96">
        <f t="shared" si="2"/>
        <v>0.7617398446885766</v>
      </c>
      <c r="E26" s="93"/>
      <c r="F26" s="97">
        <v>6412</v>
      </c>
      <c r="G26" s="98">
        <v>0.5975518268106184</v>
      </c>
      <c r="H26" s="97">
        <f>VLOOKUP($H$6,'profdata '!$A$3:$BA$56,21,FALSE)</f>
        <v>293</v>
      </c>
      <c r="I26" s="98">
        <f t="shared" si="3"/>
        <v>0.23126771013394584</v>
      </c>
    </row>
    <row r="27" spans="1:9" ht="9" customHeight="1" thickBot="1">
      <c r="A27" s="103"/>
      <c r="B27" s="86"/>
      <c r="C27" s="86"/>
      <c r="D27" s="86"/>
      <c r="E27" s="86"/>
      <c r="F27" s="87"/>
      <c r="G27" s="86"/>
      <c r="H27" s="87"/>
      <c r="I27" s="86"/>
    </row>
    <row r="28" spans="1:9" ht="11.25" customHeight="1">
      <c r="A28" s="305" t="s">
        <v>629</v>
      </c>
      <c r="B28" s="86" t="s">
        <v>630</v>
      </c>
      <c r="C28">
        <v>9352586</v>
      </c>
      <c r="D28" s="104">
        <f>C28/$C$9*100</f>
        <v>17.642242419404226</v>
      </c>
      <c r="E28" s="93"/>
      <c r="F28" s="89">
        <v>197901</v>
      </c>
      <c r="G28" s="90">
        <v>18.442935757587055</v>
      </c>
      <c r="H28" s="89">
        <f>VLOOKUP($H$6,'profdata '!$A$3:$BA$56,22,FALSE)</f>
        <v>19679</v>
      </c>
      <c r="I28" s="90">
        <f>H28/$H$9*100</f>
        <v>15.532823439337612</v>
      </c>
    </row>
    <row r="29" spans="1:9" ht="11.25" customHeight="1">
      <c r="A29" s="306"/>
      <c r="B29" s="86" t="s">
        <v>631</v>
      </c>
      <c r="C29">
        <v>2911195</v>
      </c>
      <c r="D29" s="92">
        <f>C29/$C$9*100</f>
        <v>5.491530141519948</v>
      </c>
      <c r="E29" s="93"/>
      <c r="F29" s="94">
        <v>71791</v>
      </c>
      <c r="G29" s="95">
        <v>6.690399750243466</v>
      </c>
      <c r="H29" s="94">
        <f>VLOOKUP($H$6,'profdata '!$A$3:$BA$56,23,FALSE)</f>
        <v>8026</v>
      </c>
      <c r="I29" s="95">
        <f>H29/$H$9*100</f>
        <v>6.334998776570135</v>
      </c>
    </row>
    <row r="30" spans="1:9" ht="11.25" customHeight="1" thickBot="1">
      <c r="A30" s="306"/>
      <c r="B30" s="86" t="s">
        <v>632</v>
      </c>
      <c r="C30">
        <v>5430016</v>
      </c>
      <c r="D30" s="96">
        <f>C30/$C$9*100</f>
        <v>10.242905931390917</v>
      </c>
      <c r="E30" s="93"/>
      <c r="F30" s="97">
        <v>107380</v>
      </c>
      <c r="G30" s="98">
        <v>10.007036051610138</v>
      </c>
      <c r="H30" s="97">
        <f>VLOOKUP($H$6,'profdata '!$A$3:$BA$56,24,FALSE)</f>
        <v>9457</v>
      </c>
      <c r="I30" s="98">
        <f>H30/$H$9*100</f>
        <v>7.464500801149235</v>
      </c>
    </row>
    <row r="31" spans="1:9" ht="9" customHeight="1" thickBot="1">
      <c r="A31" s="103"/>
      <c r="B31" s="86"/>
      <c r="C31" s="86"/>
      <c r="D31" s="86"/>
      <c r="E31" s="86"/>
      <c r="F31" s="87"/>
      <c r="G31" s="86"/>
      <c r="H31" s="87"/>
      <c r="I31" s="86"/>
    </row>
    <row r="32" spans="1:11" ht="11.25" customHeight="1">
      <c r="A32" s="295" t="s">
        <v>633</v>
      </c>
      <c r="B32" s="86" t="s">
        <v>564</v>
      </c>
      <c r="C32">
        <v>42279236</v>
      </c>
      <c r="D32" s="104">
        <f aca="true" t="shared" si="4" ref="D32:D42">C32/$C$9*100</f>
        <v>79.7533998424823</v>
      </c>
      <c r="E32" s="93"/>
      <c r="F32" s="89">
        <v>570217</v>
      </c>
      <c r="G32" s="90">
        <v>53.14008266195732</v>
      </c>
      <c r="H32" s="89">
        <f>VLOOKUP($H$6,'profdata '!$A$3:$BA$56,25,FALSE)</f>
        <v>27041</v>
      </c>
      <c r="I32" s="90">
        <f aca="true" t="shared" si="5" ref="I32:I42">H32/$H$9*100</f>
        <v>21.34372064754959</v>
      </c>
      <c r="J32" s="74"/>
      <c r="K32" s="74"/>
    </row>
    <row r="33" spans="1:9" ht="11.25" customHeight="1">
      <c r="A33" s="301"/>
      <c r="B33" s="86" t="s">
        <v>565</v>
      </c>
      <c r="C33">
        <v>517001</v>
      </c>
      <c r="D33" s="92">
        <f t="shared" si="4"/>
        <v>0.9752443840745655</v>
      </c>
      <c r="E33" s="93"/>
      <c r="F33" s="94">
        <v>22021</v>
      </c>
      <c r="G33" s="95">
        <v>2.052197251746199</v>
      </c>
      <c r="H33" s="94">
        <f>VLOOKUP($H$6,'profdata '!$A$3:$BA$56,26,FALSE)</f>
        <v>1673</v>
      </c>
      <c r="I33" s="95">
        <f t="shared" si="5"/>
        <v>1.3205149455771037</v>
      </c>
    </row>
    <row r="34" spans="1:9" ht="11.25" customHeight="1">
      <c r="A34" s="301"/>
      <c r="B34" s="86" t="s">
        <v>634</v>
      </c>
      <c r="C34">
        <v>2484905</v>
      </c>
      <c r="D34" s="92">
        <f t="shared" si="4"/>
        <v>4.68739837294088</v>
      </c>
      <c r="E34" s="93"/>
      <c r="F34" s="94">
        <v>29398</v>
      </c>
      <c r="G34" s="95">
        <v>2.739680069335396</v>
      </c>
      <c r="H34" s="94">
        <f>VLOOKUP($H$6,'profdata '!$A$3:$BA$56,27,FALSE)</f>
        <v>5914</v>
      </c>
      <c r="I34" s="95">
        <f t="shared" si="5"/>
        <v>4.667976920587562</v>
      </c>
    </row>
    <row r="35" spans="1:9" ht="11.25" customHeight="1">
      <c r="A35" s="296"/>
      <c r="B35" s="86" t="s">
        <v>635</v>
      </c>
      <c r="C35">
        <v>1192879</v>
      </c>
      <c r="D35" s="92">
        <f t="shared" si="4"/>
        <v>2.2501862581126217</v>
      </c>
      <c r="E35" s="93"/>
      <c r="F35" s="94">
        <v>47605</v>
      </c>
      <c r="G35" s="95">
        <v>4.436440223848953</v>
      </c>
      <c r="H35" s="94">
        <f>VLOOKUP($H$6,'profdata '!$A$3:$BA$56,28,FALSE)</f>
        <v>7478</v>
      </c>
      <c r="I35" s="95">
        <f t="shared" si="5"/>
        <v>5.902457120756474</v>
      </c>
    </row>
    <row r="36" spans="1:9" ht="11.25" customHeight="1">
      <c r="A36" s="296"/>
      <c r="B36" s="86" t="s">
        <v>636</v>
      </c>
      <c r="C36">
        <v>1395702</v>
      </c>
      <c r="D36" s="92">
        <f t="shared" si="4"/>
        <v>2.6327812467319003</v>
      </c>
      <c r="E36" s="93"/>
      <c r="F36" s="94">
        <v>64621</v>
      </c>
      <c r="G36" s="95">
        <v>6.022207829121799</v>
      </c>
      <c r="H36" s="94">
        <f>VLOOKUP($H$6,'profdata '!$A$3:$BA$56,29,FALSE)</f>
        <v>12799</v>
      </c>
      <c r="I36" s="95">
        <f t="shared" si="5"/>
        <v>10.102373453939839</v>
      </c>
    </row>
    <row r="37" spans="1:9" ht="11.25" customHeight="1">
      <c r="A37" s="296"/>
      <c r="B37" s="86" t="s">
        <v>637</v>
      </c>
      <c r="C37">
        <v>1112282</v>
      </c>
      <c r="D37" s="92">
        <f t="shared" si="4"/>
        <v>2.0981521776693386</v>
      </c>
      <c r="E37" s="93"/>
      <c r="F37" s="94">
        <v>144627</v>
      </c>
      <c r="G37" s="95">
        <v>13.47818591019016</v>
      </c>
      <c r="H37" s="94">
        <f>VLOOKUP($H$6,'profdata '!$A$3:$BA$56,30,FALSE)</f>
        <v>19484</v>
      </c>
      <c r="I37" s="95">
        <f t="shared" si="5"/>
        <v>15.378908069111949</v>
      </c>
    </row>
    <row r="38" spans="1:9" ht="11.25" customHeight="1">
      <c r="A38" s="296"/>
      <c r="B38" s="86" t="s">
        <v>638</v>
      </c>
      <c r="C38">
        <v>436514</v>
      </c>
      <c r="D38" s="92">
        <f t="shared" si="4"/>
        <v>0.8234178020350538</v>
      </c>
      <c r="E38" s="93"/>
      <c r="F38" s="94">
        <v>32532</v>
      </c>
      <c r="G38" s="95">
        <v>3.031746105708521</v>
      </c>
      <c r="H38" s="94">
        <f>VLOOKUP($H$6,'profdata '!$A$3:$BA$56,31,FALSE)</f>
        <v>9244</v>
      </c>
      <c r="I38" s="95">
        <f t="shared" si="5"/>
        <v>7.296377858287356</v>
      </c>
    </row>
    <row r="39" spans="1:9" ht="11.25" customHeight="1">
      <c r="A39" s="296"/>
      <c r="B39" s="86" t="s">
        <v>639</v>
      </c>
      <c r="C39">
        <v>379503</v>
      </c>
      <c r="D39" s="92">
        <f t="shared" si="4"/>
        <v>0.715875152058603</v>
      </c>
      <c r="E39" s="93"/>
      <c r="F39" s="94">
        <v>12712</v>
      </c>
      <c r="G39" s="95">
        <v>1.1846660671267282</v>
      </c>
      <c r="H39" s="94">
        <f>VLOOKUP($H$6,'profdata '!$A$3:$BA$56,32,FALSE)</f>
        <v>4391</v>
      </c>
      <c r="I39" s="95">
        <f t="shared" si="5"/>
        <v>3.465858413645584</v>
      </c>
    </row>
    <row r="40" spans="1:9" ht="11.25" customHeight="1">
      <c r="A40" s="296"/>
      <c r="B40" s="86" t="s">
        <v>640</v>
      </c>
      <c r="C40">
        <v>977741</v>
      </c>
      <c r="D40" s="92">
        <f t="shared" si="4"/>
        <v>1.8443608800165756</v>
      </c>
      <c r="E40" s="93"/>
      <c r="F40" s="94">
        <v>29991</v>
      </c>
      <c r="G40" s="95">
        <v>2.7949433621143567</v>
      </c>
      <c r="H40" s="94">
        <f>VLOOKUP($H$6,'profdata '!$A$3:$BA$56,33,FALSE)</f>
        <v>10092</v>
      </c>
      <c r="I40" s="95">
        <f t="shared" si="5"/>
        <v>7.965712391371267</v>
      </c>
    </row>
    <row r="41" spans="1:9" ht="11.25" customHeight="1">
      <c r="A41" s="296"/>
      <c r="B41" s="86" t="s">
        <v>641</v>
      </c>
      <c r="C41">
        <v>591016</v>
      </c>
      <c r="D41" s="92">
        <f t="shared" si="4"/>
        <v>1.1148625145758198</v>
      </c>
      <c r="E41" s="93"/>
      <c r="F41" s="94">
        <v>47641</v>
      </c>
      <c r="G41" s="95">
        <v>4.439795162365046</v>
      </c>
      <c r="H41" s="94">
        <f>VLOOKUP($H$6,'profdata '!$A$3:$BA$56,34,FALSE)</f>
        <v>12572</v>
      </c>
      <c r="I41" s="95">
        <f t="shared" si="5"/>
        <v>9.923200176805349</v>
      </c>
    </row>
    <row r="42" spans="1:9" ht="11.25" customHeight="1" thickBot="1">
      <c r="A42" s="296"/>
      <c r="B42" s="86" t="s">
        <v>571</v>
      </c>
      <c r="C42">
        <v>1645677</v>
      </c>
      <c r="D42" s="96">
        <f t="shared" si="4"/>
        <v>3.104321369302339</v>
      </c>
      <c r="E42" s="93"/>
      <c r="F42" s="97">
        <v>71680</v>
      </c>
      <c r="G42" s="98">
        <v>6.680055356485516</v>
      </c>
      <c r="H42" s="97">
        <f>VLOOKUP($H$6,'profdata '!$A$3:$BA$56,35,FALSE)</f>
        <v>16005</v>
      </c>
      <c r="I42" s="98">
        <f t="shared" si="5"/>
        <v>12.632900002367927</v>
      </c>
    </row>
    <row r="43" spans="1:9" ht="9" customHeight="1" thickBot="1">
      <c r="A43" s="103"/>
      <c r="B43" s="86"/>
      <c r="C43" s="86"/>
      <c r="D43" s="86"/>
      <c r="E43" s="86"/>
      <c r="F43" s="87"/>
      <c r="G43" s="86"/>
      <c r="H43" s="87"/>
      <c r="I43" s="86"/>
    </row>
    <row r="44" spans="1:9" ht="11.25" customHeight="1">
      <c r="A44" s="295" t="s">
        <v>642</v>
      </c>
      <c r="B44" s="86" t="s">
        <v>643</v>
      </c>
      <c r="C44">
        <v>31479876</v>
      </c>
      <c r="D44" s="104">
        <f aca="true" t="shared" si="6" ref="D44:D50">C44/$C$9*100</f>
        <v>59.38203655382426</v>
      </c>
      <c r="E44" s="93"/>
      <c r="F44" s="89">
        <v>494358</v>
      </c>
      <c r="G44" s="90">
        <v>46.07057485939546</v>
      </c>
      <c r="H44" s="89">
        <f>VLOOKUP($H$6,'profdata '!$A$3:$BA$56,36,FALSE)</f>
        <v>41217</v>
      </c>
      <c r="I44" s="90">
        <f aca="true" t="shared" si="7" ref="I44:I50">H44/$H$9*100</f>
        <v>32.53297340815988</v>
      </c>
    </row>
    <row r="45" spans="1:9" ht="11.25" customHeight="1">
      <c r="A45" s="301"/>
      <c r="B45" s="86" t="s">
        <v>644</v>
      </c>
      <c r="C45">
        <v>2660116</v>
      </c>
      <c r="D45" s="92">
        <f t="shared" si="6"/>
        <v>5.017907489515294</v>
      </c>
      <c r="E45" s="93"/>
      <c r="F45" s="94">
        <v>234411</v>
      </c>
      <c r="G45" s="95">
        <v>21.845402569323745</v>
      </c>
      <c r="H45" s="94">
        <f>VLOOKUP($H$6,'profdata '!$A$3:$BA$56,37,FALSE)</f>
        <v>44626</v>
      </c>
      <c r="I45" s="95">
        <f t="shared" si="7"/>
        <v>35.22372980354084</v>
      </c>
    </row>
    <row r="46" spans="1:9" ht="11.25" customHeight="1">
      <c r="A46" s="301"/>
      <c r="B46" s="86" t="s">
        <v>645</v>
      </c>
      <c r="C46">
        <v>420196</v>
      </c>
      <c r="D46" s="92">
        <f t="shared" si="6"/>
        <v>0.7926363570101337</v>
      </c>
      <c r="E46" s="93"/>
      <c r="F46" s="94">
        <v>32376</v>
      </c>
      <c r="G46" s="95">
        <v>3.0172080388054554</v>
      </c>
      <c r="H46" s="94">
        <f>VLOOKUP($H$6,'profdata '!$A$3:$BA$56,38,FALSE)</f>
        <v>5411</v>
      </c>
      <c r="I46" s="95">
        <f t="shared" si="7"/>
        <v>4.27095419636444</v>
      </c>
    </row>
    <row r="47" spans="1:9" ht="11.25" customHeight="1">
      <c r="A47" s="296"/>
      <c r="B47" s="86" t="s">
        <v>646</v>
      </c>
      <c r="C47">
        <v>806199</v>
      </c>
      <c r="D47" s="92">
        <f t="shared" si="6"/>
        <v>1.5207727783824994</v>
      </c>
      <c r="E47" s="93"/>
      <c r="F47" s="94">
        <v>22362</v>
      </c>
      <c r="G47" s="95">
        <v>2.0839759749125153</v>
      </c>
      <c r="H47" s="94">
        <f>VLOOKUP($H$6,'profdata '!$A$3:$BA$56,39,FALSE)</f>
        <v>4227</v>
      </c>
      <c r="I47" s="95">
        <f t="shared" si="7"/>
        <v>3.3364116407378464</v>
      </c>
    </row>
    <row r="48" spans="1:9" ht="11.25" customHeight="1">
      <c r="A48" s="296"/>
      <c r="B48" s="86" t="s">
        <v>647</v>
      </c>
      <c r="C48">
        <v>727733</v>
      </c>
      <c r="D48" s="92">
        <f t="shared" si="6"/>
        <v>1.3727585079250053</v>
      </c>
      <c r="E48" s="93"/>
      <c r="F48" s="94">
        <v>12631</v>
      </c>
      <c r="G48" s="95">
        <v>1.177117455465521</v>
      </c>
      <c r="H48" s="94">
        <f>VLOOKUP($H$6,'profdata '!$A$3:$BA$56,40,FALSE)</f>
        <v>2264</v>
      </c>
      <c r="I48" s="95">
        <f t="shared" si="7"/>
        <v>1.7869969137994997</v>
      </c>
    </row>
    <row r="49" spans="1:9" ht="11.25" customHeight="1">
      <c r="A49" s="296"/>
      <c r="B49" s="86" t="s">
        <v>648</v>
      </c>
      <c r="C49">
        <v>13114232</v>
      </c>
      <c r="D49" s="92">
        <f t="shared" si="6"/>
        <v>24.738020060794767</v>
      </c>
      <c r="E49" s="93"/>
      <c r="F49" s="94">
        <v>206821</v>
      </c>
      <c r="G49" s="95">
        <v>19.274214967685417</v>
      </c>
      <c r="H49" s="94">
        <f>VLOOKUP($H$6,'profdata '!$A$3:$BA$56,41,FALSE)</f>
        <v>20019</v>
      </c>
      <c r="I49" s="95">
        <f t="shared" si="7"/>
        <v>15.801188700243895</v>
      </c>
    </row>
    <row r="50" spans="1:9" ht="11.25" customHeight="1" thickBot="1">
      <c r="A50" s="296"/>
      <c r="B50" s="86" t="s">
        <v>649</v>
      </c>
      <c r="C50">
        <v>3804104</v>
      </c>
      <c r="D50" s="96">
        <f t="shared" si="6"/>
        <v>7.175868252548042</v>
      </c>
      <c r="E50" s="93"/>
      <c r="F50" s="97">
        <v>70086</v>
      </c>
      <c r="G50" s="98">
        <v>6.531506134411884</v>
      </c>
      <c r="H50" s="97">
        <f>VLOOKUP($H$6,'profdata '!$A$3:$BA$56,42,FALSE)</f>
        <v>8929</v>
      </c>
      <c r="I50" s="98">
        <f t="shared" si="7"/>
        <v>7.047745337153592</v>
      </c>
    </row>
    <row r="51" spans="2:9" s="105" customFormat="1" ht="9" customHeight="1" thickBot="1">
      <c r="B51" s="106" t="s">
        <v>650</v>
      </c>
      <c r="C51">
        <v>51005610</v>
      </c>
      <c r="D51" s="106"/>
      <c r="E51" s="106"/>
      <c r="F51" s="107">
        <v>1023386</v>
      </c>
      <c r="G51" s="106"/>
      <c r="H51" s="107">
        <f>VLOOKUP($H$6,'profdata '!$A$3:$BA$56,43,FALSE)</f>
        <v>120043</v>
      </c>
      <c r="I51" s="106"/>
    </row>
    <row r="52" spans="1:9" ht="11.25" customHeight="1">
      <c r="A52" s="295" t="s">
        <v>651</v>
      </c>
      <c r="B52" s="108" t="s">
        <v>652</v>
      </c>
      <c r="C52">
        <v>843845</v>
      </c>
      <c r="D52" s="109">
        <f>C52/C51*100</f>
        <v>1.654416053449807</v>
      </c>
      <c r="E52" s="93"/>
      <c r="F52" s="110">
        <v>47005</v>
      </c>
      <c r="G52" s="111">
        <v>4.593086088728985</v>
      </c>
      <c r="H52" s="110">
        <f>VLOOKUP($H$6,'profdata '!$A$3:$BA$56,44,FALSE)</f>
        <v>10242</v>
      </c>
      <c r="I52" s="111">
        <f>H52/H51*100</f>
        <v>8.531942720525146</v>
      </c>
    </row>
    <row r="53" spans="1:9" ht="11.25" customHeight="1">
      <c r="A53" s="296"/>
      <c r="B53" s="112" t="s">
        <v>651</v>
      </c>
      <c r="C53" s="19">
        <f>SUM(C54:C56)</f>
        <v>7337139</v>
      </c>
      <c r="D53" s="92">
        <f>C53/$C$9*100</f>
        <v>13.840405734078798</v>
      </c>
      <c r="E53" s="93"/>
      <c r="F53" s="94">
        <v>238313</v>
      </c>
      <c r="G53" s="95">
        <v>22.209040627373504</v>
      </c>
      <c r="H53" s="94">
        <f>SUM(H54:H56)</f>
        <v>51070</v>
      </c>
      <c r="I53" s="95">
        <f aca="true" t="shared" si="8" ref="I53:I62">H53/$H$9*100</f>
        <v>40.310040807305846</v>
      </c>
    </row>
    <row r="54" spans="1:9" ht="11.25" customHeight="1">
      <c r="A54" s="296"/>
      <c r="B54" s="86" t="s">
        <v>653</v>
      </c>
      <c r="C54">
        <v>1085351</v>
      </c>
      <c r="D54" s="113">
        <f>C54/$C$9*100</f>
        <v>2.0473509093787317</v>
      </c>
      <c r="E54" s="93"/>
      <c r="F54" s="114">
        <v>16532</v>
      </c>
      <c r="G54" s="115">
        <v>1.5406623207787185</v>
      </c>
      <c r="H54" s="114">
        <f>VLOOKUP($H$6,'profdata '!$A$3:$BA$56,45,FALSE)</f>
        <v>3463</v>
      </c>
      <c r="I54" s="115">
        <f t="shared" si="8"/>
        <v>2.7333791132896055</v>
      </c>
    </row>
    <row r="55" spans="1:9" ht="11.25" customHeight="1">
      <c r="A55" s="296"/>
      <c r="B55" s="86" t="s">
        <v>654</v>
      </c>
      <c r="C55">
        <v>1290090</v>
      </c>
      <c r="D55" s="92">
        <f>C55/$C$9*100</f>
        <v>2.4335601429218823</v>
      </c>
      <c r="E55" s="93"/>
      <c r="F55" s="94">
        <v>29117</v>
      </c>
      <c r="G55" s="95">
        <v>2.7134929103625662</v>
      </c>
      <c r="H55" s="94">
        <f>VLOOKUP($H$6,'profdata '!$A$3:$BA$56,46,FALSE)</f>
        <v>4468</v>
      </c>
      <c r="I55" s="95">
        <f t="shared" si="8"/>
        <v>3.5266352521449487</v>
      </c>
    </row>
    <row r="56" spans="1:11" ht="11.25" customHeight="1">
      <c r="A56" s="296"/>
      <c r="B56" s="86" t="s">
        <v>655</v>
      </c>
      <c r="C56">
        <v>4961698</v>
      </c>
      <c r="D56" s="116">
        <f>C56/$C$9*100</f>
        <v>9.359494681778184</v>
      </c>
      <c r="E56" s="93"/>
      <c r="F56" s="117">
        <v>192664</v>
      </c>
      <c r="G56" s="118">
        <v>17.954885396232218</v>
      </c>
      <c r="H56" s="117">
        <f>VLOOKUP($H$6,'profdata '!$A$3:$BA$56,47,FALSE)</f>
        <v>43139</v>
      </c>
      <c r="I56" s="118">
        <f t="shared" si="8"/>
        <v>34.050026441871296</v>
      </c>
      <c r="K56" s="178"/>
    </row>
    <row r="57" spans="1:9" ht="11.25" customHeight="1">
      <c r="A57" s="296"/>
      <c r="B57" s="86" t="s">
        <v>516</v>
      </c>
      <c r="C57">
        <v>2098976</v>
      </c>
      <c r="D57" s="113">
        <f>C57/$C$53*100</f>
        <v>28.60755397982783</v>
      </c>
      <c r="E57" s="93"/>
      <c r="F57" s="114">
        <v>74870</v>
      </c>
      <c r="G57" s="115">
        <v>6.977340186105894</v>
      </c>
      <c r="H57" s="114">
        <f>VLOOKUP($H$6,'profdata '!$A$3:$BA$56,48,FALSE)</f>
        <v>14191</v>
      </c>
      <c r="I57" s="115">
        <f>H57/$H$53*100</f>
        <v>27.787350695124342</v>
      </c>
    </row>
    <row r="58" spans="1:9" ht="11.25" customHeight="1">
      <c r="A58" s="296"/>
      <c r="B58" s="86" t="s">
        <v>517</v>
      </c>
      <c r="C58">
        <v>4905513</v>
      </c>
      <c r="D58" s="92">
        <f>C58/$C$53*100</f>
        <v>66.85866248410996</v>
      </c>
      <c r="E58" s="93"/>
      <c r="F58" s="94">
        <v>154514</v>
      </c>
      <c r="G58" s="95">
        <v>14.39958249654022</v>
      </c>
      <c r="H58" s="94">
        <f>VLOOKUP($H$6,'profdata '!$A$3:$BA$56,49,FALSE)</f>
        <v>34912</v>
      </c>
      <c r="I58" s="95">
        <f>H58/$H$53*100</f>
        <v>68.36107303700803</v>
      </c>
    </row>
    <row r="59" spans="1:9" ht="11.25" customHeight="1">
      <c r="A59" s="296"/>
      <c r="B59" s="86" t="s">
        <v>518</v>
      </c>
      <c r="C59">
        <v>332650</v>
      </c>
      <c r="D59" s="116">
        <f>C59/$C$53*100</f>
        <v>4.533783536062217</v>
      </c>
      <c r="E59" s="93"/>
      <c r="F59" s="119">
        <v>8929</v>
      </c>
      <c r="G59" s="120">
        <v>0.8321179447273879</v>
      </c>
      <c r="H59" s="119">
        <f>VLOOKUP($H$6,'profdata '!$A$3:$BA$56,50,FALSE)</f>
        <v>1967</v>
      </c>
      <c r="I59" s="120">
        <f>H59/$H$53*100</f>
        <v>3.8515762678676326</v>
      </c>
    </row>
    <row r="60" spans="1:9" ht="11.25" customHeight="1">
      <c r="A60" s="296"/>
      <c r="B60" s="86" t="s">
        <v>656</v>
      </c>
      <c r="C60">
        <v>928025</v>
      </c>
      <c r="D60" s="113">
        <f>C60/$C$9*100</f>
        <v>1.750579146908417</v>
      </c>
      <c r="E60" s="93"/>
      <c r="F60" s="121">
        <v>24554</v>
      </c>
      <c r="G60" s="122">
        <v>2.288254453447898</v>
      </c>
      <c r="H60" s="121">
        <f>VLOOKUP($H$6,'profdata '!$A$3:$BA$56,51,FALSE)</f>
        <v>7726</v>
      </c>
      <c r="I60" s="122">
        <f t="shared" si="8"/>
        <v>6.098205899299882</v>
      </c>
    </row>
    <row r="61" spans="1:9" ht="11.25" customHeight="1">
      <c r="A61" s="296"/>
      <c r="B61" s="86" t="s">
        <v>657</v>
      </c>
      <c r="C61">
        <v>2692174</v>
      </c>
      <c r="D61" s="92">
        <f>C61/$C$9*100</f>
        <v>5.078380069770772</v>
      </c>
      <c r="E61" s="93"/>
      <c r="F61" s="94">
        <v>79128</v>
      </c>
      <c r="G61" s="95">
        <v>7.374154858370338</v>
      </c>
      <c r="H61" s="94">
        <f>VLOOKUP($H$6,'profdata '!$A$3:$BA$56,52,FALSE)</f>
        <v>20234</v>
      </c>
      <c r="I61" s="95">
        <f t="shared" si="8"/>
        <v>15.970890262287577</v>
      </c>
    </row>
    <row r="62" spans="1:9" ht="11.25" customHeight="1" thickBot="1">
      <c r="A62" s="296"/>
      <c r="B62" s="86" t="s">
        <v>658</v>
      </c>
      <c r="C62">
        <v>3716940</v>
      </c>
      <c r="D62" s="96">
        <f>C62/$C$9*100</f>
        <v>7.011446517399608</v>
      </c>
      <c r="E62" s="93"/>
      <c r="F62" s="97">
        <v>134631</v>
      </c>
      <c r="G62" s="98">
        <v>12.546631315555265</v>
      </c>
      <c r="H62" s="97">
        <f>VLOOKUP($H$6,'profdata '!$A$3:$BA$56,53,FALSE)</f>
        <v>23110</v>
      </c>
      <c r="I62" s="98">
        <f t="shared" si="8"/>
        <v>18.24094464571839</v>
      </c>
    </row>
    <row r="63" spans="1:9" ht="9" customHeight="1" thickBot="1">
      <c r="A63" s="123"/>
      <c r="B63" s="86"/>
      <c r="C63" s="87"/>
      <c r="D63" s="91"/>
      <c r="E63" s="91"/>
      <c r="F63" s="124"/>
      <c r="G63" s="91"/>
      <c r="H63" s="124"/>
      <c r="I63" s="91"/>
    </row>
    <row r="64" spans="1:9" ht="11.25" customHeight="1">
      <c r="A64" s="299" t="s">
        <v>1025</v>
      </c>
      <c r="B64" s="86" t="s">
        <v>659</v>
      </c>
      <c r="C64" s="87"/>
      <c r="D64" s="104"/>
      <c r="E64" s="93"/>
      <c r="F64" s="89"/>
      <c r="G64" s="90"/>
      <c r="H64" s="89"/>
      <c r="I64" s="90"/>
    </row>
    <row r="65" spans="1:9" ht="11.25" customHeight="1">
      <c r="A65" s="300"/>
      <c r="B65" s="86" t="s">
        <v>1006</v>
      </c>
      <c r="C65" s="87"/>
      <c r="D65" s="92"/>
      <c r="E65" s="93"/>
      <c r="F65" s="284" t="s">
        <v>994</v>
      </c>
      <c r="G65" s="283"/>
      <c r="H65" s="282"/>
      <c r="I65" s="283"/>
    </row>
    <row r="66" spans="1:9" ht="11.25" customHeight="1">
      <c r="A66" s="300"/>
      <c r="B66" s="86" t="s">
        <v>1007</v>
      </c>
      <c r="C66" s="87"/>
      <c r="D66" s="92"/>
      <c r="E66" s="93"/>
      <c r="F66" s="282"/>
      <c r="G66" s="283"/>
      <c r="H66" s="282"/>
      <c r="I66" s="283"/>
    </row>
    <row r="67" spans="1:9" ht="11.25" customHeight="1" thickBot="1">
      <c r="A67" s="300"/>
      <c r="B67" s="86" t="s">
        <v>1008</v>
      </c>
      <c r="C67" s="87"/>
      <c r="D67" s="96"/>
      <c r="E67" s="93"/>
      <c r="F67" s="97"/>
      <c r="G67" s="98"/>
      <c r="H67" s="97"/>
      <c r="I67" s="98"/>
    </row>
    <row r="68" spans="1:9" ht="11.25" customHeight="1">
      <c r="A68" s="199" t="s">
        <v>519</v>
      </c>
      <c r="B68" s="108"/>
      <c r="C68" s="87"/>
      <c r="D68" s="91"/>
      <c r="E68" s="93"/>
      <c r="F68" s="124"/>
      <c r="G68" s="91"/>
      <c r="H68" s="124"/>
      <c r="I68" s="91"/>
    </row>
    <row r="69" spans="1:9" ht="11.25" customHeight="1">
      <c r="A69" s="123"/>
      <c r="B69" s="108"/>
      <c r="C69" s="87"/>
      <c r="D69" s="91"/>
      <c r="E69" s="93"/>
      <c r="F69" s="124"/>
      <c r="G69" s="91"/>
      <c r="H69" s="124"/>
      <c r="I69" s="91"/>
    </row>
  </sheetData>
  <sheetProtection sheet="1" objects="1" scenarios="1"/>
  <mergeCells count="11">
    <mergeCell ref="A28:A30"/>
    <mergeCell ref="K4:N5"/>
    <mergeCell ref="H6:I6"/>
    <mergeCell ref="F6:G6"/>
    <mergeCell ref="A52:A62"/>
    <mergeCell ref="K6:N7"/>
    <mergeCell ref="A64:A67"/>
    <mergeCell ref="A16:A26"/>
    <mergeCell ref="A9:A14"/>
    <mergeCell ref="A44:A50"/>
    <mergeCell ref="A32:A42"/>
  </mergeCells>
  <printOptions/>
  <pageMargins left="0.6299212598425197" right="0.3937007874015748" top="0.5905511811023623" bottom="0.5905511811023623" header="0.5118110236220472" footer="0.11811023622047245"/>
  <pageSetup fitToHeight="1" fitToWidth="1" horizontalDpi="600" verticalDpi="600" orientation="portrait" paperSize="9" scale="97"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7.xml><?xml version="1.0" encoding="utf-8"?>
<worksheet xmlns="http://schemas.openxmlformats.org/spreadsheetml/2006/main" xmlns:r="http://schemas.openxmlformats.org/officeDocument/2006/relationships">
  <sheetPr codeName="Sheet8"/>
  <dimension ref="A1:S1967"/>
  <sheetViews>
    <sheetView zoomScalePageLayoutView="0" workbookViewId="0" topLeftCell="A1">
      <selection activeCell="A46" sqref="A46:H53"/>
    </sheetView>
  </sheetViews>
  <sheetFormatPr defaultColWidth="9.140625" defaultRowHeight="12.75"/>
  <cols>
    <col min="1" max="1" width="17.8515625" style="0" customWidth="1"/>
    <col min="2" max="2" width="10.140625" style="0" bestFit="1" customWidth="1"/>
    <col min="3" max="3" width="12.00390625" style="0" customWidth="1"/>
    <col min="4" max="4" width="7.57421875" style="0" customWidth="1"/>
    <col min="5" max="5" width="10.140625" style="0" customWidth="1"/>
    <col min="6" max="6" width="7.140625" style="0" customWidth="1"/>
    <col min="7" max="8" width="10.140625" style="0" customWidth="1"/>
  </cols>
  <sheetData>
    <row r="1" spans="1:7" ht="12.75" customHeight="1">
      <c r="A1" s="73" t="s">
        <v>610</v>
      </c>
      <c r="F1" s="76"/>
      <c r="G1" s="76"/>
    </row>
    <row r="2" ht="15">
      <c r="A2" s="246" t="str">
        <f>A12</f>
        <v>Ladywood constituency</v>
      </c>
    </row>
    <row r="3" ht="15">
      <c r="A3" s="78" t="s">
        <v>1009</v>
      </c>
    </row>
    <row r="4" ht="15">
      <c r="A4" s="78"/>
    </row>
    <row r="5" spans="1:8" ht="12.75">
      <c r="A5" s="308" t="str">
        <f>VLOOKUP($A$2,text!$A$3:$I$52,3,FALSE)</f>
        <v>The population of Ladywood constituency was estimated at 126,693 on Census day.  There were 65,307 males and 61,386 females.  The constituency is home to around 12% of Birmingham's usual residents.  23.5% of the population were children, this was higher than Birmingham and England.  The proportion of people aged 65 years or more was lower than any other constituency in Birmingham.</v>
      </c>
      <c r="B5" s="309"/>
      <c r="C5" s="309"/>
      <c r="D5" s="309"/>
      <c r="E5" s="309"/>
      <c r="F5" s="309"/>
      <c r="G5" s="309"/>
      <c r="H5" s="309"/>
    </row>
    <row r="6" spans="1:8" ht="12.75" customHeight="1">
      <c r="A6" s="309"/>
      <c r="B6" s="309"/>
      <c r="C6" s="309"/>
      <c r="D6" s="309"/>
      <c r="E6" s="309"/>
      <c r="F6" s="309"/>
      <c r="G6" s="309"/>
      <c r="H6" s="309"/>
    </row>
    <row r="7" spans="1:8" ht="12.75">
      <c r="A7" s="309"/>
      <c r="B7" s="309"/>
      <c r="C7" s="309"/>
      <c r="D7" s="309"/>
      <c r="E7" s="309"/>
      <c r="F7" s="309"/>
      <c r="G7" s="309"/>
      <c r="H7" s="309"/>
    </row>
    <row r="8" spans="1:8" ht="9.75" customHeight="1">
      <c r="A8" s="309"/>
      <c r="B8" s="309"/>
      <c r="C8" s="309"/>
      <c r="D8" s="309"/>
      <c r="E8" s="309"/>
      <c r="F8" s="309"/>
      <c r="G8" s="309"/>
      <c r="H8" s="309"/>
    </row>
    <row r="9" spans="1:8" ht="12.75">
      <c r="A9" s="309"/>
      <c r="B9" s="309"/>
      <c r="C9" s="309"/>
      <c r="D9" s="309"/>
      <c r="E9" s="309"/>
      <c r="F9" s="309"/>
      <c r="G9" s="309"/>
      <c r="H9" s="309"/>
    </row>
    <row r="10" ht="13.5" thickBot="1">
      <c r="A10" s="125"/>
    </row>
    <row r="11" spans="1:8" ht="12.75">
      <c r="A11" s="313" t="s">
        <v>1010</v>
      </c>
      <c r="B11" s="314"/>
      <c r="C11" s="314"/>
      <c r="D11" s="314"/>
      <c r="E11" s="314"/>
      <c r="F11" s="314"/>
      <c r="G11" s="314"/>
      <c r="H11" s="315"/>
    </row>
    <row r="12" spans="1:8" ht="15.75" customHeight="1" thickBot="1">
      <c r="A12" s="310" t="str">
        <f>A1961</f>
        <v>Ladywood constituency</v>
      </c>
      <c r="B12" s="311"/>
      <c r="C12" s="311"/>
      <c r="D12" s="311"/>
      <c r="E12" s="311"/>
      <c r="F12" s="311"/>
      <c r="G12" s="311"/>
      <c r="H12" s="312"/>
    </row>
    <row r="13" spans="1:8" ht="11.25" customHeight="1" thickBot="1">
      <c r="A13" s="318"/>
      <c r="B13" s="319" t="s">
        <v>533</v>
      </c>
      <c r="C13" s="321" t="s">
        <v>1011</v>
      </c>
      <c r="D13" s="322"/>
      <c r="E13" s="323" t="s">
        <v>573</v>
      </c>
      <c r="F13" s="324"/>
      <c r="G13" s="316" t="s">
        <v>1012</v>
      </c>
      <c r="H13" s="317"/>
    </row>
    <row r="14" spans="1:8" ht="11.25" customHeight="1" thickBot="1">
      <c r="A14" s="318"/>
      <c r="B14" s="320"/>
      <c r="C14" s="243" t="s">
        <v>581</v>
      </c>
      <c r="D14" s="126" t="s">
        <v>582</v>
      </c>
      <c r="E14" s="127" t="s">
        <v>581</v>
      </c>
      <c r="F14" s="128" t="s">
        <v>582</v>
      </c>
      <c r="G14" s="190" t="s">
        <v>581</v>
      </c>
      <c r="H14" s="244" t="s">
        <v>582</v>
      </c>
    </row>
    <row r="15" spans="1:9" ht="12.75">
      <c r="A15" s="241" t="str">
        <f>A1961</f>
        <v>Ladywood constituency</v>
      </c>
      <c r="B15" s="247">
        <f>VLOOKUP($A$15,pyrdata!$A$5:$AT$55,4,FALSE)+VLOOKUP($A$15,pyrdata!$A$5:$AT$55,24,FALSE)</f>
        <v>126693</v>
      </c>
      <c r="C15" s="248">
        <f>VLOOKUP($A$15,pyrdata!$A$5:$AT$55,44,FALSE)</f>
        <v>29734</v>
      </c>
      <c r="D15" s="249">
        <f>C15/B15*100</f>
        <v>23.46933137584555</v>
      </c>
      <c r="E15" s="248">
        <f>VLOOKUP($A$15,pyrdata!$A$5:$AT$55,45,FALSE)</f>
        <v>88102</v>
      </c>
      <c r="F15" s="249">
        <f>E15/B15*100</f>
        <v>69.53975357754571</v>
      </c>
      <c r="G15" s="250">
        <f>VLOOKUP($A$15,pyrdata!$A$5:$AT$55,46,FALSE)</f>
        <v>8857</v>
      </c>
      <c r="H15" s="251">
        <f>G15/B15*100</f>
        <v>6.990915046608731</v>
      </c>
      <c r="I15" s="178"/>
    </row>
    <row r="16" spans="1:8" ht="11.25" customHeight="1">
      <c r="A16" s="151" t="s">
        <v>242</v>
      </c>
      <c r="B16" s="129">
        <f>C16+E16+G16</f>
        <v>1073045</v>
      </c>
      <c r="C16" s="130">
        <v>244682</v>
      </c>
      <c r="D16" s="131">
        <f>C16/B16*100</f>
        <v>22.80258516651212</v>
      </c>
      <c r="E16" s="130">
        <v>690150</v>
      </c>
      <c r="F16" s="131">
        <f>E16/B16*100</f>
        <v>64.31696713558145</v>
      </c>
      <c r="G16" s="191">
        <v>138213</v>
      </c>
      <c r="H16" s="204">
        <f>G16/B16*100</f>
        <v>12.880447697906424</v>
      </c>
    </row>
    <row r="17" spans="1:8" ht="11.25" customHeight="1" thickBot="1">
      <c r="A17" s="152" t="s">
        <v>247</v>
      </c>
      <c r="B17" s="153">
        <f>C17+E17+G17</f>
        <v>53012456</v>
      </c>
      <c r="C17" s="154">
        <v>10022836</v>
      </c>
      <c r="D17" s="155">
        <f>C17/B17*100</f>
        <v>18.906567920565685</v>
      </c>
      <c r="E17" s="154">
        <v>34329091</v>
      </c>
      <c r="F17" s="155">
        <f>E17/B17*100</f>
        <v>64.75665077656465</v>
      </c>
      <c r="G17" s="192">
        <v>8660529</v>
      </c>
      <c r="H17" s="205">
        <f>G17/B17*100</f>
        <v>16.33678130286965</v>
      </c>
    </row>
    <row r="18" spans="1:7" ht="11.25" customHeight="1">
      <c r="A18" s="99"/>
      <c r="B18" s="99"/>
      <c r="C18" s="99"/>
      <c r="D18" s="99"/>
      <c r="E18" s="99"/>
      <c r="F18" s="99"/>
      <c r="G18" s="99"/>
    </row>
    <row r="19" ht="11.25" customHeight="1"/>
    <row r="20" spans="1:7" ht="12.75" customHeight="1">
      <c r="A20" s="99"/>
      <c r="B20" s="99"/>
      <c r="C20" s="99"/>
      <c r="D20" s="99"/>
      <c r="E20" s="99"/>
      <c r="F20" s="99"/>
      <c r="G20" s="99"/>
    </row>
    <row r="21" ht="12.75" customHeight="1"/>
    <row r="22" ht="12.75" customHeight="1"/>
    <row r="23" ht="12.75" customHeight="1"/>
    <row r="24" ht="12.75" customHeight="1"/>
    <row r="25" ht="12.75" customHeight="1">
      <c r="J25" s="17"/>
    </row>
    <row r="26" spans="1:7" ht="12.75" customHeight="1">
      <c r="A26" s="99"/>
      <c r="B26" s="99"/>
      <c r="C26" s="99"/>
      <c r="D26" s="99"/>
      <c r="E26" s="99"/>
      <c r="F26" s="99"/>
      <c r="G26" s="99"/>
    </row>
    <row r="27" ht="12.75" customHeight="1"/>
    <row r="28" ht="12.75" customHeight="1"/>
    <row r="29" ht="12.75" customHeight="1"/>
    <row r="30" ht="12.75" customHeight="1"/>
    <row r="31" ht="12.75" customHeight="1"/>
    <row r="32" spans="1:7" ht="12.75" customHeight="1">
      <c r="A32" s="99"/>
      <c r="B32" s="99"/>
      <c r="C32" s="99"/>
      <c r="D32" s="99"/>
      <c r="E32" s="99"/>
      <c r="F32" s="99"/>
      <c r="G32" s="99"/>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spans="1:8" ht="12.75" customHeight="1">
      <c r="A46" s="307" t="str">
        <f>VLOOKUP($A$2,text!$A$3:$I$52,4,FALSE)</f>
        <v>Above is an age pyramid of Ladywood constituency's population.  Each line of the pyramid represents a five year age group in the population.  Ladywood  has a young age structure with fewer people in the older ages than younger. The bulge around the 20-24 age group largely represents students coming to the city's universities.  Ladywood ranks 1st for the number of fulltime students resident during term time.</v>
      </c>
      <c r="B46" s="307"/>
      <c r="C46" s="307"/>
      <c r="D46" s="307"/>
      <c r="E46" s="307"/>
      <c r="F46" s="307"/>
      <c r="G46" s="307"/>
      <c r="H46" s="307"/>
    </row>
    <row r="47" spans="1:8" ht="12.75" customHeight="1">
      <c r="A47" s="307"/>
      <c r="B47" s="307"/>
      <c r="C47" s="307"/>
      <c r="D47" s="307"/>
      <c r="E47" s="307"/>
      <c r="F47" s="307"/>
      <c r="G47" s="307"/>
      <c r="H47" s="307"/>
    </row>
    <row r="48" spans="1:8" ht="12.75" customHeight="1">
      <c r="A48" s="307"/>
      <c r="B48" s="307"/>
      <c r="C48" s="307"/>
      <c r="D48" s="307"/>
      <c r="E48" s="307"/>
      <c r="F48" s="307"/>
      <c r="G48" s="307"/>
      <c r="H48" s="307"/>
    </row>
    <row r="49" spans="1:8" ht="43.5" customHeight="1">
      <c r="A49" s="307"/>
      <c r="B49" s="307"/>
      <c r="C49" s="307"/>
      <c r="D49" s="307"/>
      <c r="E49" s="307"/>
      <c r="F49" s="307"/>
      <c r="G49" s="307"/>
      <c r="H49" s="307"/>
    </row>
    <row r="50" spans="1:8" ht="12.75" customHeight="1">
      <c r="A50" s="43"/>
      <c r="B50" s="43"/>
      <c r="C50" s="43"/>
      <c r="D50" s="43"/>
      <c r="E50" s="43"/>
      <c r="F50" s="43"/>
      <c r="G50" s="43"/>
      <c r="H50" s="43"/>
    </row>
    <row r="51" spans="1:8" s="105" customFormat="1" ht="12.75" customHeight="1">
      <c r="A51" s="43"/>
      <c r="B51" s="43"/>
      <c r="C51" s="43"/>
      <c r="D51" s="43"/>
      <c r="E51" s="43"/>
      <c r="F51" s="43"/>
      <c r="G51" s="43"/>
      <c r="H51" s="43"/>
    </row>
    <row r="52" spans="1:8" ht="12.75" customHeight="1">
      <c r="A52" s="43"/>
      <c r="B52" s="43"/>
      <c r="C52" s="43"/>
      <c r="D52" s="43"/>
      <c r="E52" s="43"/>
      <c r="F52" s="43"/>
      <c r="G52" s="43"/>
      <c r="H52" s="43"/>
    </row>
    <row r="53" spans="1:8" ht="12.75" customHeight="1">
      <c r="A53" s="43"/>
      <c r="B53" s="43"/>
      <c r="C53" s="43"/>
      <c r="D53" s="43"/>
      <c r="E53" s="43"/>
      <c r="F53" s="43"/>
      <c r="G53" s="43"/>
      <c r="H53" s="43"/>
    </row>
    <row r="54" spans="1:8" ht="12.75" customHeight="1">
      <c r="A54" s="43"/>
      <c r="B54" s="43"/>
      <c r="C54" s="43"/>
      <c r="D54" s="43"/>
      <c r="E54" s="43"/>
      <c r="F54" s="43"/>
      <c r="G54" s="43"/>
      <c r="H54" s="43"/>
    </row>
    <row r="55" spans="1:8" ht="12.75" customHeight="1">
      <c r="A55" s="21"/>
      <c r="B55" s="21"/>
      <c r="C55" s="21"/>
      <c r="D55" s="21"/>
      <c r="E55" s="21"/>
      <c r="F55" s="21"/>
      <c r="G55" s="21"/>
      <c r="H55" s="21"/>
    </row>
    <row r="56" ht="11.25" customHeight="1"/>
    <row r="57" ht="11.25" customHeight="1"/>
    <row r="1961" ht="12.75">
      <c r="A1961" s="252" t="s">
        <v>386</v>
      </c>
    </row>
    <row r="1963" spans="1:19" ht="12.75">
      <c r="A1963" s="267"/>
      <c r="B1963" s="267"/>
      <c r="C1963" s="268" t="s">
        <v>117</v>
      </c>
      <c r="D1963" s="269" t="s">
        <v>118</v>
      </c>
      <c r="E1963" s="269" t="s">
        <v>119</v>
      </c>
      <c r="F1963" s="268" t="s">
        <v>120</v>
      </c>
      <c r="G1963" s="268" t="s">
        <v>121</v>
      </c>
      <c r="H1963" s="268" t="s">
        <v>124</v>
      </c>
      <c r="I1963" s="268" t="s">
        <v>125</v>
      </c>
      <c r="J1963" s="268" t="s">
        <v>126</v>
      </c>
      <c r="K1963" s="268" t="s">
        <v>127</v>
      </c>
      <c r="L1963" s="268" t="s">
        <v>128</v>
      </c>
      <c r="M1963" s="268" t="s">
        <v>129</v>
      </c>
      <c r="N1963" s="268" t="s">
        <v>130</v>
      </c>
      <c r="O1963" s="268" t="s">
        <v>131</v>
      </c>
      <c r="P1963" s="268" t="s">
        <v>132</v>
      </c>
      <c r="Q1963" s="268" t="s">
        <v>133</v>
      </c>
      <c r="R1963" s="268" t="s">
        <v>134</v>
      </c>
      <c r="S1963" s="268" t="s">
        <v>135</v>
      </c>
    </row>
    <row r="1964" spans="1:19" ht="12.75">
      <c r="A1964" s="267" t="s">
        <v>1026</v>
      </c>
      <c r="B1964" s="267"/>
      <c r="C1964" s="267">
        <f>VLOOKUP($A$1961,pyrdata!$A$5:$AQ$55,5,FALSE)</f>
        <v>5510</v>
      </c>
      <c r="D1964" s="267">
        <f>VLOOKUP($A$1961,pyrdata!$A$5:$AQ$55,6,FALSE)</f>
        <v>4712</v>
      </c>
      <c r="E1964" s="267">
        <f>VLOOKUP($A$1961,pyrdata!$A$5:$AQ$55,7,FALSE)</f>
        <v>4261</v>
      </c>
      <c r="F1964" s="267">
        <f>VLOOKUP($A$1961,pyrdata!$A$5:$AQ$55,8,FALSE)</f>
        <v>5163</v>
      </c>
      <c r="G1964" s="267">
        <f>VLOOKUP($A$1961,pyrdata!$A$5:$AQ$55,9,FALSE)</f>
        <v>9071</v>
      </c>
      <c r="H1964" s="267">
        <f>VLOOKUP($A$1961,pyrdata!$A$5:$AQ$55,12,FALSE)</f>
        <v>4747</v>
      </c>
      <c r="I1964" s="267">
        <f>VLOOKUP($A$1961,pyrdata!$A$5:$AQ$55,13,FALSE)</f>
        <v>4036</v>
      </c>
      <c r="J1964" s="267">
        <f>VLOOKUP($A$1961,pyrdata!$A$5:$AQ$55,14,FALSE)</f>
        <v>3418</v>
      </c>
      <c r="K1964" s="267">
        <f>VLOOKUP($A$1961,pyrdata!$A$5:$AQ$55,15,FALSE)</f>
        <v>2407</v>
      </c>
      <c r="L1964" s="267">
        <f>VLOOKUP($A$1961,pyrdata!$A$5:$AQ$55,16,FALSE)</f>
        <v>1991</v>
      </c>
      <c r="M1964" s="267">
        <f>VLOOKUP($A$1961,pyrdata!$A$5:$AQ$55,17,FALSE)</f>
        <v>1447</v>
      </c>
      <c r="N1964" s="267">
        <f>VLOOKUP($A$1961,pyrdata!$A$5:$AQ$55,18,FALSE)</f>
        <v>1187</v>
      </c>
      <c r="O1964" s="267">
        <f>VLOOKUP($A$1961,pyrdata!$A$5:$AQ$55,19,FALSE)</f>
        <v>1113</v>
      </c>
      <c r="P1964" s="267">
        <f>VLOOKUP($A$1961,pyrdata!$A$5:$AQ$55,20,FALSE)</f>
        <v>938</v>
      </c>
      <c r="Q1964" s="267">
        <f>VLOOKUP($A$1961,pyrdata!$A$5:$AQ$55,21,FALSE)</f>
        <v>559</v>
      </c>
      <c r="R1964" s="267">
        <f>VLOOKUP($A$1961,pyrdata!$A$5:$AQ$55,22,FALSE)</f>
        <v>243</v>
      </c>
      <c r="S1964" s="267">
        <f>VLOOKUP($A$1961,pyrdata!$A$5:$AQ$55,23,FALSE)</f>
        <v>82</v>
      </c>
    </row>
    <row r="1965" spans="1:19" ht="12.75">
      <c r="A1965" s="267" t="s">
        <v>1026</v>
      </c>
      <c r="B1965" s="267"/>
      <c r="C1965" s="267">
        <f>-C1964</f>
        <v>-5510</v>
      </c>
      <c r="D1965" s="267">
        <f aca="true" t="shared" si="0" ref="D1965:S1965">-D1964</f>
        <v>-4712</v>
      </c>
      <c r="E1965" s="267">
        <f t="shared" si="0"/>
        <v>-4261</v>
      </c>
      <c r="F1965" s="267">
        <f t="shared" si="0"/>
        <v>-5163</v>
      </c>
      <c r="G1965" s="267">
        <f t="shared" si="0"/>
        <v>-9071</v>
      </c>
      <c r="H1965" s="267">
        <f t="shared" si="0"/>
        <v>-4747</v>
      </c>
      <c r="I1965" s="267">
        <f t="shared" si="0"/>
        <v>-4036</v>
      </c>
      <c r="J1965" s="267">
        <f t="shared" si="0"/>
        <v>-3418</v>
      </c>
      <c r="K1965" s="267">
        <f t="shared" si="0"/>
        <v>-2407</v>
      </c>
      <c r="L1965" s="267">
        <f t="shared" si="0"/>
        <v>-1991</v>
      </c>
      <c r="M1965" s="267">
        <f t="shared" si="0"/>
        <v>-1447</v>
      </c>
      <c r="N1965" s="267">
        <f t="shared" si="0"/>
        <v>-1187</v>
      </c>
      <c r="O1965" s="267">
        <f t="shared" si="0"/>
        <v>-1113</v>
      </c>
      <c r="P1965" s="267">
        <f t="shared" si="0"/>
        <v>-938</v>
      </c>
      <c r="Q1965" s="267">
        <f t="shared" si="0"/>
        <v>-559</v>
      </c>
      <c r="R1965" s="267">
        <f t="shared" si="0"/>
        <v>-243</v>
      </c>
      <c r="S1965" s="267">
        <f t="shared" si="0"/>
        <v>-82</v>
      </c>
    </row>
    <row r="1966" spans="1:19" ht="12.75">
      <c r="A1966" s="267" t="s">
        <v>1027</v>
      </c>
      <c r="B1966" s="267"/>
      <c r="C1966" s="267">
        <f>VLOOKUP($A$1961,pyrdata!$A$5:$AQ$55,25,FALSE)</f>
        <v>5231</v>
      </c>
      <c r="D1966" s="267">
        <f>VLOOKUP($A$1961,pyrdata!$A$5:$AQ$55,26,FALSE)</f>
        <v>4479</v>
      </c>
      <c r="E1966" s="267">
        <f>VLOOKUP($A$1961,pyrdata!$A$5:$AQ$55,27,FALSE)</f>
        <v>3944</v>
      </c>
      <c r="F1966" s="267">
        <f>VLOOKUP($A$1961,pyrdata!$A$5:$AQ$55,28,FALSE)</f>
        <v>5245</v>
      </c>
      <c r="G1966" s="267">
        <f>VLOOKUP($A$1961,pyrdata!$A$5:$AQ$55,29,FALSE)</f>
        <v>9100</v>
      </c>
      <c r="H1966" s="267">
        <f>VLOOKUP($A$1961,pyrdata!$A$5:$AQ$55,32,FALSE)</f>
        <v>3947</v>
      </c>
      <c r="I1966" s="267">
        <f>VLOOKUP($A$1961,pyrdata!$A$5:$AQ$55,33,FALSE)</f>
        <v>3464</v>
      </c>
      <c r="J1966" s="267">
        <f>VLOOKUP($A$1961,pyrdata!$A$5:$AQ$55,34,FALSE)</f>
        <v>3023</v>
      </c>
      <c r="K1966" s="267">
        <f>VLOOKUP($A$1961,pyrdata!$A$5:$AQ$55,35,FALSE)</f>
        <v>2414</v>
      </c>
      <c r="L1966" s="267">
        <f>VLOOKUP($A$1961,pyrdata!$A$5:$AQ$55,36,FALSE)</f>
        <v>1844</v>
      </c>
      <c r="M1966" s="267">
        <f>VLOOKUP($A$1961,pyrdata!$A$5:$AQ$55,37,FALSE)</f>
        <v>1445</v>
      </c>
      <c r="N1966" s="267">
        <f>VLOOKUP($A$1961,pyrdata!$A$5:$AQ$55,38,FALSE)</f>
        <v>1200</v>
      </c>
      <c r="O1966" s="267">
        <f>VLOOKUP($A$1961,pyrdata!$A$5:$AQ$55,39,FALSE)</f>
        <v>1263</v>
      </c>
      <c r="P1966" s="267">
        <f>VLOOKUP($A$1961,pyrdata!$A$5:$AQ$55,40,FALSE)</f>
        <v>1004</v>
      </c>
      <c r="Q1966" s="267">
        <f>VLOOKUP($A$1961,pyrdata!$A$5:$AQ$55,41,FALSE)</f>
        <v>687</v>
      </c>
      <c r="R1966" s="267">
        <f>VLOOKUP($A$1961,pyrdata!$A$5:$AQ$55,42,FALSE)</f>
        <v>370</v>
      </c>
      <c r="S1966" s="267">
        <f>VLOOKUP($A$1961,pyrdata!$A$5:$AQ$55,43,FALSE)</f>
        <v>211</v>
      </c>
    </row>
    <row r="1967" spans="1:19" ht="12.75">
      <c r="A1967" s="4"/>
      <c r="B1967" s="4"/>
      <c r="C1967" s="4"/>
      <c r="D1967" s="4"/>
      <c r="E1967" s="4"/>
      <c r="F1967" s="4"/>
      <c r="G1967" s="4"/>
      <c r="H1967" s="4"/>
      <c r="I1967" s="4"/>
      <c r="J1967" s="4"/>
      <c r="K1967" s="4"/>
      <c r="L1967" s="4"/>
      <c r="M1967" s="4"/>
      <c r="N1967" s="4"/>
      <c r="O1967" s="4"/>
      <c r="P1967" s="4"/>
      <c r="Q1967" s="4"/>
      <c r="R1967" s="4"/>
      <c r="S1967" s="4"/>
    </row>
  </sheetData>
  <sheetProtection sheet="1" objects="1" scenarios="1"/>
  <mergeCells count="9">
    <mergeCell ref="A46:H49"/>
    <mergeCell ref="A5:H9"/>
    <mergeCell ref="A12:H12"/>
    <mergeCell ref="A11:H11"/>
    <mergeCell ref="G13:H13"/>
    <mergeCell ref="A13:A14"/>
    <mergeCell ref="B13:B14"/>
    <mergeCell ref="C13:D13"/>
    <mergeCell ref="E13:F13"/>
  </mergeCells>
  <printOptions/>
  <pageMargins left="0.6299212598425197" right="0.3937007874015748" top="0.5905511811023623" bottom="0.5905511811023623" header="0.5118110236220472" footer="0.11811023622047245"/>
  <pageSetup horizontalDpi="600" verticalDpi="600" orientation="portrait" paperSize="9"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8.xml><?xml version="1.0" encoding="utf-8"?>
<worksheet xmlns="http://schemas.openxmlformats.org/spreadsheetml/2006/main" xmlns:r="http://schemas.openxmlformats.org/officeDocument/2006/relationships">
  <sheetPr codeName="Sheet9"/>
  <dimension ref="A1:Q1985"/>
  <sheetViews>
    <sheetView zoomScalePageLayoutView="0" workbookViewId="0" topLeftCell="A6">
      <selection activeCell="A39" sqref="A39:H53"/>
    </sheetView>
  </sheetViews>
  <sheetFormatPr defaultColWidth="9.140625" defaultRowHeight="12.75"/>
  <cols>
    <col min="1" max="1" width="15.57421875" style="0" customWidth="1"/>
    <col min="2" max="2" width="10.140625" style="0" bestFit="1" customWidth="1"/>
    <col min="4" max="4" width="10.140625" style="0" customWidth="1"/>
    <col min="5" max="5" width="9.7109375" style="0" customWidth="1"/>
    <col min="6" max="6" width="10.140625" style="0" customWidth="1"/>
    <col min="8" max="8" width="11.57421875" style="0" customWidth="1"/>
  </cols>
  <sheetData>
    <row r="1" spans="1:8" ht="12.75" customHeight="1">
      <c r="A1" s="73" t="s">
        <v>610</v>
      </c>
      <c r="E1" s="76"/>
      <c r="F1" s="76"/>
      <c r="G1" s="76"/>
      <c r="H1" s="35"/>
    </row>
    <row r="2" spans="1:8" ht="15">
      <c r="A2" s="246" t="str">
        <f>A1968</f>
        <v>Ladywood constituency</v>
      </c>
      <c r="E2" s="76"/>
      <c r="F2" s="76"/>
      <c r="G2" s="76"/>
      <c r="H2" s="35"/>
    </row>
    <row r="3" spans="1:8" ht="12.75" customHeight="1">
      <c r="A3" s="78" t="s">
        <v>522</v>
      </c>
      <c r="E3" s="76"/>
      <c r="F3" s="76"/>
      <c r="G3" s="76"/>
      <c r="H3" s="35"/>
    </row>
    <row r="4" ht="15">
      <c r="A4" s="78"/>
    </row>
    <row r="5" ht="15">
      <c r="A5" s="78"/>
    </row>
    <row r="7" ht="15">
      <c r="A7" s="78"/>
    </row>
    <row r="8" ht="9.75" customHeight="1"/>
    <row r="9" ht="9.75" customHeight="1"/>
    <row r="10" ht="9.75" customHeight="1"/>
    <row r="11" ht="12.75">
      <c r="A11" s="125"/>
    </row>
    <row r="12" ht="12.75">
      <c r="A12" s="125"/>
    </row>
    <row r="13" ht="12.75">
      <c r="A13" s="125"/>
    </row>
    <row r="14" ht="12.75" customHeight="1">
      <c r="A14" s="125"/>
    </row>
    <row r="15" ht="12.75" customHeight="1">
      <c r="A15" s="125"/>
    </row>
    <row r="16" spans="1:8" ht="9" customHeight="1">
      <c r="A16" s="125"/>
      <c r="B16" s="99"/>
      <c r="C16" s="99"/>
      <c r="D16" s="99"/>
      <c r="E16" s="99"/>
      <c r="F16" s="99"/>
      <c r="G16" s="99"/>
      <c r="H16" s="99"/>
    </row>
    <row r="17" spans="1:7" ht="11.25" customHeight="1">
      <c r="A17" s="327"/>
      <c r="B17" s="327"/>
      <c r="C17" s="132"/>
      <c r="D17" s="326"/>
      <c r="E17" s="326"/>
      <c r="F17" s="326"/>
      <c r="G17" s="326"/>
    </row>
    <row r="18" spans="1:7" ht="11.25" customHeight="1">
      <c r="A18" s="327"/>
      <c r="B18" s="327"/>
      <c r="C18" s="133"/>
      <c r="D18" s="133"/>
      <c r="E18" s="133"/>
      <c r="F18" s="133"/>
      <c r="G18" s="133"/>
    </row>
    <row r="19" spans="1:7" ht="11.25" customHeight="1">
      <c r="A19" s="134"/>
      <c r="B19" s="134"/>
      <c r="C19" s="135"/>
      <c r="D19" s="136"/>
      <c r="E19" s="135"/>
      <c r="F19" s="136"/>
      <c r="G19" s="137"/>
    </row>
    <row r="20" spans="1:7" ht="11.25" customHeight="1">
      <c r="A20" s="138"/>
      <c r="B20" s="134"/>
      <c r="C20" s="135"/>
      <c r="D20" s="136"/>
      <c r="E20" s="135"/>
      <c r="F20" s="136"/>
      <c r="G20" s="137"/>
    </row>
    <row r="21" spans="1:7" ht="11.25" customHeight="1">
      <c r="A21" s="138"/>
      <c r="B21" s="134"/>
      <c r="C21" s="135"/>
      <c r="D21" s="136"/>
      <c r="E21" s="135"/>
      <c r="F21" s="136"/>
      <c r="G21" s="139"/>
    </row>
    <row r="22" spans="1:8" ht="11.25" customHeight="1">
      <c r="A22" s="99"/>
      <c r="B22" s="99"/>
      <c r="C22" s="99"/>
      <c r="D22" s="99"/>
      <c r="E22" s="99"/>
      <c r="F22" s="99"/>
      <c r="G22" s="99"/>
      <c r="H22" s="99"/>
    </row>
    <row r="23" spans="1:8" s="99" customFormat="1" ht="12.75">
      <c r="A23"/>
      <c r="B23"/>
      <c r="C23"/>
      <c r="D23"/>
      <c r="E23"/>
      <c r="F23"/>
      <c r="G23"/>
      <c r="H23"/>
    </row>
    <row r="24" ht="11.25" customHeight="1">
      <c r="A24" s="125"/>
    </row>
    <row r="25" ht="11.25" customHeight="1">
      <c r="A25" s="125"/>
    </row>
    <row r="26" ht="11.25" customHeight="1"/>
    <row r="27" ht="12.75" customHeight="1"/>
    <row r="28" spans="1:8" ht="12.75" customHeight="1">
      <c r="A28" s="99"/>
      <c r="B28" s="99"/>
      <c r="C28" s="99"/>
      <c r="D28" s="99"/>
      <c r="E28" s="99"/>
      <c r="F28" s="99"/>
      <c r="G28" s="99"/>
      <c r="H28" s="99"/>
    </row>
    <row r="29" ht="12.75" customHeight="1"/>
    <row r="30" ht="12.75" customHeight="1"/>
    <row r="31" ht="12.75" customHeight="1"/>
    <row r="32" ht="12.75" customHeight="1"/>
    <row r="33" ht="12.75" customHeight="1"/>
    <row r="34" spans="1:8" ht="12.75" customHeight="1">
      <c r="A34" s="99"/>
      <c r="B34" s="99"/>
      <c r="C34" s="99"/>
      <c r="D34" s="99"/>
      <c r="E34" s="99"/>
      <c r="F34" s="99"/>
      <c r="G34" s="99"/>
      <c r="H34" s="99"/>
    </row>
    <row r="35" ht="12.75" customHeight="1"/>
    <row r="36" ht="12.75" customHeight="1"/>
    <row r="37" ht="12.75" customHeight="1"/>
    <row r="38" ht="12.75" customHeight="1">
      <c r="A38" s="285" t="s">
        <v>783</v>
      </c>
    </row>
    <row r="39" spans="1:8" ht="12.75" customHeight="1">
      <c r="A39" s="325" t="str">
        <f>VLOOKUP($A$2,text!$A$3:$I$52,5,FALSE)</f>
        <v>78.7% of Ladywood constituency's usual residents said that they were from an ethnic group other than White British.  This was above the Birmingham (46.9%) and a;,pst four times the England (20.2%) average. The largest non-'White British' group was Pakistani (19,484, 15.4%) followed by 'Other' ethnic group (16,005, 12.6%).  The Mixed group had a very young age structure with 41.6% of residents aged 15 years or below. High proportions of children were also found among Pakistanis (35.4%), Bangladeshis (37.5%) and Black Africans (35.9%).  The greatest proportion of pensioners were found in White British (33.6%) and Black Caribbean (22.7%) ethnic groups.  The proportion of Black Caribbeans of pension age was significantly higher than for other non-White groups, reflecting the first large scale migration of non-White groups to the UK in the 1950's.</v>
      </c>
      <c r="B39" s="325"/>
      <c r="C39" s="325"/>
      <c r="D39" s="325"/>
      <c r="E39" s="325"/>
      <c r="F39" s="325"/>
      <c r="G39" s="325"/>
      <c r="H39" s="325"/>
    </row>
    <row r="40" spans="1:8" ht="12.75" customHeight="1">
      <c r="A40" s="325"/>
      <c r="B40" s="325"/>
      <c r="C40" s="325"/>
      <c r="D40" s="325"/>
      <c r="E40" s="325"/>
      <c r="F40" s="325"/>
      <c r="G40" s="325"/>
      <c r="H40" s="325"/>
    </row>
    <row r="41" spans="1:8" ht="12.75" customHeight="1">
      <c r="A41" s="325"/>
      <c r="B41" s="325"/>
      <c r="C41" s="325"/>
      <c r="D41" s="325"/>
      <c r="E41" s="325"/>
      <c r="F41" s="325"/>
      <c r="G41" s="325"/>
      <c r="H41" s="325"/>
    </row>
    <row r="42" spans="1:8" ht="12.75" customHeight="1">
      <c r="A42" s="325"/>
      <c r="B42" s="325"/>
      <c r="C42" s="325"/>
      <c r="D42" s="325"/>
      <c r="E42" s="325"/>
      <c r="F42" s="325"/>
      <c r="G42" s="325"/>
      <c r="H42" s="325"/>
    </row>
    <row r="43" spans="1:8" ht="12.75" customHeight="1">
      <c r="A43" s="325"/>
      <c r="B43" s="325"/>
      <c r="C43" s="325"/>
      <c r="D43" s="325"/>
      <c r="E43" s="325"/>
      <c r="F43" s="325"/>
      <c r="G43" s="325"/>
      <c r="H43" s="325"/>
    </row>
    <row r="44" spans="1:8" ht="12.75" customHeight="1">
      <c r="A44" s="325"/>
      <c r="B44" s="325"/>
      <c r="C44" s="325"/>
      <c r="D44" s="325"/>
      <c r="E44" s="325"/>
      <c r="F44" s="325"/>
      <c r="G44" s="325"/>
      <c r="H44" s="325"/>
    </row>
    <row r="45" spans="1:8" ht="12.75" customHeight="1">
      <c r="A45" s="325"/>
      <c r="B45" s="325"/>
      <c r="C45" s="325"/>
      <c r="D45" s="325"/>
      <c r="E45" s="325"/>
      <c r="F45" s="325"/>
      <c r="G45" s="325"/>
      <c r="H45" s="325"/>
    </row>
    <row r="46" spans="1:8" ht="12.75" customHeight="1">
      <c r="A46" s="325"/>
      <c r="B46" s="325"/>
      <c r="C46" s="325"/>
      <c r="D46" s="325"/>
      <c r="E46" s="325"/>
      <c r="F46" s="325"/>
      <c r="G46" s="325"/>
      <c r="H46" s="325"/>
    </row>
    <row r="47" spans="1:8" ht="12.75" customHeight="1">
      <c r="A47" s="325"/>
      <c r="B47" s="325"/>
      <c r="C47" s="325"/>
      <c r="D47" s="325"/>
      <c r="E47" s="325"/>
      <c r="F47" s="325"/>
      <c r="G47" s="325"/>
      <c r="H47" s="325"/>
    </row>
    <row r="48" spans="1:8" ht="12.75" customHeight="1">
      <c r="A48" s="325"/>
      <c r="B48" s="325"/>
      <c r="C48" s="325"/>
      <c r="D48" s="325"/>
      <c r="E48" s="325"/>
      <c r="F48" s="325"/>
      <c r="G48" s="325"/>
      <c r="H48" s="325"/>
    </row>
    <row r="49" spans="1:8" ht="12.75" customHeight="1">
      <c r="A49" s="325"/>
      <c r="B49" s="325"/>
      <c r="C49" s="325"/>
      <c r="D49" s="325"/>
      <c r="E49" s="325"/>
      <c r="F49" s="325"/>
      <c r="G49" s="325"/>
      <c r="H49" s="325"/>
    </row>
    <row r="50" spans="1:8" ht="12.75" customHeight="1">
      <c r="A50" s="206"/>
      <c r="B50" s="206"/>
      <c r="C50" s="206"/>
      <c r="D50" s="206"/>
      <c r="E50" s="206"/>
      <c r="F50" s="206"/>
      <c r="G50" s="206"/>
      <c r="H50" s="206"/>
    </row>
    <row r="51" spans="1:8" ht="12.75" customHeight="1">
      <c r="A51" s="206"/>
      <c r="B51" s="206"/>
      <c r="C51" s="206"/>
      <c r="D51" s="206"/>
      <c r="E51" s="206"/>
      <c r="F51" s="206"/>
      <c r="G51" s="206"/>
      <c r="H51" s="206"/>
    </row>
    <row r="52" spans="1:8" ht="12.75" customHeight="1">
      <c r="A52" s="206"/>
      <c r="B52" s="206"/>
      <c r="C52" s="206"/>
      <c r="D52" s="206"/>
      <c r="E52" s="206"/>
      <c r="F52" s="206"/>
      <c r="G52" s="206"/>
      <c r="H52" s="206"/>
    </row>
    <row r="53" spans="1:8" ht="12.75" customHeight="1">
      <c r="A53" s="206"/>
      <c r="B53" s="206"/>
      <c r="C53" s="206"/>
      <c r="D53" s="206"/>
      <c r="E53" s="206"/>
      <c r="F53" s="206"/>
      <c r="G53" s="206"/>
      <c r="H53" s="206"/>
    </row>
    <row r="54" spans="1:8" ht="12.75" customHeight="1">
      <c r="A54" s="206"/>
      <c r="B54" s="206"/>
      <c r="C54" s="206"/>
      <c r="D54" s="206"/>
      <c r="E54" s="206"/>
      <c r="F54" s="206"/>
      <c r="G54" s="206"/>
      <c r="H54" s="206"/>
    </row>
    <row r="55" spans="1:8" ht="12.75" customHeight="1">
      <c r="A55" s="206"/>
      <c r="B55" s="206"/>
      <c r="C55" s="206"/>
      <c r="D55" s="206"/>
      <c r="E55" s="206"/>
      <c r="F55" s="206"/>
      <c r="G55" s="206"/>
      <c r="H55" s="206"/>
    </row>
    <row r="56" spans="1:8" ht="12.75" customHeight="1">
      <c r="A56" s="206"/>
      <c r="B56" s="206"/>
      <c r="C56" s="206"/>
      <c r="D56" s="206"/>
      <c r="E56" s="206"/>
      <c r="F56" s="206"/>
      <c r="G56" s="206"/>
      <c r="H56" s="206"/>
    </row>
    <row r="57" spans="1:8" ht="12.75" customHeight="1">
      <c r="A57" s="206"/>
      <c r="B57" s="206"/>
      <c r="C57" s="206"/>
      <c r="D57" s="206"/>
      <c r="E57" s="206"/>
      <c r="F57" s="206"/>
      <c r="G57" s="206"/>
      <c r="H57" s="206"/>
    </row>
    <row r="58" ht="11.25" customHeight="1"/>
    <row r="59" ht="11.25" customHeight="1"/>
    <row r="1968" ht="12.75">
      <c r="A1968" t="str">
        <f>'Age Structure'!A1961</f>
        <v>Ladywood constituency</v>
      </c>
    </row>
    <row r="1969" spans="1:17" ht="33.75">
      <c r="A1969" s="32" t="s">
        <v>562</v>
      </c>
      <c r="B1969" s="21"/>
      <c r="C1969" s="21"/>
      <c r="D1969" s="33" t="s">
        <v>563</v>
      </c>
      <c r="E1969" s="33" t="s">
        <v>538</v>
      </c>
      <c r="F1969" s="33" t="s">
        <v>761</v>
      </c>
      <c r="G1969" s="33" t="s">
        <v>564</v>
      </c>
      <c r="H1969" s="225" t="s">
        <v>565</v>
      </c>
      <c r="I1969" s="33" t="s">
        <v>566</v>
      </c>
      <c r="J1969" s="33" t="s">
        <v>567</v>
      </c>
      <c r="K1969" s="33" t="s">
        <v>568</v>
      </c>
      <c r="L1969" s="33" t="s">
        <v>569</v>
      </c>
      <c r="M1969" s="33" t="s">
        <v>1020</v>
      </c>
      <c r="N1969" s="33" t="s">
        <v>570</v>
      </c>
      <c r="O1969" s="33" t="s">
        <v>640</v>
      </c>
      <c r="P1969" s="33" t="s">
        <v>641</v>
      </c>
      <c r="Q1969" s="33" t="s">
        <v>571</v>
      </c>
    </row>
    <row r="1970" spans="1:17" ht="12.75">
      <c r="A1970" s="35"/>
      <c r="B1970" s="35"/>
      <c r="C1970" s="21" t="s">
        <v>572</v>
      </c>
      <c r="D1970" s="264">
        <f>VLOOKUP($A$1968,EGdata!$A$5:$AM$56,4,FALSE)</f>
        <v>29734</v>
      </c>
      <c r="E1970" s="264">
        <f>SUM(J1970:Q1970)</f>
        <v>26884</v>
      </c>
      <c r="F1970" s="264">
        <f>D1970-G1970</f>
        <v>27649</v>
      </c>
      <c r="G1970" s="264">
        <f>VLOOKUP($A$1968,EGdata!$A$5:$AM$56,7,FALSE)</f>
        <v>2085</v>
      </c>
      <c r="H1970" s="264">
        <f>VLOOKUP($A$1968,EGdata!$A$5:$AM$56,8,FALSE)</f>
        <v>25</v>
      </c>
      <c r="I1970" s="264">
        <f>VLOOKUP($A$1968,EGdata!$A$5:$AM$56,9,FALSE)</f>
        <v>740</v>
      </c>
      <c r="J1970" s="264">
        <f>VLOOKUP($A$1968,EGdata!$A$5:$AM$56,10,FALSE)</f>
        <v>3108</v>
      </c>
      <c r="K1970" s="264">
        <f>VLOOKUP($A$1968,EGdata!$A$5:$AM$56,11,FALSE)</f>
        <v>1946</v>
      </c>
      <c r="L1970" s="264">
        <f>VLOOKUP($A$1968,EGdata!$A$5:$AM$56,12,FALSE)</f>
        <v>6891</v>
      </c>
      <c r="M1970" s="264">
        <f>VLOOKUP($A$1968,EGdata!$A$5:$AM$56,13,FALSE)</f>
        <v>3469</v>
      </c>
      <c r="N1970" s="264">
        <f>VLOOKUP($A$1968,EGdata!$A$5:$AM$56,14,FALSE)</f>
        <v>361</v>
      </c>
      <c r="O1970" s="264">
        <f>VLOOKUP($A$1968,EGdata!$A$5:$AM$56,15,FALSE)</f>
        <v>3619</v>
      </c>
      <c r="P1970" s="264">
        <f>VLOOKUP($A$1968,EGdata!$A$5:$AM$56,16,FALSE)</f>
        <v>2375</v>
      </c>
      <c r="Q1970" s="264">
        <f>VLOOKUP($A$1968,EGdata!$A$5:$AM$56,17,FALSE)</f>
        <v>5115</v>
      </c>
    </row>
    <row r="1971" spans="1:17" ht="12.75">
      <c r="A1971" s="21"/>
      <c r="B1971" s="21"/>
      <c r="C1971" s="21" t="s">
        <v>573</v>
      </c>
      <c r="D1971" s="265">
        <f>VLOOKUP($A$1968,EGdata!$A$5:$AM$56,5,FALSE)</f>
        <v>88102</v>
      </c>
      <c r="E1971" s="264">
        <f>SUM(J1971:Q1971)</f>
        <v>60071</v>
      </c>
      <c r="F1971" s="264">
        <f>D1971-G1971</f>
        <v>66120</v>
      </c>
      <c r="G1971" s="265">
        <f>VLOOKUP($A$1968,EGdata!$A$5:$AM$56,18,FALSE)</f>
        <v>21982</v>
      </c>
      <c r="H1971" s="265">
        <f>VLOOKUP($A$1968,EGdata!$A$5:$AM$56,19,FALSE)</f>
        <v>969</v>
      </c>
      <c r="I1971" s="265">
        <f>VLOOKUP($A$1968,EGdata!$A$5:$AM$56,20,FALSE)</f>
        <v>5080</v>
      </c>
      <c r="J1971" s="265">
        <f>VLOOKUP($A$1968,EGdata!$A$5:$AM$56,21,FALSE)</f>
        <v>4210</v>
      </c>
      <c r="K1971" s="265">
        <f>VLOOKUP($A$1968,EGdata!$A$5:$AM$56,22,FALSE)</f>
        <v>10001</v>
      </c>
      <c r="L1971" s="265">
        <f>VLOOKUP($A$1968,EGdata!$A$5:$AM$56,23,FALSE)</f>
        <v>11608</v>
      </c>
      <c r="M1971" s="265">
        <f>VLOOKUP($A$1968,EGdata!$A$5:$AM$56,24,FALSE)</f>
        <v>5394</v>
      </c>
      <c r="N1971" s="265">
        <f>VLOOKUP($A$1968,EGdata!$A$5:$AM$56,25,FALSE)</f>
        <v>3893</v>
      </c>
      <c r="O1971" s="265">
        <f>VLOOKUP($A$1968,EGdata!$A$5:$AM$56,26,FALSE)</f>
        <v>6348</v>
      </c>
      <c r="P1971" s="265">
        <f>VLOOKUP($A$1968,EGdata!$A$5:$AM$56,27,FALSE)</f>
        <v>8183</v>
      </c>
      <c r="Q1971" s="265">
        <f>VLOOKUP($A$1968,EGdata!$A$5:$AM$56,28,FALSE)</f>
        <v>10434</v>
      </c>
    </row>
    <row r="1972" spans="1:17" ht="12.75">
      <c r="A1972" s="21"/>
      <c r="B1972" s="21"/>
      <c r="C1972" s="21" t="s">
        <v>574</v>
      </c>
      <c r="D1972" s="265">
        <f>VLOOKUP($A$1968,EGdata!$A$5:$AM$56,6,FALSE)</f>
        <v>8857</v>
      </c>
      <c r="E1972" s="264">
        <f>SUM(J1972:Q1972)</f>
        <v>5110</v>
      </c>
      <c r="F1972" s="264">
        <f>D1972-G1972</f>
        <v>5883</v>
      </c>
      <c r="G1972" s="265">
        <f>VLOOKUP($A$1968,EGdata!$A$5:$AM$56,29,FALSE)</f>
        <v>2974</v>
      </c>
      <c r="H1972" s="265">
        <f>VLOOKUP($A$1968,EGdata!$A$5:$AM$56,30,FALSE)</f>
        <v>679</v>
      </c>
      <c r="I1972" s="265">
        <f>VLOOKUP($A$1968,EGdata!$A$5:$AM$56,31,FALSE)</f>
        <v>94</v>
      </c>
      <c r="J1972" s="265">
        <f>VLOOKUP($A$1968,EGdata!$A$5:$AM$56,32,FALSE)</f>
        <v>160</v>
      </c>
      <c r="K1972" s="265">
        <f>VLOOKUP($A$1968,EGdata!$A$5:$AM$56,33,FALSE)</f>
        <v>852</v>
      </c>
      <c r="L1972" s="265">
        <f>VLOOKUP($A$1968,EGdata!$A$5:$AM$56,34,FALSE)</f>
        <v>985</v>
      </c>
      <c r="M1972" s="265">
        <f>VLOOKUP($A$1968,EGdata!$A$5:$AM$56,35,FALSE)</f>
        <v>381</v>
      </c>
      <c r="N1972" s="265">
        <f>VLOOKUP($A$1968,EGdata!$A$5:$AM$56,36,FALSE)</f>
        <v>137</v>
      </c>
      <c r="O1972" s="265">
        <f>VLOOKUP($A$1968,EGdata!$A$5:$AM$56,37,FALSE)</f>
        <v>125</v>
      </c>
      <c r="P1972" s="265">
        <f>VLOOKUP($A$1968,EGdata!$A$5:$AM$56,38,FALSE)</f>
        <v>2014</v>
      </c>
      <c r="Q1972" s="265">
        <f>VLOOKUP($A$1968,EGdata!$A$5:$AM$56,39,FALSE)</f>
        <v>456</v>
      </c>
    </row>
    <row r="1973" spans="1:17" ht="13.5" thickBot="1">
      <c r="A1973" s="21"/>
      <c r="B1973" s="21"/>
      <c r="C1973" s="160" t="s">
        <v>842</v>
      </c>
      <c r="D1973" s="36">
        <f>SUM(D1970:D1972)</f>
        <v>126693</v>
      </c>
      <c r="E1973" s="31">
        <f>SUM(J1973:Q1973)</f>
        <v>92065</v>
      </c>
      <c r="F1973" s="31">
        <f>D1973-G1973</f>
        <v>99652</v>
      </c>
      <c r="G1973" s="36">
        <f aca="true" t="shared" si="0" ref="G1973:Q1973">SUM(G1970:G1972)</f>
        <v>27041</v>
      </c>
      <c r="H1973" s="36">
        <f t="shared" si="0"/>
        <v>1673</v>
      </c>
      <c r="I1973" s="36">
        <f t="shared" si="0"/>
        <v>5914</v>
      </c>
      <c r="J1973" s="36">
        <f t="shared" si="0"/>
        <v>7478</v>
      </c>
      <c r="K1973" s="36">
        <f t="shared" si="0"/>
        <v>12799</v>
      </c>
      <c r="L1973" s="36">
        <f t="shared" si="0"/>
        <v>19484</v>
      </c>
      <c r="M1973" s="36">
        <f t="shared" si="0"/>
        <v>9244</v>
      </c>
      <c r="N1973" s="36">
        <f t="shared" si="0"/>
        <v>4391</v>
      </c>
      <c r="O1973" s="36">
        <f t="shared" si="0"/>
        <v>10092</v>
      </c>
      <c r="P1973" s="36">
        <f t="shared" si="0"/>
        <v>12572</v>
      </c>
      <c r="Q1973" s="36">
        <f t="shared" si="0"/>
        <v>16005</v>
      </c>
    </row>
    <row r="1974" ht="13.5" thickTop="1"/>
    <row r="1975" spans="3:17" ht="33.75">
      <c r="C1975" s="21"/>
      <c r="D1975" s="33" t="s">
        <v>563</v>
      </c>
      <c r="E1975" s="33" t="s">
        <v>538</v>
      </c>
      <c r="F1975" s="33" t="s">
        <v>841</v>
      </c>
      <c r="G1975" s="33" t="s">
        <v>564</v>
      </c>
      <c r="H1975" s="225" t="s">
        <v>565</v>
      </c>
      <c r="I1975" s="33" t="s">
        <v>566</v>
      </c>
      <c r="J1975" s="33" t="s">
        <v>567</v>
      </c>
      <c r="K1975" s="33" t="s">
        <v>568</v>
      </c>
      <c r="L1975" s="33" t="s">
        <v>569</v>
      </c>
      <c r="M1975" s="33" t="s">
        <v>1020</v>
      </c>
      <c r="N1975" s="33" t="s">
        <v>570</v>
      </c>
      <c r="O1975" s="33" t="s">
        <v>640</v>
      </c>
      <c r="P1975" s="33" t="s">
        <v>641</v>
      </c>
      <c r="Q1975" s="33" t="s">
        <v>571</v>
      </c>
    </row>
    <row r="1976" spans="3:17" ht="12.75">
      <c r="C1976" s="21" t="s">
        <v>572</v>
      </c>
      <c r="D1976" s="37">
        <f aca="true" t="shared" si="1" ref="D1976:Q1976">D1970/$D$1970*100</f>
        <v>100</v>
      </c>
      <c r="E1976" s="37">
        <f t="shared" si="1"/>
        <v>90.41501311629784</v>
      </c>
      <c r="F1976" s="37">
        <f t="shared" si="1"/>
        <v>92.98782538508105</v>
      </c>
      <c r="G1976" s="37">
        <f t="shared" si="1"/>
        <v>7.012174614918948</v>
      </c>
      <c r="H1976" s="37">
        <f t="shared" si="1"/>
        <v>0.08407883231317684</v>
      </c>
      <c r="I1976" s="37">
        <f t="shared" si="1"/>
        <v>2.488733436470034</v>
      </c>
      <c r="J1976" s="37">
        <f t="shared" si="1"/>
        <v>10.452680433174145</v>
      </c>
      <c r="K1976" s="37">
        <f t="shared" si="1"/>
        <v>6.544696307257684</v>
      </c>
      <c r="L1976" s="37">
        <f t="shared" si="1"/>
        <v>23.175489338804063</v>
      </c>
      <c r="M1976" s="37">
        <f t="shared" si="1"/>
        <v>11.666778771776418</v>
      </c>
      <c r="N1976" s="37">
        <f t="shared" si="1"/>
        <v>1.2140983386022737</v>
      </c>
      <c r="O1976" s="37">
        <f t="shared" si="1"/>
        <v>12.171251765655478</v>
      </c>
      <c r="P1976" s="37">
        <f t="shared" si="1"/>
        <v>7.987489069751799</v>
      </c>
      <c r="Q1976" s="37">
        <f t="shared" si="1"/>
        <v>17.20252909127598</v>
      </c>
    </row>
    <row r="1977" spans="3:17" ht="12.75">
      <c r="C1977" s="21" t="s">
        <v>573</v>
      </c>
      <c r="D1977" s="158">
        <f aca="true" t="shared" si="2" ref="D1977:Q1977">D1971/$D$1971*100</f>
        <v>100</v>
      </c>
      <c r="E1977" s="158">
        <f t="shared" si="2"/>
        <v>68.1834691607455</v>
      </c>
      <c r="F1977" s="158">
        <f t="shared" si="2"/>
        <v>75.04937458854509</v>
      </c>
      <c r="G1977" s="158">
        <f t="shared" si="2"/>
        <v>24.950625411454904</v>
      </c>
      <c r="H1977" s="158">
        <f t="shared" si="2"/>
        <v>1.0998615241424712</v>
      </c>
      <c r="I1977" s="158">
        <f t="shared" si="2"/>
        <v>5.766043903657125</v>
      </c>
      <c r="J1977" s="158">
        <f t="shared" si="2"/>
        <v>4.778552132755216</v>
      </c>
      <c r="K1977" s="158">
        <f t="shared" si="2"/>
        <v>11.351615173321832</v>
      </c>
      <c r="L1977" s="158">
        <f t="shared" si="2"/>
        <v>13.175637329459036</v>
      </c>
      <c r="M1977" s="158">
        <f t="shared" si="2"/>
        <v>6.122448979591836</v>
      </c>
      <c r="N1977" s="158">
        <f t="shared" si="2"/>
        <v>4.41874191278291</v>
      </c>
      <c r="O1977" s="158">
        <f t="shared" si="2"/>
        <v>7.205284783546344</v>
      </c>
      <c r="P1977" s="158">
        <f t="shared" si="2"/>
        <v>9.2880978865406</v>
      </c>
      <c r="Q1977" s="158">
        <f t="shared" si="2"/>
        <v>11.843090962747723</v>
      </c>
    </row>
    <row r="1978" spans="3:17" ht="12.75">
      <c r="C1978" s="21" t="s">
        <v>574</v>
      </c>
      <c r="D1978" s="158">
        <f aca="true" t="shared" si="3" ref="D1978:Q1978">D1972/$D$1972*100</f>
        <v>100</v>
      </c>
      <c r="E1978" s="158">
        <f t="shared" si="3"/>
        <v>57.69447894320876</v>
      </c>
      <c r="F1978" s="158">
        <f t="shared" si="3"/>
        <v>66.42203906514621</v>
      </c>
      <c r="G1978" s="158">
        <f t="shared" si="3"/>
        <v>33.57796093485379</v>
      </c>
      <c r="H1978" s="158">
        <f t="shared" si="3"/>
        <v>7.666252681494863</v>
      </c>
      <c r="I1978" s="158">
        <f t="shared" si="3"/>
        <v>1.0613074404425877</v>
      </c>
      <c r="J1978" s="158">
        <f t="shared" si="3"/>
        <v>1.806480749689511</v>
      </c>
      <c r="K1978" s="158">
        <f t="shared" si="3"/>
        <v>9.619509992096646</v>
      </c>
      <c r="L1978" s="158">
        <f t="shared" si="3"/>
        <v>11.121147115276052</v>
      </c>
      <c r="M1978" s="158">
        <f t="shared" si="3"/>
        <v>4.301682285198148</v>
      </c>
      <c r="N1978" s="158">
        <f t="shared" si="3"/>
        <v>1.546799141921644</v>
      </c>
      <c r="O1978" s="158">
        <f t="shared" si="3"/>
        <v>1.4113130856949307</v>
      </c>
      <c r="P1978" s="158">
        <f t="shared" si="3"/>
        <v>22.739076436716722</v>
      </c>
      <c r="Q1978" s="158">
        <f t="shared" si="3"/>
        <v>5.148470136615106</v>
      </c>
    </row>
    <row r="1979" spans="3:17" ht="13.5" thickBot="1">
      <c r="C1979" s="160" t="s">
        <v>842</v>
      </c>
      <c r="D1979" s="159">
        <f aca="true" t="shared" si="4" ref="D1979:Q1979">D1973/$D$1973*100</f>
        <v>100</v>
      </c>
      <c r="E1979" s="159">
        <f t="shared" si="4"/>
        <v>72.66778748628575</v>
      </c>
      <c r="F1979" s="159">
        <f t="shared" si="4"/>
        <v>78.65627935245041</v>
      </c>
      <c r="G1979" s="159">
        <f t="shared" si="4"/>
        <v>21.34372064754959</v>
      </c>
      <c r="H1979" s="159">
        <f t="shared" si="4"/>
        <v>1.3205149455771037</v>
      </c>
      <c r="I1979" s="159">
        <f t="shared" si="4"/>
        <v>4.667976920587562</v>
      </c>
      <c r="J1979" s="159">
        <f t="shared" si="4"/>
        <v>5.902457120756474</v>
      </c>
      <c r="K1979" s="159">
        <f t="shared" si="4"/>
        <v>10.102373453939839</v>
      </c>
      <c r="L1979" s="159">
        <f t="shared" si="4"/>
        <v>15.378908069111949</v>
      </c>
      <c r="M1979" s="159">
        <f t="shared" si="4"/>
        <v>7.296377858287356</v>
      </c>
      <c r="N1979" s="159">
        <f t="shared" si="4"/>
        <v>3.465858413645584</v>
      </c>
      <c r="O1979" s="159">
        <f t="shared" si="4"/>
        <v>7.965712391371267</v>
      </c>
      <c r="P1979" s="159">
        <f t="shared" si="4"/>
        <v>9.923200176805349</v>
      </c>
      <c r="Q1979" s="159">
        <f t="shared" si="4"/>
        <v>12.632900002367927</v>
      </c>
    </row>
    <row r="1980" ht="13.5" thickTop="1"/>
    <row r="1981" spans="3:17" ht="33.75">
      <c r="C1981" s="21"/>
      <c r="D1981" s="33" t="s">
        <v>563</v>
      </c>
      <c r="E1981" s="33" t="s">
        <v>538</v>
      </c>
      <c r="F1981" s="33" t="s">
        <v>841</v>
      </c>
      <c r="G1981" s="33" t="s">
        <v>564</v>
      </c>
      <c r="H1981" s="225" t="s">
        <v>565</v>
      </c>
      <c r="I1981" s="33" t="s">
        <v>566</v>
      </c>
      <c r="J1981" s="33" t="s">
        <v>567</v>
      </c>
      <c r="K1981" s="33" t="s">
        <v>568</v>
      </c>
      <c r="L1981" s="33" t="s">
        <v>569</v>
      </c>
      <c r="M1981" s="33" t="s">
        <v>1020</v>
      </c>
      <c r="N1981" s="33" t="s">
        <v>570</v>
      </c>
      <c r="O1981" s="33" t="s">
        <v>640</v>
      </c>
      <c r="P1981" s="33" t="s">
        <v>641</v>
      </c>
      <c r="Q1981" s="33" t="s">
        <v>571</v>
      </c>
    </row>
    <row r="1982" spans="3:17" ht="12.75">
      <c r="C1982" s="21" t="s">
        <v>572</v>
      </c>
      <c r="D1982" s="37">
        <f aca="true" t="shared" si="5" ref="D1982:Q1982">D1970/D$1973*100</f>
        <v>23.46933137584555</v>
      </c>
      <c r="E1982" s="37">
        <f t="shared" si="5"/>
        <v>29.201107912887636</v>
      </c>
      <c r="F1982" s="37">
        <f t="shared" si="5"/>
        <v>27.745554529763577</v>
      </c>
      <c r="G1982" s="37">
        <f t="shared" si="5"/>
        <v>7.710513664435487</v>
      </c>
      <c r="H1982" s="37">
        <f t="shared" si="5"/>
        <v>1.4943215780035863</v>
      </c>
      <c r="I1982" s="37">
        <f t="shared" si="5"/>
        <v>12.512681772066284</v>
      </c>
      <c r="J1982" s="37">
        <f t="shared" si="5"/>
        <v>41.561914950521526</v>
      </c>
      <c r="K1982" s="37">
        <f t="shared" si="5"/>
        <v>15.204312836940387</v>
      </c>
      <c r="L1982" s="37">
        <f t="shared" si="5"/>
        <v>35.367481010059535</v>
      </c>
      <c r="M1982" s="37">
        <f t="shared" si="5"/>
        <v>37.52704456945045</v>
      </c>
      <c r="N1982" s="37">
        <f t="shared" si="5"/>
        <v>8.221361876565702</v>
      </c>
      <c r="O1982" s="37">
        <f t="shared" si="5"/>
        <v>35.86008719778042</v>
      </c>
      <c r="P1982" s="37">
        <f t="shared" si="5"/>
        <v>18.89118676423799</v>
      </c>
      <c r="Q1982" s="37">
        <f t="shared" si="5"/>
        <v>31.958762886597935</v>
      </c>
    </row>
    <row r="1983" spans="3:17" ht="12.75">
      <c r="C1983" s="21" t="s">
        <v>573</v>
      </c>
      <c r="D1983" s="158">
        <f aca="true" t="shared" si="6" ref="D1983:Q1983">D1971/D$1973*100</f>
        <v>69.53975357754571</v>
      </c>
      <c r="E1983" s="158">
        <f t="shared" si="6"/>
        <v>65.24846575788845</v>
      </c>
      <c r="F1983" s="158">
        <f t="shared" si="6"/>
        <v>66.35090113595312</v>
      </c>
      <c r="G1983" s="158">
        <f t="shared" si="6"/>
        <v>81.29137236048962</v>
      </c>
      <c r="H1983" s="158">
        <f t="shared" si="6"/>
        <v>57.91990436341901</v>
      </c>
      <c r="I1983" s="158">
        <f t="shared" si="6"/>
        <v>85.89786946229286</v>
      </c>
      <c r="J1983" s="158">
        <f t="shared" si="6"/>
        <v>56.298475528216095</v>
      </c>
      <c r="K1983" s="158">
        <f t="shared" si="6"/>
        <v>78.13891710289866</v>
      </c>
      <c r="L1983" s="158">
        <f t="shared" si="6"/>
        <v>59.577088893451034</v>
      </c>
      <c r="M1983" s="158">
        <f t="shared" si="6"/>
        <v>58.3513630463003</v>
      </c>
      <c r="N1983" s="158">
        <f t="shared" si="6"/>
        <v>88.6586199043498</v>
      </c>
      <c r="O1983" s="158">
        <f t="shared" si="6"/>
        <v>62.9013079667063</v>
      </c>
      <c r="P1983" s="158">
        <f t="shared" si="6"/>
        <v>65.0890868596882</v>
      </c>
      <c r="Q1983" s="158">
        <f t="shared" si="6"/>
        <v>65.19212746016869</v>
      </c>
    </row>
    <row r="1984" spans="3:17" ht="12.75">
      <c r="C1984" s="21" t="s">
        <v>574</v>
      </c>
      <c r="D1984" s="158">
        <f aca="true" t="shared" si="7" ref="D1984:Q1984">D1972/D$1973*100</f>
        <v>6.990915046608731</v>
      </c>
      <c r="E1984" s="158">
        <f t="shared" si="7"/>
        <v>5.550426329223917</v>
      </c>
      <c r="F1984" s="158">
        <f t="shared" si="7"/>
        <v>5.903544334283306</v>
      </c>
      <c r="G1984" s="158">
        <f t="shared" si="7"/>
        <v>10.998113975074887</v>
      </c>
      <c r="H1984" s="158">
        <f t="shared" si="7"/>
        <v>40.58577405857741</v>
      </c>
      <c r="I1984" s="158">
        <f t="shared" si="7"/>
        <v>1.5894487656408525</v>
      </c>
      <c r="J1984" s="158">
        <f t="shared" si="7"/>
        <v>2.13960952126237</v>
      </c>
      <c r="K1984" s="158">
        <f t="shared" si="7"/>
        <v>6.656770060160951</v>
      </c>
      <c r="L1984" s="158">
        <f t="shared" si="7"/>
        <v>5.055430096489427</v>
      </c>
      <c r="M1984" s="158">
        <f t="shared" si="7"/>
        <v>4.121592384249243</v>
      </c>
      <c r="N1984" s="158">
        <f t="shared" si="7"/>
        <v>3.120018219084491</v>
      </c>
      <c r="O1984" s="158">
        <f t="shared" si="7"/>
        <v>1.238604835513278</v>
      </c>
      <c r="P1984" s="158">
        <f t="shared" si="7"/>
        <v>16.019726376073816</v>
      </c>
      <c r="Q1984" s="158">
        <f t="shared" si="7"/>
        <v>2.8491096532333646</v>
      </c>
    </row>
    <row r="1985" spans="3:17" ht="13.5" thickBot="1">
      <c r="C1985" s="160" t="s">
        <v>842</v>
      </c>
      <c r="D1985" s="159">
        <f aca="true" t="shared" si="8" ref="D1985:Q1985">D1973/D$1973*100</f>
        <v>100</v>
      </c>
      <c r="E1985" s="159">
        <f t="shared" si="8"/>
        <v>100</v>
      </c>
      <c r="F1985" s="159">
        <f t="shared" si="8"/>
        <v>100</v>
      </c>
      <c r="G1985" s="159">
        <f t="shared" si="8"/>
        <v>100</v>
      </c>
      <c r="H1985" s="159">
        <f t="shared" si="8"/>
        <v>100</v>
      </c>
      <c r="I1985" s="159">
        <f t="shared" si="8"/>
        <v>100</v>
      </c>
      <c r="J1985" s="159">
        <f t="shared" si="8"/>
        <v>100</v>
      </c>
      <c r="K1985" s="159">
        <f t="shared" si="8"/>
        <v>100</v>
      </c>
      <c r="L1985" s="159">
        <f t="shared" si="8"/>
        <v>100</v>
      </c>
      <c r="M1985" s="159">
        <f t="shared" si="8"/>
        <v>100</v>
      </c>
      <c r="N1985" s="159">
        <f t="shared" si="8"/>
        <v>100</v>
      </c>
      <c r="O1985" s="159">
        <f t="shared" si="8"/>
        <v>100</v>
      </c>
      <c r="P1985" s="159">
        <f t="shared" si="8"/>
        <v>100</v>
      </c>
      <c r="Q1985" s="159">
        <f t="shared" si="8"/>
        <v>100</v>
      </c>
    </row>
    <row r="1986" ht="13.5" thickTop="1"/>
  </sheetData>
  <sheetProtection sheet="1" objects="1" scenarios="1"/>
  <mergeCells count="5">
    <mergeCell ref="A39:H49"/>
    <mergeCell ref="F17:G17"/>
    <mergeCell ref="A17:A18"/>
    <mergeCell ref="B17:B18"/>
    <mergeCell ref="D17:E17"/>
  </mergeCells>
  <printOptions/>
  <pageMargins left="0.6299212598425197" right="0.3937007874015748" top="0.5905511811023623" bottom="0.5905511811023623" header="0.5118110236220472" footer="0.11811023622047245"/>
  <pageSetup horizontalDpi="600" verticalDpi="600" orientation="portrait" paperSize="9" r:id="rId2"/>
  <headerFooter alignWithMargins="0">
    <oddHeader>&amp;R&amp;8Source: 2011 Census, Crown   Copyright 2013</oddHeader>
    <oddFooter>&amp;L&amp;7Planning &amp; Growth Strategy, Planning &amp; Regeneration,  www.birmingham.gov.uk/census,  population.census@birmingham.gov.uk, 0121 303 4208</oddFooter>
  </headerFooter>
  <drawing r:id="rId1"/>
</worksheet>
</file>

<file path=xl/worksheets/sheet19.xml><?xml version="1.0" encoding="utf-8"?>
<worksheet xmlns="http://schemas.openxmlformats.org/spreadsheetml/2006/main" xmlns:r="http://schemas.openxmlformats.org/officeDocument/2006/relationships">
  <sheetPr codeName="Sheet10"/>
  <dimension ref="A1:M50"/>
  <sheetViews>
    <sheetView zoomScalePageLayoutView="0" workbookViewId="0" topLeftCell="A1">
      <selection activeCell="A47" sqref="A47:H53"/>
    </sheetView>
  </sheetViews>
  <sheetFormatPr defaultColWidth="9.140625" defaultRowHeight="12.75"/>
  <cols>
    <col min="1" max="1" width="8.7109375" style="0" customWidth="1"/>
    <col min="2" max="2" width="16.7109375" style="0" customWidth="1"/>
    <col min="3" max="3" width="11.7109375" style="0" customWidth="1"/>
    <col min="4" max="4" width="10.8515625" style="0" customWidth="1"/>
    <col min="5" max="5" width="8.7109375" style="0" customWidth="1"/>
    <col min="6" max="6" width="18.00390625" style="0" customWidth="1"/>
    <col min="7" max="7" width="8.7109375" style="0" customWidth="1"/>
    <col min="8" max="8" width="10.28125" style="0" customWidth="1"/>
  </cols>
  <sheetData>
    <row r="1" spans="1:7" ht="12.75" customHeight="1">
      <c r="A1" s="73" t="s">
        <v>610</v>
      </c>
      <c r="F1" s="76"/>
      <c r="G1" s="76"/>
    </row>
    <row r="2" ht="15">
      <c r="A2" s="246" t="str">
        <f>'Age Structure'!A1961</f>
        <v>Ladywood constituency</v>
      </c>
    </row>
    <row r="3" spans="1:13" ht="15.75" customHeight="1">
      <c r="A3" s="140" t="s">
        <v>520</v>
      </c>
      <c r="B3" s="21"/>
      <c r="C3" s="21"/>
      <c r="D3" s="21"/>
      <c r="E3" s="21"/>
      <c r="F3" s="21"/>
      <c r="G3" s="21"/>
      <c r="H3" s="21"/>
      <c r="I3" s="21"/>
      <c r="J3" s="21"/>
      <c r="K3" s="21"/>
      <c r="L3" s="21"/>
      <c r="M3" s="21"/>
    </row>
    <row r="4" spans="1:13" ht="6.75" customHeight="1" thickBot="1">
      <c r="A4" s="140"/>
      <c r="B4" s="21"/>
      <c r="C4" s="21"/>
      <c r="D4" s="21"/>
      <c r="E4" s="21"/>
      <c r="F4" s="21"/>
      <c r="G4" s="21"/>
      <c r="H4" s="21"/>
      <c r="I4" s="21"/>
      <c r="J4" s="21"/>
      <c r="K4" s="21"/>
      <c r="L4" s="21"/>
      <c r="M4" s="21"/>
    </row>
    <row r="5" spans="1:13" ht="30" customHeight="1">
      <c r="A5" s="179"/>
      <c r="B5" s="339" t="s">
        <v>515</v>
      </c>
      <c r="C5" s="340"/>
      <c r="D5" s="340"/>
      <c r="E5" s="341"/>
      <c r="F5" s="21"/>
      <c r="G5" s="21"/>
      <c r="H5" s="21"/>
      <c r="I5" s="21"/>
      <c r="J5" s="21"/>
      <c r="K5" s="21"/>
      <c r="L5" s="21"/>
      <c r="M5" s="21"/>
    </row>
    <row r="6" spans="1:13" ht="13.5" thickBot="1">
      <c r="A6" s="180"/>
      <c r="B6" s="331" t="str">
        <f>A2</f>
        <v>Ladywood constituency</v>
      </c>
      <c r="C6" s="332"/>
      <c r="D6" s="332"/>
      <c r="E6" s="333"/>
      <c r="F6" s="21"/>
      <c r="G6" s="21"/>
      <c r="H6" s="21"/>
      <c r="I6" s="21"/>
      <c r="J6" s="21"/>
      <c r="K6" s="21"/>
      <c r="L6" s="21"/>
      <c r="M6" s="21"/>
    </row>
    <row r="7" spans="1:13" ht="42" customHeight="1" thickBot="1">
      <c r="A7" s="180"/>
      <c r="B7" s="337" t="s">
        <v>633</v>
      </c>
      <c r="C7" s="222" t="str">
        <f>A2</f>
        <v>Ladywood constituency</v>
      </c>
      <c r="D7" s="223" t="s">
        <v>242</v>
      </c>
      <c r="E7" s="224" t="s">
        <v>247</v>
      </c>
      <c r="F7" s="342"/>
      <c r="G7" s="342"/>
      <c r="H7" s="342"/>
      <c r="I7" s="342"/>
      <c r="J7" s="21"/>
      <c r="K7" s="21"/>
      <c r="L7" s="21"/>
      <c r="M7" s="21"/>
    </row>
    <row r="8" spans="1:13" ht="15" customHeight="1" thickBot="1">
      <c r="A8" s="180"/>
      <c r="B8" s="338"/>
      <c r="C8" s="346" t="s">
        <v>20</v>
      </c>
      <c r="D8" s="347"/>
      <c r="E8" s="348"/>
      <c r="F8" s="201"/>
      <c r="G8" s="200"/>
      <c r="H8" s="202"/>
      <c r="I8" s="201"/>
      <c r="J8" s="21"/>
      <c r="K8" s="21"/>
      <c r="L8" s="21"/>
      <c r="M8" s="21"/>
    </row>
    <row r="9" spans="1:13" ht="15" customHeight="1" thickBot="1">
      <c r="A9" s="180"/>
      <c r="B9" s="166" t="s">
        <v>1018</v>
      </c>
      <c r="C9" s="259">
        <f>VLOOKUP($A$2,osukdata!$A$63:$Z$113,3,FALSE)</f>
        <v>40.310040807305846</v>
      </c>
      <c r="D9" s="167">
        <v>22.2</v>
      </c>
      <c r="E9" s="168">
        <v>13.840405734078798</v>
      </c>
      <c r="F9" s="202"/>
      <c r="G9" s="203"/>
      <c r="H9" s="200"/>
      <c r="I9" s="164"/>
      <c r="J9" s="21"/>
      <c r="K9" s="21"/>
      <c r="L9" s="21"/>
      <c r="M9" s="21"/>
    </row>
    <row r="10" spans="1:13" ht="15" customHeight="1">
      <c r="A10" s="180"/>
      <c r="B10" s="169" t="s">
        <v>564</v>
      </c>
      <c r="C10" s="260">
        <f>VLOOKUP($A$2,osukdata!$A$63:$Z$113,4,FALSE)</f>
        <v>3.0805073776857363</v>
      </c>
      <c r="D10" s="170">
        <v>1.4499743080265934</v>
      </c>
      <c r="E10" s="174">
        <v>2.162796886869006</v>
      </c>
      <c r="F10" s="202"/>
      <c r="G10" s="203"/>
      <c r="H10" s="200"/>
      <c r="I10" s="164"/>
      <c r="J10" s="21"/>
      <c r="K10" s="21"/>
      <c r="L10" s="21"/>
      <c r="M10" s="21"/>
    </row>
    <row r="11" spans="1:13" ht="15" customHeight="1">
      <c r="A11" s="180"/>
      <c r="B11" s="169" t="s">
        <v>565</v>
      </c>
      <c r="C11" s="260">
        <f>VLOOKUP($A$2,osukdata!$A$63:$Z$113,5,FALSE)</f>
        <v>71.30902570233114</v>
      </c>
      <c r="D11" s="170">
        <v>64.07520094455292</v>
      </c>
      <c r="E11" s="174">
        <v>66.42211523768813</v>
      </c>
      <c r="F11" s="202"/>
      <c r="G11" s="203"/>
      <c r="H11" s="200"/>
      <c r="I11" s="164"/>
      <c r="J11" s="21"/>
      <c r="K11" s="21"/>
      <c r="L11" s="21"/>
      <c r="M11" s="21"/>
    </row>
    <row r="12" spans="1:13" ht="15" customHeight="1">
      <c r="A12" s="180"/>
      <c r="B12" s="171" t="s">
        <v>566</v>
      </c>
      <c r="C12" s="261">
        <f>VLOOKUP($A$2,osukdata!$A$63:$Z$113,6,FALSE)</f>
        <v>88.53567805207982</v>
      </c>
      <c r="D12" s="172">
        <v>82.63487312062045</v>
      </c>
      <c r="E12" s="175">
        <v>83.87616427992216</v>
      </c>
      <c r="F12" s="202"/>
      <c r="G12" s="203"/>
      <c r="H12" s="200"/>
      <c r="I12" s="164"/>
      <c r="J12" s="21"/>
      <c r="K12" s="21"/>
      <c r="L12" s="21"/>
      <c r="M12" s="21"/>
    </row>
    <row r="13" spans="1:13" ht="28.5" customHeight="1">
      <c r="A13" s="180"/>
      <c r="B13" s="147" t="s">
        <v>1019</v>
      </c>
      <c r="C13" s="261">
        <f>VLOOKUP($A$2,osukdata!$A$63:$Z$113,7,FALSE)</f>
        <v>15.712757421770526</v>
      </c>
      <c r="D13" s="172">
        <v>9.919126142211953</v>
      </c>
      <c r="E13" s="175">
        <v>19.675340080594932</v>
      </c>
      <c r="F13" s="202"/>
      <c r="G13" s="203"/>
      <c r="H13" s="200"/>
      <c r="I13" s="164"/>
      <c r="J13" s="21"/>
      <c r="K13" s="21"/>
      <c r="L13" s="21"/>
      <c r="M13" s="21"/>
    </row>
    <row r="14" spans="1:13" ht="15" customHeight="1">
      <c r="A14" s="180"/>
      <c r="B14" s="171" t="s">
        <v>568</v>
      </c>
      <c r="C14" s="261">
        <f>VLOOKUP($A$2,osukdata!$A$63:$Z$113,8,FALSE)</f>
        <v>47.0271114930854</v>
      </c>
      <c r="D14" s="172">
        <v>46.039213258847745</v>
      </c>
      <c r="E14" s="175">
        <v>56.91866888490523</v>
      </c>
      <c r="F14" s="202"/>
      <c r="G14" s="203"/>
      <c r="H14" s="200"/>
      <c r="I14" s="164"/>
      <c r="J14" s="21"/>
      <c r="K14" s="21"/>
      <c r="L14" s="21"/>
      <c r="M14" s="21"/>
    </row>
    <row r="15" spans="1:13" ht="15" customHeight="1">
      <c r="A15" s="180"/>
      <c r="B15" s="147" t="s">
        <v>569</v>
      </c>
      <c r="C15" s="262">
        <f>VLOOKUP($A$2,osukdata!$A$63:$Z$113,9,FALSE)</f>
        <v>37.85157051940053</v>
      </c>
      <c r="D15" s="148">
        <v>37.78409287339155</v>
      </c>
      <c r="E15" s="176">
        <v>43.84760339554178</v>
      </c>
      <c r="F15" s="202"/>
      <c r="G15" s="203"/>
      <c r="H15" s="200"/>
      <c r="I15" s="164"/>
      <c r="J15" s="21"/>
      <c r="K15" s="21"/>
      <c r="L15" s="21"/>
      <c r="M15" s="21"/>
    </row>
    <row r="16" spans="1:13" ht="15" customHeight="1">
      <c r="A16" s="181"/>
      <c r="B16" s="147" t="s">
        <v>1020</v>
      </c>
      <c r="C16" s="262">
        <f>VLOOKUP($A$2,osukdata!$A$63:$Z$113,10,FALSE)</f>
        <v>44.742535698831674</v>
      </c>
      <c r="D16" s="148">
        <v>43.28046231402926</v>
      </c>
      <c r="E16" s="176">
        <v>48.08574295440696</v>
      </c>
      <c r="F16" s="202"/>
      <c r="G16" s="203"/>
      <c r="H16" s="200"/>
      <c r="I16" s="164"/>
      <c r="J16" s="21"/>
      <c r="K16" s="21"/>
      <c r="L16" s="21"/>
      <c r="M16" s="21"/>
    </row>
    <row r="17" spans="1:13" ht="11.25" customHeight="1">
      <c r="A17" s="182"/>
      <c r="B17" s="147" t="s">
        <v>570</v>
      </c>
      <c r="C17" s="262">
        <f>VLOOKUP($A$2,osukdata!$A$63:$Z$113,11,FALSE)</f>
        <v>83.87611022546118</v>
      </c>
      <c r="D17" s="148">
        <v>78.09943360604153</v>
      </c>
      <c r="E17" s="176">
        <v>76.34564153643055</v>
      </c>
      <c r="F17" s="202"/>
      <c r="G17" s="203"/>
      <c r="H17" s="200"/>
      <c r="I17" s="164"/>
      <c r="J17" s="21"/>
      <c r="K17" s="21"/>
      <c r="L17" s="21"/>
      <c r="M17" s="21"/>
    </row>
    <row r="18" spans="1:13" ht="12.75" customHeight="1">
      <c r="A18" s="181"/>
      <c r="B18" s="147" t="s">
        <v>640</v>
      </c>
      <c r="C18" s="262">
        <f>VLOOKUP($A$2,osukdata!$A$63:$Z$113,12,FALSE)</f>
        <v>72.44351961950059</v>
      </c>
      <c r="D18" s="148">
        <v>74.71908239138408</v>
      </c>
      <c r="E18" s="176">
        <v>67.18006097729358</v>
      </c>
      <c r="F18" s="202"/>
      <c r="G18" s="203"/>
      <c r="H18" s="200"/>
      <c r="I18" s="164"/>
      <c r="J18" s="21"/>
      <c r="K18" s="21"/>
      <c r="L18" s="21"/>
      <c r="M18" s="21"/>
    </row>
    <row r="19" spans="1:13" ht="12.75" customHeight="1">
      <c r="A19" s="181"/>
      <c r="B19" s="147" t="s">
        <v>641</v>
      </c>
      <c r="C19" s="262">
        <f>VLOOKUP($A$2,osukdata!$A$63:$Z$113,13,FALSE)</f>
        <v>43.127585109767736</v>
      </c>
      <c r="D19" s="148">
        <v>38.98742679624693</v>
      </c>
      <c r="E19" s="176">
        <v>39.83733096904314</v>
      </c>
      <c r="F19" s="165"/>
      <c r="G19" s="165"/>
      <c r="H19" s="21"/>
      <c r="I19" s="21"/>
      <c r="J19" s="21"/>
      <c r="K19" s="21"/>
      <c r="L19" s="21"/>
      <c r="M19" s="21"/>
    </row>
    <row r="20" spans="1:13" ht="12.75" customHeight="1" thickBot="1">
      <c r="A20" s="183"/>
      <c r="B20" s="149" t="s">
        <v>571</v>
      </c>
      <c r="C20" s="263">
        <f>VLOOKUP($A$2,osukdata!$A$63:$Z$113,14,FALSE)</f>
        <v>54.276788503592634</v>
      </c>
      <c r="D20" s="150">
        <v>52.36049107142857</v>
      </c>
      <c r="E20" s="177">
        <v>66.01082715502496</v>
      </c>
      <c r="F20" s="165"/>
      <c r="G20" s="165"/>
      <c r="H20" s="21"/>
      <c r="I20" s="21"/>
      <c r="J20" s="21"/>
      <c r="K20" s="21"/>
      <c r="L20" s="21"/>
      <c r="M20" s="21"/>
    </row>
    <row r="21" spans="1:13" ht="12.75" customHeight="1">
      <c r="A21" s="285" t="s">
        <v>783</v>
      </c>
      <c r="B21" s="163"/>
      <c r="C21" s="164"/>
      <c r="D21" s="164"/>
      <c r="E21" s="164"/>
      <c r="F21" s="165"/>
      <c r="G21" s="165"/>
      <c r="H21" s="21"/>
      <c r="I21" s="21"/>
      <c r="J21" s="21"/>
      <c r="K21" s="21"/>
      <c r="L21" s="21"/>
      <c r="M21" s="21"/>
    </row>
    <row r="22" spans="1:13" ht="12.75" customHeight="1">
      <c r="A22" s="334" t="str">
        <f>VLOOKUP($A$2,text!$A$3:$I$52,6,FALSE)</f>
        <v>The 2011 Census shows that the majority (59.7%) of Ladywood constituency residents were born in the UK, this was below the Birmingham (77.8%) and England (86.8%) averages. Not surprisingly, there were very few White British residents born abroad.  People with Mixed ethnicity were the next fewest, however the proportion born overseas was much higher than the city average, in contrast to other Constituencies. High proportions of White 'Other' (88.5%), Chinese (83.9%) and Black African (72.4%) constituency residents were born abroad.</v>
      </c>
      <c r="B22" s="334"/>
      <c r="C22" s="334"/>
      <c r="D22" s="334"/>
      <c r="E22" s="334"/>
      <c r="F22" s="334"/>
      <c r="G22" s="334"/>
      <c r="H22" s="334"/>
      <c r="I22" s="21"/>
      <c r="J22" s="21"/>
      <c r="K22" s="21"/>
      <c r="L22" s="21"/>
      <c r="M22" s="21"/>
    </row>
    <row r="23" spans="1:13" ht="12.75" customHeight="1">
      <c r="A23" s="334"/>
      <c r="B23" s="334"/>
      <c r="C23" s="334"/>
      <c r="D23" s="334"/>
      <c r="E23" s="334"/>
      <c r="F23" s="334"/>
      <c r="G23" s="334"/>
      <c r="H23" s="334"/>
      <c r="I23" s="21"/>
      <c r="J23" s="21"/>
      <c r="K23" s="21"/>
      <c r="L23" s="21"/>
      <c r="M23" s="21"/>
    </row>
    <row r="24" spans="1:13" ht="12.75" customHeight="1">
      <c r="A24" s="334"/>
      <c r="B24" s="334"/>
      <c r="C24" s="334"/>
      <c r="D24" s="334"/>
      <c r="E24" s="334"/>
      <c r="F24" s="334"/>
      <c r="G24" s="334"/>
      <c r="H24" s="334"/>
      <c r="I24" s="21"/>
      <c r="J24" s="21"/>
      <c r="K24" s="21"/>
      <c r="L24" s="21"/>
      <c r="M24" s="21"/>
    </row>
    <row r="25" spans="1:13" ht="12.75" customHeight="1">
      <c r="A25" s="334"/>
      <c r="B25" s="334"/>
      <c r="C25" s="334"/>
      <c r="D25" s="334"/>
      <c r="E25" s="334"/>
      <c r="F25" s="334"/>
      <c r="G25" s="334"/>
      <c r="H25" s="334"/>
      <c r="I25" s="21"/>
      <c r="J25" s="21"/>
      <c r="K25" s="21"/>
      <c r="L25" s="21"/>
      <c r="M25" s="21"/>
    </row>
    <row r="26" spans="1:13" ht="12.75" customHeight="1">
      <c r="A26" s="334"/>
      <c r="B26" s="334"/>
      <c r="C26" s="334"/>
      <c r="D26" s="334"/>
      <c r="E26" s="334"/>
      <c r="F26" s="334"/>
      <c r="G26" s="334"/>
      <c r="H26" s="334"/>
      <c r="I26" s="21"/>
      <c r="J26" s="21"/>
      <c r="K26" s="21"/>
      <c r="L26" s="21"/>
      <c r="M26" s="21"/>
    </row>
    <row r="27" spans="1:13" ht="12.75" customHeight="1">
      <c r="A27" s="334"/>
      <c r="B27" s="334"/>
      <c r="C27" s="334"/>
      <c r="D27" s="334"/>
      <c r="E27" s="334"/>
      <c r="F27" s="334"/>
      <c r="G27" s="334"/>
      <c r="H27" s="334"/>
      <c r="I27" s="21"/>
      <c r="J27" s="21"/>
      <c r="K27" s="21"/>
      <c r="L27" s="21"/>
      <c r="M27" s="21"/>
    </row>
    <row r="28" spans="1:13" ht="12.75" customHeight="1" thickBot="1">
      <c r="A28" s="24"/>
      <c r="B28" s="163"/>
      <c r="C28" s="164"/>
      <c r="D28" s="164"/>
      <c r="E28" s="164"/>
      <c r="F28" s="165"/>
      <c r="G28" s="165"/>
      <c r="H28" s="21"/>
      <c r="I28" s="21"/>
      <c r="J28" s="21"/>
      <c r="K28" s="21"/>
      <c r="L28" s="21"/>
      <c r="M28" s="21"/>
    </row>
    <row r="29" spans="1:13" ht="21" customHeight="1">
      <c r="A29" s="343" t="s">
        <v>460</v>
      </c>
      <c r="B29" s="344"/>
      <c r="C29" s="344"/>
      <c r="D29" s="344"/>
      <c r="E29" s="344"/>
      <c r="F29" s="344"/>
      <c r="G29" s="344"/>
      <c r="H29" s="345"/>
      <c r="I29" s="21"/>
      <c r="J29" s="21"/>
      <c r="K29" s="21"/>
      <c r="L29" s="21"/>
      <c r="M29" s="21"/>
    </row>
    <row r="30" spans="1:13" ht="21" customHeight="1" thickBot="1">
      <c r="A30" s="328" t="str">
        <f>A2</f>
        <v>Ladywood constituency</v>
      </c>
      <c r="B30" s="329"/>
      <c r="C30" s="329"/>
      <c r="D30" s="329"/>
      <c r="E30" s="329"/>
      <c r="F30" s="329"/>
      <c r="G30" s="329"/>
      <c r="H30" s="330"/>
      <c r="I30" s="21"/>
      <c r="J30" s="21"/>
      <c r="K30" s="21"/>
      <c r="L30" s="21"/>
      <c r="M30" s="21"/>
    </row>
    <row r="31" spans="1:13" ht="43.5" thickBot="1">
      <c r="A31" s="213" t="s">
        <v>1013</v>
      </c>
      <c r="B31" s="214" t="s">
        <v>1016</v>
      </c>
      <c r="C31" s="215" t="s">
        <v>581</v>
      </c>
      <c r="D31" s="216" t="s">
        <v>1017</v>
      </c>
      <c r="E31" s="217" t="s">
        <v>1013</v>
      </c>
      <c r="F31" s="214" t="s">
        <v>1016</v>
      </c>
      <c r="G31" s="215" t="s">
        <v>581</v>
      </c>
      <c r="H31" s="216" t="s">
        <v>1017</v>
      </c>
      <c r="I31" s="21"/>
      <c r="J31" s="21"/>
      <c r="K31" s="21"/>
      <c r="L31" s="21"/>
      <c r="M31" s="21"/>
    </row>
    <row r="32" spans="1:13" ht="14.25">
      <c r="A32" s="207">
        <v>1</v>
      </c>
      <c r="B32" s="253" t="str">
        <f>VLOOKUP($A$2,cobdata!$A$3:$AK$56,5,FALSE)</f>
        <v>PAKISTAN</v>
      </c>
      <c r="C32" s="256">
        <f>VLOOKUP($A$2,cobdata!$A$60:$AK$113,5,FALSE)</f>
        <v>7534</v>
      </c>
      <c r="D32" s="210">
        <f>C32/Profile!$H$9*100</f>
        <v>5.9466584578469215</v>
      </c>
      <c r="E32" s="218">
        <v>11</v>
      </c>
      <c r="F32" s="253" t="str">
        <f>VLOOKUP($A$2,cobdata!$A$3:$AK$56,15,FALSE)</f>
        <v>NORTH AFRICA</v>
      </c>
      <c r="G32" s="256">
        <f>VLOOKUP($A$2,cobdata!$A$60:$AK$113,15,FALSE)</f>
        <v>673</v>
      </c>
      <c r="H32" s="210">
        <f>G32/Profile!$H$9*100</f>
        <v>0.5312053546762647</v>
      </c>
      <c r="I32" s="21"/>
      <c r="J32" s="21"/>
      <c r="K32" s="21"/>
      <c r="L32" s="21"/>
      <c r="M32" s="21"/>
    </row>
    <row r="33" spans="1:13" ht="14.25">
      <c r="A33" s="208">
        <f aca="true" t="shared" si="0" ref="A33:A41">A32+1</f>
        <v>2</v>
      </c>
      <c r="B33" s="254" t="str">
        <f>VLOOKUP($A$2,cobdata!$A$3:$AK$56,6,FALSE)</f>
        <v>INDIA</v>
      </c>
      <c r="C33" s="257">
        <f>VLOOKUP($A$2,cobdata!$A$60:$AK$113,6,FALSE)</f>
        <v>5659</v>
      </c>
      <c r="D33" s="211">
        <f>C33/Profile!$H$9*100</f>
        <v>4.466702974907848</v>
      </c>
      <c r="E33" s="219">
        <v>12</v>
      </c>
      <c r="F33" s="254" t="str">
        <f>VLOOKUP($A$2,cobdata!$A$3:$AK$56,16,FALSE)</f>
        <v>ZIMBABWE</v>
      </c>
      <c r="G33" s="257">
        <f>VLOOKUP($A$2,cobdata!$A$60:$AK$113,16,FALSE)</f>
        <v>644</v>
      </c>
      <c r="H33" s="211">
        <f>G33/Profile!$H$9*100</f>
        <v>0.5083153765401404</v>
      </c>
      <c r="I33" s="21"/>
      <c r="J33" s="21"/>
      <c r="K33" s="21"/>
      <c r="L33" s="21"/>
      <c r="M33" s="21"/>
    </row>
    <row r="34" spans="1:13" ht="14.25">
      <c r="A34" s="208">
        <f t="shared" si="0"/>
        <v>3</v>
      </c>
      <c r="B34" s="254" t="str">
        <f>VLOOKUP($A$2,cobdata!$A$3:$AK$56,7,FALSE)</f>
        <v>JAMAICA</v>
      </c>
      <c r="C34" s="257">
        <f>VLOOKUP($A$2,cobdata!$A$60:$AK$113,7,FALSE)</f>
        <v>4415</v>
      </c>
      <c r="D34" s="211">
        <f>C34/Profile!$H$9*100</f>
        <v>3.4848018438272046</v>
      </c>
      <c r="E34" s="219">
        <v>13</v>
      </c>
      <c r="F34" s="254" t="str">
        <f>VLOOKUP($A$2,cobdata!$A$3:$AK$56,17,FALSE)</f>
        <v>KENYA</v>
      </c>
      <c r="G34" s="257">
        <f>VLOOKUP($A$2,cobdata!$A$60:$AK$113,17,FALSE)</f>
        <v>536</v>
      </c>
      <c r="H34" s="211">
        <f>G34/Profile!$H$9*100</f>
        <v>0.42306994072284976</v>
      </c>
      <c r="I34" s="21"/>
      <c r="J34" s="21"/>
      <c r="K34" s="21"/>
      <c r="L34" s="21"/>
      <c r="M34" s="21"/>
    </row>
    <row r="35" spans="1:13" ht="14.25">
      <c r="A35" s="208">
        <f t="shared" si="0"/>
        <v>4</v>
      </c>
      <c r="B35" s="254" t="str">
        <f>VLOOKUP($A$2,cobdata!$A$3:$AK$56,8,FALSE)</f>
        <v>BANGLADESH</v>
      </c>
      <c r="C35" s="257">
        <f>VLOOKUP($A$2,cobdata!$A$60:$AK$113,8,FALSE)</f>
        <v>4108</v>
      </c>
      <c r="D35" s="211">
        <f>C35/Profile!$H$9*100</f>
        <v>3.2424837994206466</v>
      </c>
      <c r="E35" s="219">
        <v>14</v>
      </c>
      <c r="F35" s="254" t="str">
        <f>VLOOKUP($A$2,cobdata!$A$3:$AK$56,18,FALSE)</f>
        <v>HONG KONG</v>
      </c>
      <c r="G35" s="257">
        <f>VLOOKUP($A$2,cobdata!$A$60:$AK$113,18,FALSE)</f>
        <v>502</v>
      </c>
      <c r="H35" s="211">
        <f>G35/Profile!$H$9*100</f>
        <v>0.39623341463222117</v>
      </c>
      <c r="I35" s="21"/>
      <c r="J35" s="21"/>
      <c r="K35" s="21"/>
      <c r="L35" s="21"/>
      <c r="M35" s="21"/>
    </row>
    <row r="36" spans="1:13" ht="14.25">
      <c r="A36" s="208">
        <f t="shared" si="0"/>
        <v>5</v>
      </c>
      <c r="B36" s="254" t="str">
        <f>VLOOKUP($A$2,cobdata!$A$3:$AK$56,9,FALSE)</f>
        <v>SOMALIA</v>
      </c>
      <c r="C36" s="257">
        <f>VLOOKUP($A$2,cobdata!$A$60:$AK$113,9,FALSE)</f>
        <v>3144</v>
      </c>
      <c r="D36" s="211">
        <f>C36/Profile!$H$9*100</f>
        <v>2.4815893537922378</v>
      </c>
      <c r="E36" s="219">
        <v>15</v>
      </c>
      <c r="F36" s="254" t="str">
        <f>VLOOKUP($A$2,cobdata!$A$3:$AK$56,19,FALSE)</f>
        <v>GERMANY</v>
      </c>
      <c r="G36" s="257">
        <f>VLOOKUP($A$2,cobdata!$A$60:$AK$113,19,FALSE)</f>
        <v>469</v>
      </c>
      <c r="H36" s="211">
        <f>G36/Profile!$H$9*100</f>
        <v>0.37018619813249354</v>
      </c>
      <c r="I36" s="21"/>
      <c r="J36" s="21"/>
      <c r="K36" s="21"/>
      <c r="L36" s="21"/>
      <c r="M36" s="21"/>
    </row>
    <row r="37" spans="1:13" ht="14.25">
      <c r="A37" s="208">
        <f t="shared" si="0"/>
        <v>6</v>
      </c>
      <c r="B37" s="254" t="str">
        <f>VLOOKUP($A$2,cobdata!$A$3:$AK$56,10,FALSE)</f>
        <v>CHINA</v>
      </c>
      <c r="C37" s="257">
        <f>VLOOKUP($A$2,cobdata!$A$60:$AK$113,10,FALSE)</f>
        <v>2635</v>
      </c>
      <c r="D37" s="211">
        <f>C37/Profile!$H$9*100</f>
        <v>2.079830772023711</v>
      </c>
      <c r="E37" s="219">
        <v>16</v>
      </c>
      <c r="F37" s="254" t="str">
        <f>VLOOKUP($A$2,cobdata!$A$3:$AK$56,20,FALSE)</f>
        <v>FRANCE</v>
      </c>
      <c r="G37" s="257">
        <f>VLOOKUP($A$2,cobdata!$A$60:$AK$113,20,FALSE)</f>
        <v>355</v>
      </c>
      <c r="H37" s="211">
        <f>G37/Profile!$H$9*100</f>
        <v>0.28020490476979787</v>
      </c>
      <c r="I37" s="21"/>
      <c r="J37" s="21"/>
      <c r="K37" s="21"/>
      <c r="L37" s="21"/>
      <c r="M37" s="21"/>
    </row>
    <row r="38" spans="1:13" ht="12.75" customHeight="1">
      <c r="A38" s="208">
        <f t="shared" si="0"/>
        <v>7</v>
      </c>
      <c r="B38" s="254" t="str">
        <f>VLOOKUP($A$2,cobdata!$A$3:$AK$56,11,FALSE)</f>
        <v>POLAND</v>
      </c>
      <c r="C38" s="257">
        <f>VLOOKUP($A$2,cobdata!$A$60:$AK$113,11,FALSE)</f>
        <v>1655</v>
      </c>
      <c r="D38" s="211">
        <f>C38/Profile!$H$9*100</f>
        <v>1.3063073729408885</v>
      </c>
      <c r="E38" s="219">
        <v>17</v>
      </c>
      <c r="F38" s="254" t="str">
        <f>VLOOKUP($A$2,cobdata!$A$3:$AK$56,21,FALSE)</f>
        <v>ROMANIA</v>
      </c>
      <c r="G38" s="257">
        <f>VLOOKUP($A$2,cobdata!$A$60:$AK$113,21,FALSE)</f>
        <v>265</v>
      </c>
      <c r="H38" s="211">
        <f>G38/Profile!$H$9*100</f>
        <v>0.20916704158872235</v>
      </c>
      <c r="I38" s="21"/>
      <c r="J38" s="21"/>
      <c r="K38" s="21"/>
      <c r="L38" s="21"/>
      <c r="M38" s="21"/>
    </row>
    <row r="39" spans="1:13" ht="14.25">
      <c r="A39" s="208">
        <f t="shared" si="0"/>
        <v>8</v>
      </c>
      <c r="B39" s="254" t="str">
        <f>VLOOKUP($A$2,cobdata!$A$3:$AK$56,12,FALSE)</f>
        <v>IRELAND</v>
      </c>
      <c r="C39" s="257">
        <f>VLOOKUP($A$2,cobdata!$A$60:$AK$113,12,FALSE)</f>
        <v>1461</v>
      </c>
      <c r="D39" s="211">
        <f>C39/Profile!$H$9*100</f>
        <v>1.1531813123061259</v>
      </c>
      <c r="E39" s="219">
        <v>18</v>
      </c>
      <c r="F39" s="254" t="str">
        <f>VLOOKUP($A$2,cobdata!$A$3:$AK$56,22,FALSE)</f>
        <v>LITHUANIA</v>
      </c>
      <c r="G39" s="257">
        <f>VLOOKUP($A$2,cobdata!$A$60:$AK$113,22,FALSE)</f>
        <v>258</v>
      </c>
      <c r="H39" s="211">
        <f>G39/Profile!$H$9*100</f>
        <v>0.2036418744524165</v>
      </c>
      <c r="I39" s="21"/>
      <c r="J39" s="21"/>
      <c r="K39" s="21"/>
      <c r="L39" s="21"/>
      <c r="M39" s="21"/>
    </row>
    <row r="40" spans="1:13" ht="14.25">
      <c r="A40" s="208">
        <f t="shared" si="0"/>
        <v>9</v>
      </c>
      <c r="B40" s="254" t="str">
        <f>VLOOKUP($A$2,cobdata!$A$3:$AK$56,13,FALSE)</f>
        <v>NIGERIA</v>
      </c>
      <c r="C40" s="257">
        <f>VLOOKUP($A$2,cobdata!$A$60:$AK$113,13,FALSE)</f>
        <v>923</v>
      </c>
      <c r="D40" s="211">
        <f>C40/Profile!$H$9*100</f>
        <v>0.7285327524014744</v>
      </c>
      <c r="E40" s="219">
        <v>19</v>
      </c>
      <c r="F40" s="254" t="str">
        <f>VLOOKUP($A$2,cobdata!$A$3:$AK$56,23,FALSE)</f>
        <v>GHANA</v>
      </c>
      <c r="G40" s="257">
        <f>VLOOKUP($A$2,cobdata!$A$60:$AK$113,23,FALSE)</f>
        <v>241</v>
      </c>
      <c r="H40" s="211">
        <f>G40/Profile!$H$9*100</f>
        <v>0.1902236114071022</v>
      </c>
      <c r="I40" s="21"/>
      <c r="J40" s="21"/>
      <c r="K40" s="21"/>
      <c r="L40" s="21"/>
      <c r="M40" s="21"/>
    </row>
    <row r="41" spans="1:13" ht="15" thickBot="1">
      <c r="A41" s="209">
        <f t="shared" si="0"/>
        <v>10</v>
      </c>
      <c r="B41" s="255" t="str">
        <f>VLOOKUP($A$2,cobdata!$A$3:$AK$56,14,FALSE)</f>
        <v>IRAN</v>
      </c>
      <c r="C41" s="258">
        <f>VLOOKUP($A$2,cobdata!$A$60:$AK$113,14,FALSE)</f>
        <v>919</v>
      </c>
      <c r="D41" s="212">
        <f>C41/Profile!$H$9*100</f>
        <v>0.7253755140378711</v>
      </c>
      <c r="E41" s="220">
        <v>20</v>
      </c>
      <c r="F41" s="255" t="str">
        <f>VLOOKUP($A$2,cobdata!$A$3:$AK$56,24,FALSE)</f>
        <v>ITALY</v>
      </c>
      <c r="G41" s="258">
        <f>VLOOKUP($A$2,cobdata!$A$60:$AK$113,24,FALSE)</f>
        <v>215</v>
      </c>
      <c r="H41" s="212">
        <f>G41/Profile!$H$9*100</f>
        <v>0.1697015620436804</v>
      </c>
      <c r="I41" s="21"/>
      <c r="J41" s="21"/>
      <c r="K41" s="21"/>
      <c r="L41" s="21"/>
      <c r="M41" s="21"/>
    </row>
    <row r="42" spans="1:13" ht="12.75" customHeight="1">
      <c r="A42" s="285" t="s">
        <v>783</v>
      </c>
      <c r="E42" s="24"/>
      <c r="F42" s="163"/>
      <c r="G42" s="164"/>
      <c r="H42" s="21"/>
      <c r="I42" s="21"/>
      <c r="J42" s="21"/>
      <c r="K42" s="21"/>
      <c r="L42" s="21"/>
      <c r="M42" s="21"/>
    </row>
    <row r="43" spans="1:13" ht="12.75" customHeight="1">
      <c r="A43" s="335" t="str">
        <f>VLOOKUP($A$2,text!$A$3:$I$52,7,FALSE)</f>
        <v>In Ladywood constituency, Pakistan (7,534), India (5,659) and Jamaica (4,415) were the most frequently recorded countries of birth, outside of the UK. In Birmingham, Pakistan was the most frequently recorded.  Recent migration trends see Eastern European, African and Middle Eastern countries included in the top twenty rankings (table 3).</v>
      </c>
      <c r="B43" s="336"/>
      <c r="C43" s="336"/>
      <c r="D43" s="336"/>
      <c r="E43" s="336"/>
      <c r="F43" s="336"/>
      <c r="G43" s="336"/>
      <c r="H43" s="336"/>
      <c r="I43" s="21"/>
      <c r="J43" s="21"/>
      <c r="K43" s="21"/>
      <c r="L43" s="21"/>
      <c r="M43" s="21"/>
    </row>
    <row r="44" spans="1:13" ht="12.75">
      <c r="A44" s="336"/>
      <c r="B44" s="336"/>
      <c r="C44" s="336"/>
      <c r="D44" s="336"/>
      <c r="E44" s="336"/>
      <c r="F44" s="336"/>
      <c r="G44" s="336"/>
      <c r="H44" s="336"/>
      <c r="I44" s="21"/>
      <c r="J44" s="21"/>
      <c r="K44" s="21"/>
      <c r="L44" s="21"/>
      <c r="M44" s="21"/>
    </row>
    <row r="45" spans="1:13" ht="41.25" customHeight="1">
      <c r="A45" s="336"/>
      <c r="B45" s="336"/>
      <c r="C45" s="336"/>
      <c r="D45" s="336"/>
      <c r="E45" s="336"/>
      <c r="F45" s="336"/>
      <c r="G45" s="336"/>
      <c r="H45" s="336"/>
      <c r="I45" s="21"/>
      <c r="J45" s="21"/>
      <c r="K45" s="21"/>
      <c r="L45" s="21"/>
      <c r="M45" s="21"/>
    </row>
    <row r="46" spans="1:13" ht="12.75">
      <c r="A46" s="242"/>
      <c r="B46" s="242"/>
      <c r="C46" s="242"/>
      <c r="D46" s="242"/>
      <c r="E46" s="242"/>
      <c r="F46" s="242"/>
      <c r="G46" s="242"/>
      <c r="H46" s="242"/>
      <c r="I46" s="21"/>
      <c r="J46" s="21"/>
      <c r="K46" s="21"/>
      <c r="L46" s="21"/>
      <c r="M46" s="21"/>
    </row>
    <row r="47" spans="1:13" ht="12.75" customHeight="1">
      <c r="A47" s="242"/>
      <c r="B47" s="242"/>
      <c r="C47" s="242"/>
      <c r="D47" s="242"/>
      <c r="E47" s="242"/>
      <c r="F47" s="242"/>
      <c r="G47" s="242"/>
      <c r="H47" s="242"/>
      <c r="I47" s="21"/>
      <c r="J47" s="21"/>
      <c r="K47" s="21"/>
      <c r="L47" s="21"/>
      <c r="M47" s="21"/>
    </row>
    <row r="48" spans="8:13" ht="12.75" customHeight="1">
      <c r="H48" s="21"/>
      <c r="I48" s="21"/>
      <c r="J48" s="21"/>
      <c r="K48" s="21"/>
      <c r="L48" s="21"/>
      <c r="M48" s="21"/>
    </row>
    <row r="49" ht="11.25" customHeight="1">
      <c r="F49" s="75"/>
    </row>
    <row r="50" ht="12.75">
      <c r="F50" s="75"/>
    </row>
  </sheetData>
  <sheetProtection sheet="1" objects="1" scenarios="1"/>
  <mergeCells count="9">
    <mergeCell ref="A30:H30"/>
    <mergeCell ref="B6:E6"/>
    <mergeCell ref="A22:H27"/>
    <mergeCell ref="A43:H45"/>
    <mergeCell ref="B7:B8"/>
    <mergeCell ref="B5:E5"/>
    <mergeCell ref="F7:I7"/>
    <mergeCell ref="A29:H29"/>
    <mergeCell ref="C8:E8"/>
  </mergeCells>
  <printOptions/>
  <pageMargins left="0.6299212598425197" right="0.3937007874015748" top="0.5905511811023623" bottom="0.5905511811023623" header="0.5118110236220472" footer="0.11811023622047245"/>
  <pageSetup horizontalDpi="600" verticalDpi="600" orientation="portrait" paperSize="9" r:id="rId1"/>
  <headerFooter alignWithMargins="0">
    <oddHeader>&amp;R&amp;8Source: 2011 Census, Crown   Copyright 2013</oddHeader>
    <oddFooter>&amp;L&amp;7Planning &amp; Growth Strategy, Planning &amp; Regeneration,  www.birmingham.gov.uk/census,  population.census@birmingham.gov.uk, 0121 303 4208</oddFooter>
  </headerFooter>
</worksheet>
</file>

<file path=xl/worksheets/sheet2.xml><?xml version="1.0" encoding="utf-8"?>
<worksheet xmlns="http://schemas.openxmlformats.org/spreadsheetml/2006/main" xmlns:r="http://schemas.openxmlformats.org/officeDocument/2006/relationships">
  <sheetPr codeName="Sheet4"/>
  <dimension ref="A1:A1964"/>
  <sheetViews>
    <sheetView zoomScalePageLayoutView="0" workbookViewId="0" topLeftCell="A1">
      <selection activeCell="D34" sqref="D34"/>
    </sheetView>
  </sheetViews>
  <sheetFormatPr defaultColWidth="9.140625" defaultRowHeight="12.75"/>
  <cols>
    <col min="1" max="1" width="85.28125" style="0" customWidth="1"/>
  </cols>
  <sheetData>
    <row r="1" ht="15.75">
      <c r="A1" s="73" t="s">
        <v>280</v>
      </c>
    </row>
    <row r="4" ht="63.75">
      <c r="A4" s="277" t="s">
        <v>42</v>
      </c>
    </row>
    <row r="5" ht="12.75">
      <c r="A5" s="277"/>
    </row>
    <row r="6" ht="12.75">
      <c r="A6" s="278" t="s">
        <v>279</v>
      </c>
    </row>
    <row r="7" ht="12.75">
      <c r="A7" s="275"/>
    </row>
    <row r="8" ht="25.5">
      <c r="A8" s="274" t="s">
        <v>87</v>
      </c>
    </row>
    <row r="9" ht="12.75">
      <c r="A9" s="274"/>
    </row>
    <row r="10" ht="25.5">
      <c r="A10" s="274" t="s">
        <v>989</v>
      </c>
    </row>
    <row r="11" ht="12.75">
      <c r="A11" s="274"/>
    </row>
    <row r="12" ht="12.75">
      <c r="A12" s="274" t="s">
        <v>281</v>
      </c>
    </row>
    <row r="13" ht="12.75">
      <c r="A13" s="280" t="s">
        <v>282</v>
      </c>
    </row>
    <row r="14" ht="12.75">
      <c r="A14" s="274"/>
    </row>
    <row r="15" ht="12.75">
      <c r="A15" s="276"/>
    </row>
    <row r="23" ht="12.75">
      <c r="A23" s="276"/>
    </row>
    <row r="24" ht="12.75">
      <c r="A24" s="274"/>
    </row>
    <row r="25" ht="12.75">
      <c r="A25" s="276"/>
    </row>
    <row r="26" ht="12.75">
      <c r="A26" s="274" t="s">
        <v>283</v>
      </c>
    </row>
    <row r="27" ht="12.75">
      <c r="A27" s="276" t="s">
        <v>284</v>
      </c>
    </row>
    <row r="28" ht="12.75">
      <c r="A28" s="279" t="s">
        <v>285</v>
      </c>
    </row>
    <row r="29" ht="12.75">
      <c r="A29" s="279" t="s">
        <v>286</v>
      </c>
    </row>
    <row r="30" ht="12.75">
      <c r="A30" t="s">
        <v>287</v>
      </c>
    </row>
    <row r="1964" ht="12.75">
      <c r="A1964" t="s">
        <v>182</v>
      </c>
    </row>
  </sheetData>
  <sheetProtection sheet="1" objects="1" scenarios="1"/>
  <hyperlinks>
    <hyperlink ref="A28" r:id="rId1" display="www.birmingham.gov.uk/census"/>
    <hyperlink ref="A29" r:id="rId2" display="population.census@birmingham.gov.uk"/>
  </hyperlinks>
  <printOptions/>
  <pageMargins left="0.75" right="0.75" top="1" bottom="1" header="0.5" footer="0.5"/>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sheetPr codeName="Sheet20"/>
  <dimension ref="A1:H55"/>
  <sheetViews>
    <sheetView tabSelected="1" zoomScalePageLayoutView="0" workbookViewId="0" topLeftCell="A1">
      <selection activeCell="A47" sqref="A47:H53"/>
    </sheetView>
  </sheetViews>
  <sheetFormatPr defaultColWidth="9.140625" defaultRowHeight="12.75"/>
  <cols>
    <col min="2" max="2" width="15.00390625" style="0" customWidth="1"/>
    <col min="3" max="3" width="15.7109375" style="0" customWidth="1"/>
    <col min="4" max="4" width="13.7109375" style="0" customWidth="1"/>
  </cols>
  <sheetData>
    <row r="1" ht="15.75">
      <c r="A1" s="73" t="s">
        <v>610</v>
      </c>
    </row>
    <row r="2" ht="15">
      <c r="A2" s="78" t="str">
        <f>'Age Structure'!A1961</f>
        <v>Ladywood constituency</v>
      </c>
    </row>
    <row r="3" ht="15">
      <c r="A3" s="140" t="s">
        <v>523</v>
      </c>
    </row>
    <row r="27" ht="12.75">
      <c r="A27" s="285" t="s">
        <v>783</v>
      </c>
    </row>
    <row r="28" spans="1:8" ht="12.75" customHeight="1">
      <c r="A28" s="325" t="str">
        <f>VLOOKUP($A$2,text!$A$3:$I$52,8,FALSE)</f>
        <v>The majority of Ladywood constituency residents said that they were Muslim, this was followed by Christianity.  In Birmingham Christianity was the most frequently recorded religion.</v>
      </c>
      <c r="B28" s="325"/>
      <c r="C28" s="325"/>
      <c r="D28" s="325"/>
      <c r="E28" s="325"/>
      <c r="F28" s="325"/>
      <c r="G28" s="325"/>
      <c r="H28" s="325"/>
    </row>
    <row r="29" spans="1:8" ht="12.75">
      <c r="A29" s="325"/>
      <c r="B29" s="325"/>
      <c r="C29" s="325"/>
      <c r="D29" s="325"/>
      <c r="E29" s="325"/>
      <c r="F29" s="325"/>
      <c r="G29" s="325"/>
      <c r="H29" s="325"/>
    </row>
    <row r="30" spans="1:8" ht="12.75">
      <c r="A30" s="325"/>
      <c r="B30" s="325"/>
      <c r="C30" s="325"/>
      <c r="D30" s="325"/>
      <c r="E30" s="325"/>
      <c r="F30" s="325"/>
      <c r="G30" s="325"/>
      <c r="H30" s="325"/>
    </row>
    <row r="31" spans="1:8" ht="12.75">
      <c r="A31" s="43"/>
      <c r="B31" s="43"/>
      <c r="C31" s="43"/>
      <c r="D31" s="43"/>
      <c r="E31" s="43"/>
      <c r="F31" s="43"/>
      <c r="G31" s="43"/>
      <c r="H31" s="43"/>
    </row>
    <row r="32" ht="13.5" thickBot="1"/>
    <row r="33" spans="1:4" ht="12.75" customHeight="1">
      <c r="A33" s="349" t="s">
        <v>524</v>
      </c>
      <c r="B33" s="350"/>
      <c r="C33" s="350"/>
      <c r="D33" s="351"/>
    </row>
    <row r="34" spans="1:4" ht="13.5" thickBot="1">
      <c r="A34" s="352" t="str">
        <f>A2</f>
        <v>Ladywood constituency</v>
      </c>
      <c r="B34" s="353"/>
      <c r="C34" s="353"/>
      <c r="D34" s="354"/>
    </row>
    <row r="35" spans="1:4" ht="30.75" customHeight="1" thickBot="1">
      <c r="A35" s="189" t="s">
        <v>461</v>
      </c>
      <c r="B35" s="173" t="s">
        <v>1014</v>
      </c>
      <c r="C35" s="245" t="s">
        <v>581</v>
      </c>
      <c r="D35" s="221" t="s">
        <v>1015</v>
      </c>
    </row>
    <row r="36" spans="1:4" ht="14.25">
      <c r="A36" s="141">
        <v>1</v>
      </c>
      <c r="B36" s="186" t="str">
        <f>VLOOKUP($A$2,'langdata '!$A$3:$BS$53,5,FALSE)</f>
        <v>URDU</v>
      </c>
      <c r="C36" s="146">
        <f>VLOOKUP($A$2,'langdata '!$A$57:$BS$107,5,FALSE)</f>
        <v>4470</v>
      </c>
      <c r="D36" s="185">
        <f>C36/Profile!$H$51*100</f>
        <v>3.723665686462351</v>
      </c>
    </row>
    <row r="37" spans="1:4" ht="15">
      <c r="A37" s="142">
        <v>2</v>
      </c>
      <c r="B37" s="143" t="str">
        <f>VLOOKUP($A$2,'langdata '!$A$3:$BS$53,6,FALSE)</f>
        <v>BENGALI</v>
      </c>
      <c r="C37" s="146">
        <f>VLOOKUP($A$2,'langdata '!$A$57:$BS$107,6,FALSE)</f>
        <v>4389</v>
      </c>
      <c r="D37" s="187">
        <f>C37/Profile!$H$51*100</f>
        <v>3.6561898652982685</v>
      </c>
    </row>
    <row r="38" spans="1:4" ht="15">
      <c r="A38" s="142">
        <v>3</v>
      </c>
      <c r="B38" s="143" t="str">
        <f>VLOOKUP($A$2,'langdata '!$A$3:$BS$53,7,FALSE)</f>
        <v>PANJABI</v>
      </c>
      <c r="C38" s="146">
        <f>VLOOKUP($A$2,'langdata '!$A$57:$BS$107,7,FALSE)</f>
        <v>3696</v>
      </c>
      <c r="D38" s="187">
        <f>C38/Profile!$H$51*100</f>
        <v>3.078896728672226</v>
      </c>
    </row>
    <row r="39" spans="1:4" ht="15">
      <c r="A39" s="142">
        <v>4</v>
      </c>
      <c r="B39" s="143" t="str">
        <f>VLOOKUP($A$2,'langdata '!$A$3:$BS$53,8,FALSE)</f>
        <v>SOMALI</v>
      </c>
      <c r="C39" s="146">
        <f>VLOOKUP($A$2,'langdata '!$A$57:$BS$107,8,FALSE)</f>
        <v>3242</v>
      </c>
      <c r="D39" s="187">
        <f>C39/Profile!$H$51*100</f>
        <v>2.7006989162216875</v>
      </c>
    </row>
    <row r="40" spans="1:4" ht="15">
      <c r="A40" s="142">
        <v>5</v>
      </c>
      <c r="B40" s="143" t="str">
        <f>VLOOKUP($A$2,'langdata '!$A$3:$BS$53,9,FALSE)</f>
        <v>CHINESE</v>
      </c>
      <c r="C40" s="146">
        <f>VLOOKUP($A$2,'langdata '!$A$57:$BS$107,9,FALSE)</f>
        <v>3164</v>
      </c>
      <c r="D40" s="187">
        <f>C40/Profile!$H$51*100</f>
        <v>2.635722199545163</v>
      </c>
    </row>
    <row r="41" spans="1:4" ht="15">
      <c r="A41" s="142">
        <v>6</v>
      </c>
      <c r="B41" s="143" t="str">
        <f>VLOOKUP($A$2,'langdata '!$A$3:$BS$53,10,FALSE)</f>
        <v>POLISH</v>
      </c>
      <c r="C41" s="146">
        <f>VLOOKUP($A$2,'langdata '!$A$57:$BS$107,10,FALSE)</f>
        <v>1606</v>
      </c>
      <c r="D41" s="187">
        <f>C41/Profile!$H$51*100</f>
        <v>1.3378539356730506</v>
      </c>
    </row>
    <row r="42" spans="1:4" ht="15">
      <c r="A42" s="142">
        <v>7</v>
      </c>
      <c r="B42" s="143" t="str">
        <f>VLOOKUP($A$2,'langdata '!$A$3:$BS$53,11,FALSE)</f>
        <v>PAKISTANI</v>
      </c>
      <c r="C42" s="146">
        <f>VLOOKUP($A$2,'langdata '!$A$57:$BS$107,11,FALSE)</f>
        <v>1559</v>
      </c>
      <c r="D42" s="187">
        <f>C42/Profile!$H$51*100</f>
        <v>1.2987012987012987</v>
      </c>
    </row>
    <row r="43" spans="1:4" ht="15">
      <c r="A43" s="142">
        <v>8</v>
      </c>
      <c r="B43" s="143" t="str">
        <f>VLOOKUP($A$2,'langdata '!$A$3:$BS$53,12,FALSE)</f>
        <v>ARABIC</v>
      </c>
      <c r="C43" s="146">
        <f>VLOOKUP($A$2,'langdata '!$A$57:$BS$107,12,FALSE)</f>
        <v>1547</v>
      </c>
      <c r="D43" s="187">
        <f>C43/Profile!$H$51*100</f>
        <v>1.2887048807510642</v>
      </c>
    </row>
    <row r="44" spans="1:4" ht="15">
      <c r="A44" s="142">
        <v>9</v>
      </c>
      <c r="B44" s="143" t="str">
        <f>VLOOKUP($A$2,'langdata '!$A$3:$BS$53,13,FALSE)</f>
        <v>KURDISH</v>
      </c>
      <c r="C44" s="146">
        <f>VLOOKUP($A$2,'langdata '!$A$57:$BS$107,13,FALSE)</f>
        <v>994</v>
      </c>
      <c r="D44" s="187">
        <f>C44/Profile!$H$51*100</f>
        <v>0.828036620211091</v>
      </c>
    </row>
    <row r="45" spans="1:4" ht="15.75" thickBot="1">
      <c r="A45" s="144">
        <v>10</v>
      </c>
      <c r="B45" s="145" t="str">
        <f>VLOOKUP($A$2,'langdata '!$A$3:$BS$53,14,FALSE)</f>
        <v>PERSIANFARSI</v>
      </c>
      <c r="C45" s="184">
        <f>VLOOKUP($A$2,'langdata '!$A$57:$BS$107,14,FALSE)</f>
        <v>971</v>
      </c>
      <c r="D45" s="188">
        <f>C45/Profile!$H$51*100</f>
        <v>0.8088768191398082</v>
      </c>
    </row>
    <row r="46" ht="12.75">
      <c r="A46" s="285" t="s">
        <v>783</v>
      </c>
    </row>
    <row r="47" spans="1:8" ht="12.75" customHeight="1">
      <c r="A47" s="325" t="str">
        <f>VLOOKUP($A$2,text!$A$3:$I$52,9,FALSE)</f>
        <v>There were 10,242 people who said they did not speak English well or at all, this represents 8.5% of the population in Ladywood aged 3 years and older.  This compares with 4.6% in Birmingham.  2.8% (648) of children living in Ladywood Constituency could not speak English well or at all, this compares with 8.8% (7,724) for the working population and 21.1% (1,870) for over 65's.  Where English was not the main language, the most commonly spoken languages were Urdu, Bengali and Panjabi.</v>
      </c>
      <c r="B47" s="325"/>
      <c r="C47" s="325"/>
      <c r="D47" s="325"/>
      <c r="E47" s="325"/>
      <c r="F47" s="325"/>
      <c r="G47" s="325"/>
      <c r="H47" s="325"/>
    </row>
    <row r="48" spans="1:8" ht="12.75">
      <c r="A48" s="325"/>
      <c r="B48" s="325"/>
      <c r="C48" s="325"/>
      <c r="D48" s="325"/>
      <c r="E48" s="325"/>
      <c r="F48" s="325"/>
      <c r="G48" s="325"/>
      <c r="H48" s="325"/>
    </row>
    <row r="49" spans="1:8" ht="12.75">
      <c r="A49" s="325"/>
      <c r="B49" s="325"/>
      <c r="C49" s="325"/>
      <c r="D49" s="325"/>
      <c r="E49" s="325"/>
      <c r="F49" s="325"/>
      <c r="G49" s="325"/>
      <c r="H49" s="325"/>
    </row>
    <row r="50" spans="1:8" ht="12.75">
      <c r="A50" s="325"/>
      <c r="B50" s="325"/>
      <c r="C50" s="325"/>
      <c r="D50" s="325"/>
      <c r="E50" s="325"/>
      <c r="F50" s="325"/>
      <c r="G50" s="325"/>
      <c r="H50" s="325"/>
    </row>
    <row r="51" spans="1:8" ht="12.75">
      <c r="A51" s="325"/>
      <c r="B51" s="325"/>
      <c r="C51" s="325"/>
      <c r="D51" s="325"/>
      <c r="E51" s="325"/>
      <c r="F51" s="325"/>
      <c r="G51" s="325"/>
      <c r="H51" s="325"/>
    </row>
    <row r="52" spans="1:8" ht="12.75">
      <c r="A52" s="325"/>
      <c r="B52" s="325"/>
      <c r="C52" s="325"/>
      <c r="D52" s="325"/>
      <c r="E52" s="325"/>
      <c r="F52" s="325"/>
      <c r="G52" s="325"/>
      <c r="H52" s="325"/>
    </row>
    <row r="53" spans="1:8" ht="12.75">
      <c r="A53" s="325"/>
      <c r="B53" s="325"/>
      <c r="C53" s="325"/>
      <c r="D53" s="325"/>
      <c r="E53" s="325"/>
      <c r="F53" s="325"/>
      <c r="G53" s="325"/>
      <c r="H53" s="325"/>
    </row>
    <row r="54" spans="1:8" ht="12.75">
      <c r="A54" s="43"/>
      <c r="B54" s="43"/>
      <c r="C54" s="43"/>
      <c r="D54" s="43"/>
      <c r="E54" s="43"/>
      <c r="F54" s="43"/>
      <c r="G54" s="43"/>
      <c r="H54" s="43"/>
    </row>
    <row r="55" spans="1:8" ht="12.75">
      <c r="A55" s="43"/>
      <c r="B55" s="43"/>
      <c r="C55" s="43"/>
      <c r="D55" s="43"/>
      <c r="E55" s="43"/>
      <c r="F55" s="43"/>
      <c r="G55" s="43"/>
      <c r="H55" s="43"/>
    </row>
  </sheetData>
  <sheetProtection sheet="1" objects="1" scenarios="1"/>
  <mergeCells count="4">
    <mergeCell ref="A33:D33"/>
    <mergeCell ref="A34:D34"/>
    <mergeCell ref="A28:H30"/>
    <mergeCell ref="A47:H53"/>
  </mergeCells>
  <printOptions/>
  <pageMargins left="0.5118110236220472" right="0.3937007874015748" top="0.5905511811023623" bottom="0.5905511811023623" header="0.5118110236220472" footer="0.11811023622047245"/>
  <pageSetup horizontalDpi="600" verticalDpi="600" orientation="portrait" paperSize="9" r:id="rId2"/>
  <headerFooter alignWithMargins="0">
    <oddFooter>&amp;C&amp;7Planning &amp; Growth Strategy, Planning &amp; Regeneration, www.birmingham.gov.uk/census, population.census@birmingha.gov.uk, 0121 303 4208</oddFooter>
  </headerFooter>
  <drawing r:id="rId1"/>
</worksheet>
</file>

<file path=xl/worksheets/sheet3.xml><?xml version="1.0" encoding="utf-8"?>
<worksheet xmlns="http://schemas.openxmlformats.org/spreadsheetml/2006/main" xmlns:r="http://schemas.openxmlformats.org/officeDocument/2006/relationships">
  <sheetPr codeName="Sheet1"/>
  <dimension ref="A1:O55"/>
  <sheetViews>
    <sheetView zoomScalePageLayoutView="0" workbookViewId="0" topLeftCell="A9">
      <selection activeCell="J23" sqref="J23"/>
    </sheetView>
  </sheetViews>
  <sheetFormatPr defaultColWidth="9.140625" defaultRowHeight="12.75"/>
  <cols>
    <col min="2" max="2" width="30.28125" style="0" bestFit="1" customWidth="1"/>
    <col min="3" max="3" width="25.7109375" style="0" bestFit="1" customWidth="1"/>
    <col min="11" max="11" width="21.140625" style="0" bestFit="1" customWidth="1"/>
  </cols>
  <sheetData>
    <row r="1" spans="2:15" ht="12.75">
      <c r="B1" t="s">
        <v>189</v>
      </c>
      <c r="C1" t="s">
        <v>190</v>
      </c>
      <c r="D1" t="s">
        <v>525</v>
      </c>
      <c r="E1" t="s">
        <v>526</v>
      </c>
      <c r="G1" t="s">
        <v>527</v>
      </c>
      <c r="J1" t="s">
        <v>189</v>
      </c>
      <c r="K1" t="s">
        <v>190</v>
      </c>
      <c r="L1" t="s">
        <v>525</v>
      </c>
      <c r="M1" t="s">
        <v>526</v>
      </c>
      <c r="O1" t="s">
        <v>527</v>
      </c>
    </row>
    <row r="2" spans="2:7" ht="13.5" thickBot="1">
      <c r="B2" t="s">
        <v>242</v>
      </c>
      <c r="C2" t="s">
        <v>242</v>
      </c>
      <c r="D2">
        <v>480807</v>
      </c>
      <c r="E2" s="237">
        <v>570217</v>
      </c>
      <c r="F2" s="238">
        <v>22021</v>
      </c>
      <c r="G2" s="74">
        <f>D2/(D2+E2+F2)*100</f>
        <v>44.80772008629648</v>
      </c>
    </row>
    <row r="3" spans="1:15" ht="12.75">
      <c r="A3">
        <v>1</v>
      </c>
      <c r="B3" t="s">
        <v>382</v>
      </c>
      <c r="C3" t="s">
        <v>463</v>
      </c>
      <c r="D3">
        <v>33843</v>
      </c>
      <c r="E3" s="229">
        <v>60899</v>
      </c>
      <c r="F3" s="232">
        <v>1826</v>
      </c>
      <c r="G3" s="74">
        <f aca="true" t="shared" si="0" ref="G3:G55">D3/(D3+E3+F3)*100</f>
        <v>35.04577085577002</v>
      </c>
      <c r="I3">
        <v>1</v>
      </c>
      <c r="J3" t="s">
        <v>386</v>
      </c>
      <c r="K3" t="s">
        <v>467</v>
      </c>
      <c r="L3">
        <v>97979</v>
      </c>
      <c r="M3">
        <v>27041</v>
      </c>
      <c r="N3">
        <v>1673</v>
      </c>
      <c r="O3" s="74">
        <v>77.33576440687331</v>
      </c>
    </row>
    <row r="4" spans="1:15" ht="12.75">
      <c r="A4">
        <f>A3+1</f>
        <v>2</v>
      </c>
      <c r="B4" t="s">
        <v>383</v>
      </c>
      <c r="C4" t="s">
        <v>464</v>
      </c>
      <c r="D4">
        <v>29622</v>
      </c>
      <c r="E4" s="230">
        <v>65274</v>
      </c>
      <c r="F4" s="50">
        <v>2882</v>
      </c>
      <c r="G4" s="74">
        <f t="shared" si="0"/>
        <v>30.2951584200945</v>
      </c>
      <c r="I4">
        <v>2</v>
      </c>
      <c r="J4" t="s">
        <v>384</v>
      </c>
      <c r="K4" t="s">
        <v>465</v>
      </c>
      <c r="L4">
        <v>77522</v>
      </c>
      <c r="M4">
        <v>35353</v>
      </c>
      <c r="N4">
        <v>3029</v>
      </c>
      <c r="O4" s="74">
        <v>66.8846631695196</v>
      </c>
    </row>
    <row r="5" spans="1:15" ht="12.75">
      <c r="A5">
        <f aca="true" t="shared" si="1" ref="A5:A12">A4+1</f>
        <v>3</v>
      </c>
      <c r="B5" t="s">
        <v>384</v>
      </c>
      <c r="C5" t="s">
        <v>465</v>
      </c>
      <c r="D5">
        <v>77522</v>
      </c>
      <c r="E5" s="230">
        <v>35353</v>
      </c>
      <c r="F5" s="50">
        <v>3029</v>
      </c>
      <c r="G5" s="74">
        <f t="shared" si="0"/>
        <v>66.8846631695196</v>
      </c>
      <c r="I5">
        <v>3</v>
      </c>
      <c r="J5" t="s">
        <v>385</v>
      </c>
      <c r="K5" t="s">
        <v>466</v>
      </c>
      <c r="L5">
        <v>79902</v>
      </c>
      <c r="M5">
        <v>40311</v>
      </c>
      <c r="N5">
        <v>1465</v>
      </c>
      <c r="O5" s="74">
        <v>65.66675980867535</v>
      </c>
    </row>
    <row r="6" spans="1:15" ht="12.75">
      <c r="A6">
        <f t="shared" si="1"/>
        <v>4</v>
      </c>
      <c r="B6" t="s">
        <v>385</v>
      </c>
      <c r="C6" t="s">
        <v>466</v>
      </c>
      <c r="D6">
        <v>79902</v>
      </c>
      <c r="E6" s="230">
        <v>40311</v>
      </c>
      <c r="F6" s="50">
        <v>1465</v>
      </c>
      <c r="G6" s="74">
        <f t="shared" si="0"/>
        <v>65.66675980867535</v>
      </c>
      <c r="I6">
        <v>4</v>
      </c>
      <c r="J6" t="s">
        <v>388</v>
      </c>
      <c r="K6" t="s">
        <v>469</v>
      </c>
      <c r="L6">
        <v>68307</v>
      </c>
      <c r="M6">
        <v>37278</v>
      </c>
      <c r="N6">
        <v>1505</v>
      </c>
      <c r="O6" s="74">
        <v>63.7846671024372</v>
      </c>
    </row>
    <row r="7" spans="1:15" ht="12.75">
      <c r="A7">
        <f t="shared" si="1"/>
        <v>5</v>
      </c>
      <c r="B7" t="s">
        <v>386</v>
      </c>
      <c r="C7" t="s">
        <v>467</v>
      </c>
      <c r="D7">
        <v>97979</v>
      </c>
      <c r="E7" s="230">
        <v>27041</v>
      </c>
      <c r="F7" s="50">
        <v>1673</v>
      </c>
      <c r="G7" s="74">
        <f t="shared" si="0"/>
        <v>77.33576440687331</v>
      </c>
      <c r="I7">
        <v>5</v>
      </c>
      <c r="J7" t="s">
        <v>390</v>
      </c>
      <c r="K7" t="s">
        <v>471</v>
      </c>
      <c r="L7">
        <v>39361</v>
      </c>
      <c r="M7">
        <v>64300</v>
      </c>
      <c r="N7">
        <v>3077</v>
      </c>
      <c r="O7" s="74">
        <v>36.87627649009725</v>
      </c>
    </row>
    <row r="8" spans="1:15" ht="12.75">
      <c r="A8">
        <f t="shared" si="1"/>
        <v>6</v>
      </c>
      <c r="B8" t="s">
        <v>387</v>
      </c>
      <c r="C8" t="s">
        <v>468</v>
      </c>
      <c r="D8">
        <v>15776</v>
      </c>
      <c r="E8" s="230">
        <v>83710</v>
      </c>
      <c r="F8" s="50">
        <v>1936</v>
      </c>
      <c r="G8" s="74">
        <f t="shared" si="0"/>
        <v>15.554810593362387</v>
      </c>
      <c r="I8">
        <v>6</v>
      </c>
      <c r="J8" t="s">
        <v>382</v>
      </c>
      <c r="K8" t="s">
        <v>463</v>
      </c>
      <c r="L8">
        <v>33843</v>
      </c>
      <c r="M8">
        <v>60899</v>
      </c>
      <c r="N8">
        <v>1826</v>
      </c>
      <c r="O8" s="74">
        <v>35.04577085577002</v>
      </c>
    </row>
    <row r="9" spans="1:15" ht="12.75">
      <c r="A9">
        <f t="shared" si="1"/>
        <v>7</v>
      </c>
      <c r="B9" t="s">
        <v>388</v>
      </c>
      <c r="C9" t="s">
        <v>469</v>
      </c>
      <c r="D9">
        <v>68307</v>
      </c>
      <c r="E9" s="230">
        <v>37278</v>
      </c>
      <c r="F9" s="50">
        <v>1505</v>
      </c>
      <c r="G9" s="74">
        <f t="shared" si="0"/>
        <v>63.7846671024372</v>
      </c>
      <c r="I9">
        <v>7</v>
      </c>
      <c r="J9" t="s">
        <v>383</v>
      </c>
      <c r="K9" t="s">
        <v>464</v>
      </c>
      <c r="L9">
        <v>29622</v>
      </c>
      <c r="M9">
        <v>65274</v>
      </c>
      <c r="N9">
        <v>2882</v>
      </c>
      <c r="O9" s="74">
        <v>30.2951584200945</v>
      </c>
    </row>
    <row r="10" spans="1:15" ht="12.75">
      <c r="A10">
        <f t="shared" si="1"/>
        <v>8</v>
      </c>
      <c r="B10" t="s">
        <v>389</v>
      </c>
      <c r="C10" t="s">
        <v>470</v>
      </c>
      <c r="D10">
        <v>26096</v>
      </c>
      <c r="E10" s="230">
        <v>75091</v>
      </c>
      <c r="F10" s="50">
        <v>2880</v>
      </c>
      <c r="G10" s="74">
        <f t="shared" si="0"/>
        <v>25.076152863059377</v>
      </c>
      <c r="I10">
        <v>8</v>
      </c>
      <c r="J10" t="s">
        <v>389</v>
      </c>
      <c r="K10" t="s">
        <v>470</v>
      </c>
      <c r="L10">
        <v>26096</v>
      </c>
      <c r="M10">
        <v>75091</v>
      </c>
      <c r="N10">
        <v>2880</v>
      </c>
      <c r="O10" s="74">
        <v>25.076152863059377</v>
      </c>
    </row>
    <row r="11" spans="1:15" ht="12.75">
      <c r="A11">
        <f t="shared" si="1"/>
        <v>9</v>
      </c>
      <c r="B11" t="s">
        <v>381</v>
      </c>
      <c r="C11" t="s">
        <v>180</v>
      </c>
      <c r="D11">
        <v>12399</v>
      </c>
      <c r="E11" s="230">
        <v>80960</v>
      </c>
      <c r="F11" s="50">
        <v>1748</v>
      </c>
      <c r="G11" s="74">
        <f t="shared" si="0"/>
        <v>13.036895286361677</v>
      </c>
      <c r="I11">
        <v>9</v>
      </c>
      <c r="J11" t="s">
        <v>387</v>
      </c>
      <c r="K11" t="s">
        <v>468</v>
      </c>
      <c r="L11">
        <v>15776</v>
      </c>
      <c r="M11">
        <v>83710</v>
      </c>
      <c r="N11">
        <v>1936</v>
      </c>
      <c r="O11" s="74">
        <v>15.554810593362387</v>
      </c>
    </row>
    <row r="12" spans="1:15" ht="13.5" thickBot="1">
      <c r="A12">
        <f t="shared" si="1"/>
        <v>10</v>
      </c>
      <c r="B12" t="s">
        <v>390</v>
      </c>
      <c r="C12" t="s">
        <v>471</v>
      </c>
      <c r="D12">
        <v>39361</v>
      </c>
      <c r="E12" s="231">
        <v>64300</v>
      </c>
      <c r="F12" s="233">
        <v>3077</v>
      </c>
      <c r="G12" s="74">
        <f t="shared" si="0"/>
        <v>36.87627649009725</v>
      </c>
      <c r="I12">
        <v>10</v>
      </c>
      <c r="J12" t="s">
        <v>381</v>
      </c>
      <c r="K12" t="s">
        <v>180</v>
      </c>
      <c r="L12">
        <v>12399</v>
      </c>
      <c r="M12">
        <v>80960</v>
      </c>
      <c r="N12">
        <v>1748</v>
      </c>
      <c r="O12" s="74">
        <v>13.036895286361677</v>
      </c>
    </row>
    <row r="13" spans="1:7" ht="12.75">
      <c r="A13">
        <v>1</v>
      </c>
      <c r="B13" t="s">
        <v>1038</v>
      </c>
      <c r="C13" t="s">
        <v>935</v>
      </c>
      <c r="D13">
        <v>11560</v>
      </c>
      <c r="E13" s="226">
        <v>15768</v>
      </c>
      <c r="F13" s="234">
        <v>1050</v>
      </c>
      <c r="G13" s="74">
        <f t="shared" si="0"/>
        <v>40.73578123898795</v>
      </c>
    </row>
    <row r="14" spans="1:7" ht="12.75">
      <c r="A14">
        <f aca="true" t="shared" si="2" ref="A14:A55">A13+1</f>
        <v>2</v>
      </c>
      <c r="B14" t="s">
        <v>988</v>
      </c>
      <c r="C14" t="s">
        <v>936</v>
      </c>
      <c r="D14">
        <v>28665</v>
      </c>
      <c r="E14" s="227">
        <v>3356</v>
      </c>
      <c r="F14" s="235">
        <v>265</v>
      </c>
      <c r="G14" s="74">
        <f t="shared" si="0"/>
        <v>88.78461252555287</v>
      </c>
    </row>
    <row r="15" spans="1:7" ht="12.75">
      <c r="A15">
        <f t="shared" si="2"/>
        <v>3</v>
      </c>
      <c r="B15" t="s">
        <v>334</v>
      </c>
      <c r="C15" t="s">
        <v>937</v>
      </c>
      <c r="D15">
        <v>5147</v>
      </c>
      <c r="E15" s="227">
        <v>19473</v>
      </c>
      <c r="F15" s="235">
        <v>347</v>
      </c>
      <c r="G15" s="74">
        <f t="shared" si="0"/>
        <v>20.61521207994553</v>
      </c>
    </row>
    <row r="16" spans="1:7" ht="12.75">
      <c r="A16">
        <f t="shared" si="2"/>
        <v>4</v>
      </c>
      <c r="B16" t="s">
        <v>335</v>
      </c>
      <c r="C16" t="s">
        <v>938</v>
      </c>
      <c r="D16">
        <v>6387</v>
      </c>
      <c r="E16" s="227">
        <v>19347</v>
      </c>
      <c r="F16" s="235">
        <v>802</v>
      </c>
      <c r="G16" s="74">
        <f t="shared" si="0"/>
        <v>24.069189026228518</v>
      </c>
    </row>
    <row r="17" spans="1:7" ht="12.75">
      <c r="A17">
        <f t="shared" si="2"/>
        <v>5</v>
      </c>
      <c r="B17" t="s">
        <v>336</v>
      </c>
      <c r="C17" t="s">
        <v>939</v>
      </c>
      <c r="D17">
        <v>29510</v>
      </c>
      <c r="E17" s="227">
        <v>4034</v>
      </c>
      <c r="F17" s="235">
        <v>393</v>
      </c>
      <c r="G17" s="74">
        <f t="shared" si="0"/>
        <v>86.95524059286325</v>
      </c>
    </row>
    <row r="18" spans="1:7" ht="12.75">
      <c r="A18">
        <f t="shared" si="2"/>
        <v>6</v>
      </c>
      <c r="B18" t="s">
        <v>337</v>
      </c>
      <c r="C18" t="s">
        <v>940</v>
      </c>
      <c r="D18">
        <v>4851</v>
      </c>
      <c r="E18" s="227">
        <v>20440</v>
      </c>
      <c r="F18" s="235">
        <v>647</v>
      </c>
      <c r="G18" s="74">
        <f t="shared" si="0"/>
        <v>18.702290076335878</v>
      </c>
    </row>
    <row r="19" spans="1:7" ht="12.75">
      <c r="A19">
        <f t="shared" si="2"/>
        <v>7</v>
      </c>
      <c r="B19" t="s">
        <v>338</v>
      </c>
      <c r="C19" t="s">
        <v>941</v>
      </c>
      <c r="D19">
        <v>6296</v>
      </c>
      <c r="E19" s="227">
        <v>18612</v>
      </c>
      <c r="F19" s="235">
        <v>800</v>
      </c>
      <c r="G19" s="74">
        <f t="shared" si="0"/>
        <v>24.490430994243038</v>
      </c>
    </row>
    <row r="20" spans="1:7" ht="12.75">
      <c r="A20">
        <f t="shared" si="2"/>
        <v>8</v>
      </c>
      <c r="B20" t="s">
        <v>339</v>
      </c>
      <c r="C20" t="s">
        <v>142</v>
      </c>
      <c r="D20">
        <v>11748</v>
      </c>
      <c r="E20" s="227">
        <v>12281</v>
      </c>
      <c r="F20" s="235">
        <v>397</v>
      </c>
      <c r="G20" s="74">
        <f t="shared" si="0"/>
        <v>48.09629083763203</v>
      </c>
    </row>
    <row r="21" spans="1:7" ht="12.75">
      <c r="A21">
        <f t="shared" si="2"/>
        <v>9</v>
      </c>
      <c r="B21" t="s">
        <v>340</v>
      </c>
      <c r="C21" t="s">
        <v>151</v>
      </c>
      <c r="D21">
        <v>5867</v>
      </c>
      <c r="E21" s="227">
        <v>15934</v>
      </c>
      <c r="F21" s="235">
        <v>1027</v>
      </c>
      <c r="G21" s="74">
        <f t="shared" si="0"/>
        <v>25.70089363939022</v>
      </c>
    </row>
    <row r="22" spans="1:7" ht="12.75">
      <c r="A22">
        <f t="shared" si="2"/>
        <v>10</v>
      </c>
      <c r="B22" t="s">
        <v>341</v>
      </c>
      <c r="C22" t="s">
        <v>153</v>
      </c>
      <c r="D22">
        <v>12160</v>
      </c>
      <c r="E22" s="227">
        <v>13033</v>
      </c>
      <c r="F22" s="235">
        <v>1236</v>
      </c>
      <c r="G22" s="74">
        <f t="shared" si="0"/>
        <v>46.010064701653484</v>
      </c>
    </row>
    <row r="23" spans="1:7" ht="12.75">
      <c r="A23">
        <f t="shared" si="2"/>
        <v>11</v>
      </c>
      <c r="B23" t="s">
        <v>342</v>
      </c>
      <c r="C23" t="s">
        <v>942</v>
      </c>
      <c r="D23">
        <v>23043</v>
      </c>
      <c r="E23" s="227">
        <v>4409</v>
      </c>
      <c r="F23" s="235">
        <v>297</v>
      </c>
      <c r="G23" s="74">
        <f t="shared" si="0"/>
        <v>83.04083030019099</v>
      </c>
    </row>
    <row r="24" spans="1:7" ht="12.75">
      <c r="A24">
        <f t="shared" si="2"/>
        <v>12</v>
      </c>
      <c r="B24" t="s">
        <v>343</v>
      </c>
      <c r="C24" t="s">
        <v>943</v>
      </c>
      <c r="D24">
        <v>9076</v>
      </c>
      <c r="E24" s="227">
        <v>13351</v>
      </c>
      <c r="F24" s="235">
        <v>574</v>
      </c>
      <c r="G24" s="74">
        <f t="shared" si="0"/>
        <v>39.45915394982827</v>
      </c>
    </row>
    <row r="25" spans="1:7" ht="12.75">
      <c r="A25">
        <f t="shared" si="2"/>
        <v>13</v>
      </c>
      <c r="B25" t="s">
        <v>344</v>
      </c>
      <c r="C25" t="s">
        <v>146</v>
      </c>
      <c r="D25">
        <v>15957</v>
      </c>
      <c r="E25" s="227">
        <v>11663</v>
      </c>
      <c r="F25" s="235">
        <v>406</v>
      </c>
      <c r="G25" s="74">
        <f t="shared" si="0"/>
        <v>56.936416184971094</v>
      </c>
    </row>
    <row r="26" spans="1:7" ht="12.75">
      <c r="A26">
        <f t="shared" si="2"/>
        <v>14</v>
      </c>
      <c r="B26" t="s">
        <v>345</v>
      </c>
      <c r="C26" t="s">
        <v>944</v>
      </c>
      <c r="D26">
        <v>3920</v>
      </c>
      <c r="E26" s="227">
        <v>19966</v>
      </c>
      <c r="F26" s="235">
        <v>494</v>
      </c>
      <c r="G26" s="74">
        <f t="shared" si="0"/>
        <v>16.078753076292042</v>
      </c>
    </row>
    <row r="27" spans="1:7" ht="12.75">
      <c r="A27">
        <f t="shared" si="2"/>
        <v>15</v>
      </c>
      <c r="B27" t="s">
        <v>346</v>
      </c>
      <c r="C27" t="s">
        <v>945</v>
      </c>
      <c r="D27">
        <v>5737</v>
      </c>
      <c r="E27" s="227">
        <v>19039</v>
      </c>
      <c r="F27" s="235">
        <v>558</v>
      </c>
      <c r="G27" s="74">
        <f t="shared" si="0"/>
        <v>22.645456698507935</v>
      </c>
    </row>
    <row r="28" spans="1:7" ht="12.75">
      <c r="A28">
        <f t="shared" si="2"/>
        <v>16</v>
      </c>
      <c r="B28" t="s">
        <v>347</v>
      </c>
      <c r="C28" t="s">
        <v>140</v>
      </c>
      <c r="D28">
        <v>17699</v>
      </c>
      <c r="E28" s="227">
        <v>11924</v>
      </c>
      <c r="F28" s="235">
        <v>510</v>
      </c>
      <c r="G28" s="74">
        <f t="shared" si="0"/>
        <v>58.73626920651777</v>
      </c>
    </row>
    <row r="29" spans="1:7" ht="12.75">
      <c r="A29">
        <f t="shared" si="2"/>
        <v>17</v>
      </c>
      <c r="B29" t="s">
        <v>348</v>
      </c>
      <c r="C29" t="s">
        <v>946</v>
      </c>
      <c r="D29">
        <v>2996</v>
      </c>
      <c r="E29" s="227">
        <v>21934</v>
      </c>
      <c r="F29" s="235">
        <v>480</v>
      </c>
      <c r="G29" s="74">
        <f t="shared" si="0"/>
        <v>11.790633608815428</v>
      </c>
    </row>
    <row r="30" spans="1:7" ht="12.75">
      <c r="A30">
        <f t="shared" si="2"/>
        <v>18</v>
      </c>
      <c r="B30" t="s">
        <v>349</v>
      </c>
      <c r="C30" t="s">
        <v>947</v>
      </c>
      <c r="D30">
        <v>28690</v>
      </c>
      <c r="E30" s="227">
        <v>2161</v>
      </c>
      <c r="F30" s="235">
        <v>223</v>
      </c>
      <c r="G30" s="74">
        <f t="shared" si="0"/>
        <v>92.32799124670143</v>
      </c>
    </row>
    <row r="31" spans="1:7" ht="12.75">
      <c r="A31">
        <f t="shared" si="2"/>
        <v>19</v>
      </c>
      <c r="B31" t="s">
        <v>350</v>
      </c>
      <c r="C31" t="s">
        <v>948</v>
      </c>
      <c r="D31">
        <v>10909</v>
      </c>
      <c r="E31" s="227">
        <v>13925</v>
      </c>
      <c r="F31" s="235">
        <v>835</v>
      </c>
      <c r="G31" s="74">
        <f t="shared" si="0"/>
        <v>42.49873388133547</v>
      </c>
    </row>
    <row r="32" spans="1:7" ht="12.75">
      <c r="A32">
        <f t="shared" si="2"/>
        <v>20</v>
      </c>
      <c r="B32" t="s">
        <v>351</v>
      </c>
      <c r="C32" t="s">
        <v>949</v>
      </c>
      <c r="D32">
        <v>25982</v>
      </c>
      <c r="E32" s="227">
        <v>7399</v>
      </c>
      <c r="F32" s="235">
        <v>576</v>
      </c>
      <c r="G32" s="74">
        <f t="shared" si="0"/>
        <v>76.5144152899255</v>
      </c>
    </row>
    <row r="33" spans="1:7" ht="12.75">
      <c r="A33">
        <f t="shared" si="2"/>
        <v>21</v>
      </c>
      <c r="B33" t="s">
        <v>352</v>
      </c>
      <c r="C33" t="s">
        <v>159</v>
      </c>
      <c r="D33">
        <v>3193</v>
      </c>
      <c r="E33" s="227">
        <v>22008</v>
      </c>
      <c r="F33" s="235">
        <v>506</v>
      </c>
      <c r="G33" s="74">
        <f t="shared" si="0"/>
        <v>12.420741432294706</v>
      </c>
    </row>
    <row r="34" spans="1:7" ht="12.75">
      <c r="A34">
        <f t="shared" si="2"/>
        <v>22</v>
      </c>
      <c r="B34" t="s">
        <v>353</v>
      </c>
      <c r="C34" t="s">
        <v>950</v>
      </c>
      <c r="D34">
        <v>4879</v>
      </c>
      <c r="E34" s="227">
        <v>19218</v>
      </c>
      <c r="F34" s="235">
        <v>518</v>
      </c>
      <c r="G34" s="74">
        <f t="shared" si="0"/>
        <v>19.82124720698761</v>
      </c>
    </row>
    <row r="35" spans="1:7" ht="12.75">
      <c r="A35">
        <f t="shared" si="2"/>
        <v>23</v>
      </c>
      <c r="B35" t="s">
        <v>354</v>
      </c>
      <c r="C35" t="s">
        <v>155</v>
      </c>
      <c r="D35">
        <v>11695</v>
      </c>
      <c r="E35" s="227">
        <v>11490</v>
      </c>
      <c r="F35" s="235">
        <v>467</v>
      </c>
      <c r="G35" s="74">
        <f t="shared" si="0"/>
        <v>49.446135633350245</v>
      </c>
    </row>
    <row r="36" spans="1:7" ht="12.75">
      <c r="A36">
        <f t="shared" si="2"/>
        <v>24</v>
      </c>
      <c r="B36" t="s">
        <v>355</v>
      </c>
      <c r="C36" t="s">
        <v>951</v>
      </c>
      <c r="D36">
        <v>7872</v>
      </c>
      <c r="E36" s="227">
        <v>15794</v>
      </c>
      <c r="F36" s="235">
        <v>508</v>
      </c>
      <c r="G36" s="74">
        <f t="shared" si="0"/>
        <v>32.56391164060561</v>
      </c>
    </row>
    <row r="37" spans="1:7" ht="12.75">
      <c r="A37">
        <f t="shared" si="2"/>
        <v>25</v>
      </c>
      <c r="B37" t="s">
        <v>356</v>
      </c>
      <c r="C37" t="s">
        <v>144</v>
      </c>
      <c r="D37">
        <v>8562</v>
      </c>
      <c r="E37" s="227">
        <v>16692</v>
      </c>
      <c r="F37" s="235">
        <v>631</v>
      </c>
      <c r="G37" s="74">
        <f t="shared" si="0"/>
        <v>33.07707166312536</v>
      </c>
    </row>
    <row r="38" spans="1:7" ht="12.75">
      <c r="A38">
        <f t="shared" si="2"/>
        <v>26</v>
      </c>
      <c r="B38" t="s">
        <v>357</v>
      </c>
      <c r="C38" t="s">
        <v>952</v>
      </c>
      <c r="D38">
        <v>5159</v>
      </c>
      <c r="E38" s="227">
        <v>21189</v>
      </c>
      <c r="F38" s="235">
        <v>446</v>
      </c>
      <c r="G38" s="74">
        <f t="shared" si="0"/>
        <v>19.254310666567143</v>
      </c>
    </row>
    <row r="39" spans="1:7" ht="12.75">
      <c r="A39">
        <f t="shared" si="2"/>
        <v>27</v>
      </c>
      <c r="B39" t="s">
        <v>358</v>
      </c>
      <c r="C39" t="s">
        <v>953</v>
      </c>
      <c r="D39">
        <v>3611</v>
      </c>
      <c r="E39" s="227">
        <v>17604</v>
      </c>
      <c r="F39" s="235">
        <v>602</v>
      </c>
      <c r="G39" s="74">
        <f t="shared" si="0"/>
        <v>16.551313196131456</v>
      </c>
    </row>
    <row r="40" spans="1:7" ht="12.75">
      <c r="A40">
        <f t="shared" si="2"/>
        <v>28</v>
      </c>
      <c r="B40" t="s">
        <v>359</v>
      </c>
      <c r="C40" t="s">
        <v>954</v>
      </c>
      <c r="D40">
        <v>25633</v>
      </c>
      <c r="E40" s="227">
        <v>4362</v>
      </c>
      <c r="F40" s="235">
        <v>322</v>
      </c>
      <c r="G40" s="74">
        <f t="shared" si="0"/>
        <v>84.54992248573407</v>
      </c>
    </row>
    <row r="41" spans="1:7" ht="12.75">
      <c r="A41">
        <f t="shared" si="2"/>
        <v>29</v>
      </c>
      <c r="B41" t="s">
        <v>360</v>
      </c>
      <c r="C41" t="s">
        <v>955</v>
      </c>
      <c r="D41">
        <v>15549</v>
      </c>
      <c r="E41" s="227">
        <v>14483</v>
      </c>
      <c r="F41" s="235">
        <v>754</v>
      </c>
      <c r="G41" s="74">
        <f t="shared" si="0"/>
        <v>50.506723835509646</v>
      </c>
    </row>
    <row r="42" spans="1:7" ht="12.75">
      <c r="A42">
        <f t="shared" si="2"/>
        <v>30</v>
      </c>
      <c r="B42" t="s">
        <v>361</v>
      </c>
      <c r="C42" t="s">
        <v>956</v>
      </c>
      <c r="D42">
        <v>29016</v>
      </c>
      <c r="E42" s="227">
        <v>3061</v>
      </c>
      <c r="F42" s="235">
        <v>338</v>
      </c>
      <c r="G42" s="74">
        <f t="shared" si="0"/>
        <v>89.51411383618695</v>
      </c>
    </row>
    <row r="43" spans="1:7" ht="12.75">
      <c r="A43">
        <f t="shared" si="2"/>
        <v>31</v>
      </c>
      <c r="B43" t="s">
        <v>362</v>
      </c>
      <c r="C43" t="s">
        <v>957</v>
      </c>
      <c r="D43">
        <v>25437</v>
      </c>
      <c r="E43" s="227">
        <v>5334</v>
      </c>
      <c r="F43" s="235">
        <v>620</v>
      </c>
      <c r="G43" s="74">
        <f t="shared" si="0"/>
        <v>81.03278009620591</v>
      </c>
    </row>
    <row r="44" spans="1:7" ht="12.75">
      <c r="A44">
        <f t="shared" si="2"/>
        <v>32</v>
      </c>
      <c r="B44" t="s">
        <v>363</v>
      </c>
      <c r="C44" t="s">
        <v>958</v>
      </c>
      <c r="D44">
        <v>8641</v>
      </c>
      <c r="E44" s="227">
        <v>16445</v>
      </c>
      <c r="F44" s="235">
        <v>671</v>
      </c>
      <c r="G44" s="74">
        <f t="shared" si="0"/>
        <v>33.54816166479016</v>
      </c>
    </row>
    <row r="45" spans="1:7" ht="12.75">
      <c r="A45">
        <f t="shared" si="2"/>
        <v>33</v>
      </c>
      <c r="B45" t="s">
        <v>364</v>
      </c>
      <c r="C45" t="s">
        <v>959</v>
      </c>
      <c r="D45">
        <v>11082</v>
      </c>
      <c r="E45" s="227">
        <v>12559</v>
      </c>
      <c r="F45" s="235">
        <v>678</v>
      </c>
      <c r="G45" s="74">
        <f t="shared" si="0"/>
        <v>45.56930794851762</v>
      </c>
    </row>
    <row r="46" spans="1:7" ht="12.75">
      <c r="A46">
        <f t="shared" si="2"/>
        <v>34</v>
      </c>
      <c r="B46" t="s">
        <v>365</v>
      </c>
      <c r="C46" t="s">
        <v>960</v>
      </c>
      <c r="D46">
        <v>2989</v>
      </c>
      <c r="E46" s="227">
        <v>20747</v>
      </c>
      <c r="F46" s="235">
        <v>289</v>
      </c>
      <c r="G46" s="74">
        <f t="shared" si="0"/>
        <v>12.44120707596254</v>
      </c>
    </row>
    <row r="47" spans="1:7" ht="12.75">
      <c r="A47">
        <f t="shared" si="2"/>
        <v>35</v>
      </c>
      <c r="B47" t="s">
        <v>366</v>
      </c>
      <c r="C47" t="s">
        <v>182</v>
      </c>
      <c r="D47">
        <v>2793</v>
      </c>
      <c r="E47" s="227">
        <v>19158</v>
      </c>
      <c r="F47" s="235">
        <v>504</v>
      </c>
      <c r="G47" s="74">
        <f t="shared" si="0"/>
        <v>12.438209752839011</v>
      </c>
    </row>
    <row r="48" spans="1:7" ht="12.75">
      <c r="A48">
        <f t="shared" si="2"/>
        <v>36</v>
      </c>
      <c r="B48" t="s">
        <v>367</v>
      </c>
      <c r="C48" t="s">
        <v>961</v>
      </c>
      <c r="D48">
        <v>3069</v>
      </c>
      <c r="E48" s="227">
        <v>21797</v>
      </c>
      <c r="F48" s="235">
        <v>401</v>
      </c>
      <c r="G48" s="74">
        <f t="shared" si="0"/>
        <v>12.146277753591642</v>
      </c>
    </row>
    <row r="49" spans="1:7" ht="12.75">
      <c r="A49">
        <f t="shared" si="2"/>
        <v>37</v>
      </c>
      <c r="B49" t="s">
        <v>368</v>
      </c>
      <c r="C49" t="s">
        <v>962</v>
      </c>
      <c r="D49">
        <v>3548</v>
      </c>
      <c r="E49" s="227">
        <v>19258</v>
      </c>
      <c r="F49" s="235">
        <v>554</v>
      </c>
      <c r="G49" s="74">
        <f t="shared" si="0"/>
        <v>15.188356164383562</v>
      </c>
    </row>
    <row r="50" spans="1:7" ht="12.75">
      <c r="A50">
        <f t="shared" si="2"/>
        <v>38</v>
      </c>
      <c r="B50" t="s">
        <v>369</v>
      </c>
      <c r="C50" t="s">
        <v>963</v>
      </c>
      <c r="D50">
        <v>6936</v>
      </c>
      <c r="E50" s="227">
        <v>17742</v>
      </c>
      <c r="F50" s="235">
        <v>619</v>
      </c>
      <c r="G50" s="74">
        <f t="shared" si="0"/>
        <v>27.418270941218324</v>
      </c>
    </row>
    <row r="51" spans="1:7" ht="12.75">
      <c r="A51">
        <f t="shared" si="2"/>
        <v>39</v>
      </c>
      <c r="B51" t="s">
        <v>370</v>
      </c>
      <c r="C51" t="s">
        <v>964</v>
      </c>
      <c r="D51">
        <v>29276</v>
      </c>
      <c r="E51" s="227">
        <v>3425</v>
      </c>
      <c r="F51" s="235">
        <v>220</v>
      </c>
      <c r="G51" s="74">
        <f t="shared" si="0"/>
        <v>88.92803985298137</v>
      </c>
    </row>
    <row r="52" spans="1:7" ht="13.5" thickBot="1">
      <c r="A52">
        <f t="shared" si="2"/>
        <v>40</v>
      </c>
      <c r="B52" t="s">
        <v>371</v>
      </c>
      <c r="C52" t="s">
        <v>965</v>
      </c>
      <c r="D52">
        <v>5667</v>
      </c>
      <c r="E52" s="228">
        <v>19802</v>
      </c>
      <c r="F52" s="236">
        <v>456</v>
      </c>
      <c r="G52" s="74">
        <f t="shared" si="0"/>
        <v>21.85920925747348</v>
      </c>
    </row>
    <row r="53" spans="1:7" ht="12.75">
      <c r="A53">
        <f t="shared" si="2"/>
        <v>41</v>
      </c>
      <c r="B53" t="s">
        <v>244</v>
      </c>
      <c r="C53" t="s">
        <v>244</v>
      </c>
      <c r="D53">
        <v>890569</v>
      </c>
      <c r="E53" s="239">
        <v>1806708</v>
      </c>
      <c r="F53" s="240">
        <v>39183</v>
      </c>
      <c r="G53" s="74">
        <f t="shared" si="0"/>
        <v>32.54456487578843</v>
      </c>
    </row>
    <row r="54" spans="1:7" ht="12.75">
      <c r="A54">
        <f t="shared" si="2"/>
        <v>42</v>
      </c>
      <c r="B54" t="s">
        <v>449</v>
      </c>
      <c r="C54" t="s">
        <v>244</v>
      </c>
      <c r="D54">
        <v>1112298</v>
      </c>
      <c r="E54" s="239">
        <v>4434333</v>
      </c>
      <c r="F54" s="240">
        <v>55216</v>
      </c>
      <c r="G54" s="74">
        <f t="shared" si="0"/>
        <v>19.855915379338278</v>
      </c>
    </row>
    <row r="55" spans="1:7" ht="12.75">
      <c r="A55">
        <f t="shared" si="2"/>
        <v>43</v>
      </c>
      <c r="B55" t="s">
        <v>247</v>
      </c>
      <c r="C55" t="s">
        <v>247</v>
      </c>
      <c r="D55">
        <v>10216219</v>
      </c>
      <c r="E55" s="239">
        <v>42279236</v>
      </c>
      <c r="F55" s="240">
        <v>517001</v>
      </c>
      <c r="G55" s="74">
        <f t="shared" si="0"/>
        <v>19.271355773443133</v>
      </c>
    </row>
  </sheetData>
  <sheetProtection/>
  <dataValidations count="1">
    <dataValidation type="whole" allowBlank="1" showInputMessage="1" showErrorMessage="1" sqref="E13:F52">
      <formula1>-1</formula1>
      <formula2>-1</formula2>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BB65"/>
  <sheetViews>
    <sheetView zoomScalePageLayoutView="0" workbookViewId="0" topLeftCell="A1">
      <pane xSplit="2" ySplit="2" topLeftCell="AQ3" activePane="bottomRight" state="frozen"/>
      <selection pane="topLeft" activeCell="A1" sqref="A1"/>
      <selection pane="topRight" activeCell="C1" sqref="C1"/>
      <selection pane="bottomLeft" activeCell="A3" sqref="A3"/>
      <selection pane="bottomRight" activeCell="A15" sqref="A15"/>
    </sheetView>
  </sheetViews>
  <sheetFormatPr defaultColWidth="9.140625" defaultRowHeight="12.75"/>
  <cols>
    <col min="1" max="1" width="32.57421875" style="0" customWidth="1"/>
    <col min="2" max="3" width="14.7109375" style="0" customWidth="1"/>
    <col min="5" max="5" width="10.140625" style="0" bestFit="1" customWidth="1"/>
    <col min="54" max="54" width="10.140625" style="0" bestFit="1" customWidth="1"/>
  </cols>
  <sheetData>
    <row r="1" spans="1:53" ht="12.75">
      <c r="A1">
        <v>1</v>
      </c>
      <c r="B1">
        <f>A1+1</f>
        <v>2</v>
      </c>
      <c r="C1">
        <f aca="true" t="shared" si="0" ref="C1:BA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c r="AO1">
        <f t="shared" si="0"/>
        <v>41</v>
      </c>
      <c r="AP1">
        <f t="shared" si="0"/>
        <v>42</v>
      </c>
      <c r="AQ1">
        <f t="shared" si="0"/>
        <v>43</v>
      </c>
      <c r="AR1">
        <f t="shared" si="0"/>
        <v>44</v>
      </c>
      <c r="AS1">
        <f t="shared" si="0"/>
        <v>45</v>
      </c>
      <c r="AT1">
        <f t="shared" si="0"/>
        <v>46</v>
      </c>
      <c r="AU1">
        <f t="shared" si="0"/>
        <v>47</v>
      </c>
      <c r="AV1">
        <f t="shared" si="0"/>
        <v>48</v>
      </c>
      <c r="AW1">
        <f t="shared" si="0"/>
        <v>49</v>
      </c>
      <c r="AX1">
        <f t="shared" si="0"/>
        <v>50</v>
      </c>
      <c r="AY1">
        <f t="shared" si="0"/>
        <v>51</v>
      </c>
      <c r="AZ1">
        <f t="shared" si="0"/>
        <v>52</v>
      </c>
      <c r="BA1">
        <f t="shared" si="0"/>
        <v>53</v>
      </c>
    </row>
    <row r="2" spans="1:54" ht="12.75">
      <c r="A2" t="s">
        <v>189</v>
      </c>
      <c r="B2" t="s">
        <v>190</v>
      </c>
      <c r="C2" t="s">
        <v>189</v>
      </c>
      <c r="D2" t="s">
        <v>191</v>
      </c>
      <c r="E2" t="s">
        <v>192</v>
      </c>
      <c r="F2" t="s">
        <v>193</v>
      </c>
      <c r="G2" t="s">
        <v>194</v>
      </c>
      <c r="H2" t="s">
        <v>195</v>
      </c>
      <c r="I2" t="s">
        <v>196</v>
      </c>
      <c r="J2" t="s">
        <v>197</v>
      </c>
      <c r="K2" t="s">
        <v>198</v>
      </c>
      <c r="L2" t="s">
        <v>199</v>
      </c>
      <c r="M2" t="s">
        <v>200</v>
      </c>
      <c r="N2" t="s">
        <v>201</v>
      </c>
      <c r="O2" t="s">
        <v>202</v>
      </c>
      <c r="P2" t="s">
        <v>203</v>
      </c>
      <c r="Q2" t="s">
        <v>204</v>
      </c>
      <c r="R2" t="s">
        <v>205</v>
      </c>
      <c r="S2" t="s">
        <v>206</v>
      </c>
      <c r="T2" t="s">
        <v>207</v>
      </c>
      <c r="U2" t="s">
        <v>208</v>
      </c>
      <c r="V2" t="s">
        <v>209</v>
      </c>
      <c r="W2" t="s">
        <v>210</v>
      </c>
      <c r="X2" t="s">
        <v>211</v>
      </c>
      <c r="Y2" t="s">
        <v>212</v>
      </c>
      <c r="Z2" t="s">
        <v>213</v>
      </c>
      <c r="AA2" t="s">
        <v>214</v>
      </c>
      <c r="AB2" t="s">
        <v>215</v>
      </c>
      <c r="AC2" t="s">
        <v>216</v>
      </c>
      <c r="AD2" t="s">
        <v>217</v>
      </c>
      <c r="AE2" t="s">
        <v>218</v>
      </c>
      <c r="AF2" t="s">
        <v>219</v>
      </c>
      <c r="AG2" t="s">
        <v>220</v>
      </c>
      <c r="AH2" t="s">
        <v>221</v>
      </c>
      <c r="AI2" t="s">
        <v>222</v>
      </c>
      <c r="AJ2" t="s">
        <v>223</v>
      </c>
      <c r="AK2" t="s">
        <v>224</v>
      </c>
      <c r="AL2" t="s">
        <v>225</v>
      </c>
      <c r="AM2" t="s">
        <v>226</v>
      </c>
      <c r="AN2" t="s">
        <v>227</v>
      </c>
      <c r="AO2" t="s">
        <v>228</v>
      </c>
      <c r="AP2" t="s">
        <v>229</v>
      </c>
      <c r="AQ2" t="s">
        <v>230</v>
      </c>
      <c r="AR2" t="s">
        <v>231</v>
      </c>
      <c r="AS2" t="s">
        <v>232</v>
      </c>
      <c r="AT2" t="s">
        <v>233</v>
      </c>
      <c r="AU2" t="s">
        <v>234</v>
      </c>
      <c r="AV2" t="s">
        <v>235</v>
      </c>
      <c r="AW2" t="s">
        <v>236</v>
      </c>
      <c r="AX2" t="s">
        <v>237</v>
      </c>
      <c r="AY2" t="s">
        <v>238</v>
      </c>
      <c r="AZ2" t="s">
        <v>239</v>
      </c>
      <c r="BA2" t="s">
        <v>240</v>
      </c>
      <c r="BB2" t="s">
        <v>525</v>
      </c>
    </row>
    <row r="3" spans="1:54" ht="12.75">
      <c r="A3" t="s">
        <v>1038</v>
      </c>
      <c r="B3" t="s">
        <v>935</v>
      </c>
      <c r="C3" t="s">
        <v>139</v>
      </c>
      <c r="D3">
        <v>458.21</v>
      </c>
      <c r="E3">
        <v>28378</v>
      </c>
      <c r="F3">
        <v>13847</v>
      </c>
      <c r="G3">
        <v>14531</v>
      </c>
      <c r="H3">
        <v>27980</v>
      </c>
      <c r="I3">
        <v>398</v>
      </c>
      <c r="J3">
        <v>1074</v>
      </c>
      <c r="K3">
        <v>2320</v>
      </c>
      <c r="L3">
        <v>4450</v>
      </c>
      <c r="M3">
        <v>803</v>
      </c>
      <c r="N3">
        <v>805</v>
      </c>
      <c r="O3">
        <v>2010</v>
      </c>
      <c r="P3">
        <v>8435</v>
      </c>
      <c r="Q3">
        <v>5860</v>
      </c>
      <c r="R3">
        <v>1795</v>
      </c>
      <c r="S3">
        <v>1322</v>
      </c>
      <c r="T3">
        <v>350</v>
      </c>
      <c r="U3">
        <v>228</v>
      </c>
      <c r="V3">
        <v>5704</v>
      </c>
      <c r="W3">
        <v>2043</v>
      </c>
      <c r="X3">
        <v>2799</v>
      </c>
      <c r="Y3">
        <v>15768</v>
      </c>
      <c r="Z3">
        <v>1050</v>
      </c>
      <c r="AA3">
        <v>1141</v>
      </c>
      <c r="AB3">
        <v>1317</v>
      </c>
      <c r="AC3">
        <v>1839</v>
      </c>
      <c r="AD3">
        <v>3944</v>
      </c>
      <c r="AE3">
        <v>669</v>
      </c>
      <c r="AF3">
        <v>168</v>
      </c>
      <c r="AG3">
        <v>302</v>
      </c>
      <c r="AH3">
        <v>829</v>
      </c>
      <c r="AI3">
        <v>1351</v>
      </c>
      <c r="AJ3">
        <v>13812</v>
      </c>
      <c r="AK3">
        <v>5623</v>
      </c>
      <c r="AL3">
        <v>919</v>
      </c>
      <c r="AM3">
        <v>767</v>
      </c>
      <c r="AN3">
        <v>150</v>
      </c>
      <c r="AO3">
        <v>5211</v>
      </c>
      <c r="AP3">
        <v>1896</v>
      </c>
      <c r="AQ3">
        <v>26956</v>
      </c>
      <c r="AR3">
        <v>956</v>
      </c>
      <c r="AS3">
        <v>805</v>
      </c>
      <c r="AT3">
        <v>1033</v>
      </c>
      <c r="AU3">
        <v>3914</v>
      </c>
      <c r="AV3">
        <v>1768</v>
      </c>
      <c r="AW3">
        <v>3769</v>
      </c>
      <c r="AX3">
        <v>215</v>
      </c>
      <c r="AY3">
        <v>481</v>
      </c>
      <c r="AZ3">
        <v>2016</v>
      </c>
      <c r="BA3">
        <v>3255</v>
      </c>
      <c r="BB3">
        <f>SUM(AA3:AI3)</f>
        <v>11560</v>
      </c>
    </row>
    <row r="4" spans="1:54" ht="12.75">
      <c r="A4" t="s">
        <v>988</v>
      </c>
      <c r="B4" t="s">
        <v>936</v>
      </c>
      <c r="C4" t="s">
        <v>141</v>
      </c>
      <c r="D4">
        <v>477.8</v>
      </c>
      <c r="E4">
        <v>32286</v>
      </c>
      <c r="F4">
        <v>16258</v>
      </c>
      <c r="G4">
        <v>16028</v>
      </c>
      <c r="H4">
        <v>30565</v>
      </c>
      <c r="I4">
        <v>1721</v>
      </c>
      <c r="J4">
        <v>4465</v>
      </c>
      <c r="K4">
        <v>3190</v>
      </c>
      <c r="L4">
        <v>6046</v>
      </c>
      <c r="M4">
        <v>1050</v>
      </c>
      <c r="N4">
        <v>1528</v>
      </c>
      <c r="O4">
        <v>4153</v>
      </c>
      <c r="P4">
        <v>9417</v>
      </c>
      <c r="Q4">
        <v>4499</v>
      </c>
      <c r="R4">
        <v>1254</v>
      </c>
      <c r="S4">
        <v>924</v>
      </c>
      <c r="T4">
        <v>153</v>
      </c>
      <c r="U4">
        <v>72</v>
      </c>
      <c r="V4">
        <v>5333</v>
      </c>
      <c r="W4">
        <v>2189</v>
      </c>
      <c r="X4">
        <v>2683</v>
      </c>
      <c r="Y4">
        <v>3356</v>
      </c>
      <c r="Z4">
        <v>265</v>
      </c>
      <c r="AA4">
        <v>688</v>
      </c>
      <c r="AB4">
        <v>1343</v>
      </c>
      <c r="AC4">
        <v>3846</v>
      </c>
      <c r="AD4">
        <v>6699</v>
      </c>
      <c r="AE4">
        <v>5454</v>
      </c>
      <c r="AF4">
        <v>457</v>
      </c>
      <c r="AG4">
        <v>3176</v>
      </c>
      <c r="AH4">
        <v>3387</v>
      </c>
      <c r="AI4">
        <v>3615</v>
      </c>
      <c r="AJ4">
        <v>8255</v>
      </c>
      <c r="AK4">
        <v>17442</v>
      </c>
      <c r="AL4">
        <v>629</v>
      </c>
      <c r="AM4">
        <v>1023</v>
      </c>
      <c r="AN4">
        <v>374</v>
      </c>
      <c r="AO4">
        <v>2441</v>
      </c>
      <c r="AP4">
        <v>2122</v>
      </c>
      <c r="AQ4">
        <v>30352</v>
      </c>
      <c r="AR4">
        <v>3470</v>
      </c>
      <c r="AS4">
        <v>422</v>
      </c>
      <c r="AT4">
        <v>779</v>
      </c>
      <c r="AU4">
        <v>12696</v>
      </c>
      <c r="AV4">
        <v>4404</v>
      </c>
      <c r="AW4">
        <v>8938</v>
      </c>
      <c r="AX4">
        <v>555</v>
      </c>
      <c r="AY4">
        <v>1325</v>
      </c>
      <c r="AZ4">
        <v>4745</v>
      </c>
      <c r="BA4">
        <v>7827</v>
      </c>
      <c r="BB4">
        <f aca="true" t="shared" si="1" ref="BB4:BB56">SUM(AA4:AI4)</f>
        <v>28665</v>
      </c>
    </row>
    <row r="5" spans="1:54" ht="12.75">
      <c r="A5" t="s">
        <v>334</v>
      </c>
      <c r="B5" t="s">
        <v>937</v>
      </c>
      <c r="C5" t="s">
        <v>143</v>
      </c>
      <c r="D5">
        <v>848.2</v>
      </c>
      <c r="E5">
        <v>24967</v>
      </c>
      <c r="F5">
        <v>11810</v>
      </c>
      <c r="G5">
        <v>13157</v>
      </c>
      <c r="H5">
        <v>24682</v>
      </c>
      <c r="I5">
        <v>285</v>
      </c>
      <c r="J5">
        <v>1057</v>
      </c>
      <c r="K5">
        <v>1803</v>
      </c>
      <c r="L5">
        <v>3675</v>
      </c>
      <c r="M5">
        <v>685</v>
      </c>
      <c r="N5">
        <v>764</v>
      </c>
      <c r="O5">
        <v>1750</v>
      </c>
      <c r="P5">
        <v>6737</v>
      </c>
      <c r="Q5">
        <v>5978</v>
      </c>
      <c r="R5">
        <v>1869</v>
      </c>
      <c r="S5">
        <v>1220</v>
      </c>
      <c r="T5">
        <v>321</v>
      </c>
      <c r="U5">
        <v>165</v>
      </c>
      <c r="V5">
        <v>5385</v>
      </c>
      <c r="W5">
        <v>1928</v>
      </c>
      <c r="X5">
        <v>2705</v>
      </c>
      <c r="Y5">
        <v>19473</v>
      </c>
      <c r="Z5">
        <v>347</v>
      </c>
      <c r="AA5">
        <v>392</v>
      </c>
      <c r="AB5">
        <v>1371</v>
      </c>
      <c r="AC5">
        <v>350</v>
      </c>
      <c r="AD5">
        <v>242</v>
      </c>
      <c r="AE5">
        <v>32</v>
      </c>
      <c r="AF5">
        <v>163</v>
      </c>
      <c r="AG5">
        <v>633</v>
      </c>
      <c r="AH5">
        <v>873</v>
      </c>
      <c r="AI5">
        <v>1091</v>
      </c>
      <c r="AJ5">
        <v>15210</v>
      </c>
      <c r="AK5">
        <v>721</v>
      </c>
      <c r="AL5">
        <v>140</v>
      </c>
      <c r="AM5">
        <v>127</v>
      </c>
      <c r="AN5">
        <v>185</v>
      </c>
      <c r="AO5">
        <v>6857</v>
      </c>
      <c r="AP5">
        <v>1727</v>
      </c>
      <c r="AQ5">
        <v>23871</v>
      </c>
      <c r="AR5">
        <v>198</v>
      </c>
      <c r="AS5">
        <v>179</v>
      </c>
      <c r="AT5">
        <v>417</v>
      </c>
      <c r="AU5">
        <v>1929</v>
      </c>
      <c r="AV5">
        <v>889</v>
      </c>
      <c r="AW5">
        <v>1545</v>
      </c>
      <c r="AX5">
        <v>91</v>
      </c>
      <c r="AY5">
        <v>166</v>
      </c>
      <c r="AZ5">
        <v>1082</v>
      </c>
      <c r="BA5">
        <v>1277</v>
      </c>
      <c r="BB5">
        <f t="shared" si="1"/>
        <v>5147</v>
      </c>
    </row>
    <row r="6" spans="1:54" ht="12.75">
      <c r="A6" t="s">
        <v>335</v>
      </c>
      <c r="B6" t="s">
        <v>938</v>
      </c>
      <c r="C6" t="s">
        <v>145</v>
      </c>
      <c r="D6">
        <v>569.88</v>
      </c>
      <c r="E6">
        <v>26536</v>
      </c>
      <c r="F6">
        <v>12818</v>
      </c>
      <c r="G6">
        <v>13718</v>
      </c>
      <c r="H6">
        <v>26303</v>
      </c>
      <c r="I6">
        <v>233</v>
      </c>
      <c r="J6">
        <v>856</v>
      </c>
      <c r="K6">
        <v>1851</v>
      </c>
      <c r="L6">
        <v>3926</v>
      </c>
      <c r="M6">
        <v>775</v>
      </c>
      <c r="N6">
        <v>732</v>
      </c>
      <c r="O6">
        <v>1724</v>
      </c>
      <c r="P6">
        <v>7131</v>
      </c>
      <c r="Q6">
        <v>6312</v>
      </c>
      <c r="R6">
        <v>1977</v>
      </c>
      <c r="S6">
        <v>1464</v>
      </c>
      <c r="T6">
        <v>453</v>
      </c>
      <c r="U6">
        <v>191</v>
      </c>
      <c r="V6">
        <v>5640</v>
      </c>
      <c r="W6">
        <v>2006</v>
      </c>
      <c r="X6">
        <v>2999</v>
      </c>
      <c r="Y6">
        <v>19347</v>
      </c>
      <c r="Z6">
        <v>802</v>
      </c>
      <c r="AA6">
        <v>447</v>
      </c>
      <c r="AB6">
        <v>1163</v>
      </c>
      <c r="AC6">
        <v>1031</v>
      </c>
      <c r="AD6">
        <v>1718</v>
      </c>
      <c r="AE6">
        <v>178</v>
      </c>
      <c r="AF6">
        <v>114</v>
      </c>
      <c r="AG6">
        <v>290</v>
      </c>
      <c r="AH6">
        <v>569</v>
      </c>
      <c r="AI6">
        <v>877</v>
      </c>
      <c r="AJ6">
        <v>14924</v>
      </c>
      <c r="AK6">
        <v>2622</v>
      </c>
      <c r="AL6">
        <v>520</v>
      </c>
      <c r="AM6">
        <v>464</v>
      </c>
      <c r="AN6">
        <v>207</v>
      </c>
      <c r="AO6">
        <v>6118</v>
      </c>
      <c r="AP6">
        <v>1681</v>
      </c>
      <c r="AQ6">
        <v>25416</v>
      </c>
      <c r="AR6">
        <v>367</v>
      </c>
      <c r="AS6">
        <v>204</v>
      </c>
      <c r="AT6">
        <v>750</v>
      </c>
      <c r="AU6">
        <v>2165</v>
      </c>
      <c r="AV6">
        <v>1082</v>
      </c>
      <c r="AW6">
        <v>1935</v>
      </c>
      <c r="AX6">
        <v>102</v>
      </c>
      <c r="AY6">
        <v>146</v>
      </c>
      <c r="AZ6">
        <v>853</v>
      </c>
      <c r="BA6">
        <v>2120</v>
      </c>
      <c r="BB6">
        <f t="shared" si="1"/>
        <v>6387</v>
      </c>
    </row>
    <row r="7" spans="1:54" s="17" customFormat="1" ht="12.75">
      <c r="A7" s="17" t="s">
        <v>242</v>
      </c>
      <c r="B7" s="17" t="s">
        <v>242</v>
      </c>
      <c r="C7" s="17" t="s">
        <v>241</v>
      </c>
      <c r="D7" s="17">
        <v>26778.82</v>
      </c>
      <c r="E7" s="17">
        <v>1073045</v>
      </c>
      <c r="F7" s="17">
        <v>527806</v>
      </c>
      <c r="G7" s="17">
        <v>545239</v>
      </c>
      <c r="H7" s="17">
        <v>1051366</v>
      </c>
      <c r="I7" s="17">
        <v>21679</v>
      </c>
      <c r="J7" s="17">
        <v>78440</v>
      </c>
      <c r="K7" s="17">
        <v>81901</v>
      </c>
      <c r="L7" s="17">
        <v>162781</v>
      </c>
      <c r="M7" s="17">
        <v>29453</v>
      </c>
      <c r="N7" s="17">
        <v>36063</v>
      </c>
      <c r="O7" s="17">
        <v>93914</v>
      </c>
      <c r="P7" s="17">
        <v>308259</v>
      </c>
      <c r="Q7" s="17">
        <v>222461</v>
      </c>
      <c r="R7" s="17">
        <v>70102</v>
      </c>
      <c r="S7" s="17">
        <v>49043</v>
      </c>
      <c r="T7" s="17">
        <v>12656</v>
      </c>
      <c r="U7" s="17">
        <v>6412</v>
      </c>
      <c r="V7" s="17">
        <v>197901</v>
      </c>
      <c r="W7" s="17">
        <v>71791</v>
      </c>
      <c r="X7" s="17">
        <v>107380</v>
      </c>
      <c r="Y7" s="17">
        <v>570217</v>
      </c>
      <c r="Z7" s="17">
        <v>22021</v>
      </c>
      <c r="AA7" s="17">
        <v>29398</v>
      </c>
      <c r="AB7" s="17">
        <v>47605</v>
      </c>
      <c r="AC7" s="17">
        <v>64621</v>
      </c>
      <c r="AD7" s="17">
        <v>144627</v>
      </c>
      <c r="AE7" s="17">
        <v>32532</v>
      </c>
      <c r="AF7" s="17">
        <v>12712</v>
      </c>
      <c r="AG7" s="17">
        <v>29991</v>
      </c>
      <c r="AH7" s="17">
        <v>47641</v>
      </c>
      <c r="AI7" s="17">
        <v>71680</v>
      </c>
      <c r="AJ7" s="17">
        <v>494358</v>
      </c>
      <c r="AK7" s="17">
        <v>234411</v>
      </c>
      <c r="AL7" s="17">
        <v>32376</v>
      </c>
      <c r="AM7" s="17">
        <v>22362</v>
      </c>
      <c r="AN7" s="17">
        <v>12631</v>
      </c>
      <c r="AO7" s="17">
        <v>206821</v>
      </c>
      <c r="AP7" s="17">
        <v>70086</v>
      </c>
      <c r="AQ7" s="17">
        <v>1023386</v>
      </c>
      <c r="AR7" s="17">
        <v>47005</v>
      </c>
      <c r="AS7" s="17">
        <v>16532</v>
      </c>
      <c r="AT7" s="17">
        <v>29117</v>
      </c>
      <c r="AU7" s="17">
        <v>192664</v>
      </c>
      <c r="AV7" s="17">
        <v>74870</v>
      </c>
      <c r="AW7" s="17">
        <v>154514</v>
      </c>
      <c r="AX7" s="17">
        <v>8929</v>
      </c>
      <c r="AY7" s="17">
        <v>24554</v>
      </c>
      <c r="AZ7" s="17">
        <v>79128</v>
      </c>
      <c r="BA7" s="17">
        <v>134631</v>
      </c>
      <c r="BB7">
        <f t="shared" si="1"/>
        <v>480807</v>
      </c>
    </row>
    <row r="8" spans="1:54" ht="12.75">
      <c r="A8" t="s">
        <v>336</v>
      </c>
      <c r="B8" t="s">
        <v>939</v>
      </c>
      <c r="C8" t="s">
        <v>147</v>
      </c>
      <c r="D8">
        <v>422.06</v>
      </c>
      <c r="E8">
        <v>33937</v>
      </c>
      <c r="F8">
        <v>16701</v>
      </c>
      <c r="G8">
        <v>17236</v>
      </c>
      <c r="H8">
        <v>33822</v>
      </c>
      <c r="I8">
        <v>115</v>
      </c>
      <c r="J8">
        <v>2036</v>
      </c>
      <c r="K8">
        <v>3660</v>
      </c>
      <c r="L8">
        <v>7798</v>
      </c>
      <c r="M8">
        <v>1255</v>
      </c>
      <c r="N8">
        <v>1081</v>
      </c>
      <c r="O8">
        <v>2613</v>
      </c>
      <c r="P8">
        <v>9977</v>
      </c>
      <c r="Q8">
        <v>4673</v>
      </c>
      <c r="R8">
        <v>1410</v>
      </c>
      <c r="S8">
        <v>1170</v>
      </c>
      <c r="T8">
        <v>198</v>
      </c>
      <c r="U8">
        <v>102</v>
      </c>
      <c r="V8">
        <v>6012</v>
      </c>
      <c r="W8">
        <v>2482</v>
      </c>
      <c r="X8">
        <v>3062</v>
      </c>
      <c r="Y8">
        <v>4034</v>
      </c>
      <c r="Z8">
        <v>393</v>
      </c>
      <c r="AA8">
        <v>498</v>
      </c>
      <c r="AB8">
        <v>1216</v>
      </c>
      <c r="AC8">
        <v>866</v>
      </c>
      <c r="AD8">
        <v>17280</v>
      </c>
      <c r="AE8">
        <v>2953</v>
      </c>
      <c r="AF8">
        <v>112</v>
      </c>
      <c r="AG8">
        <v>1549</v>
      </c>
      <c r="AH8">
        <v>836</v>
      </c>
      <c r="AI8">
        <v>4200</v>
      </c>
      <c r="AJ8">
        <v>5080</v>
      </c>
      <c r="AK8">
        <v>25066</v>
      </c>
      <c r="AL8">
        <v>330</v>
      </c>
      <c r="AM8">
        <v>231</v>
      </c>
      <c r="AN8">
        <v>116</v>
      </c>
      <c r="AO8">
        <v>1277</v>
      </c>
      <c r="AP8">
        <v>1837</v>
      </c>
      <c r="AQ8">
        <v>31770</v>
      </c>
      <c r="AR8">
        <v>4169</v>
      </c>
      <c r="AS8">
        <v>325</v>
      </c>
      <c r="AT8">
        <v>1313</v>
      </c>
      <c r="AU8">
        <v>11942</v>
      </c>
      <c r="AV8">
        <v>4902</v>
      </c>
      <c r="AW8">
        <v>8145</v>
      </c>
      <c r="AX8">
        <v>533</v>
      </c>
      <c r="AY8">
        <v>1030</v>
      </c>
      <c r="AZ8">
        <v>4513</v>
      </c>
      <c r="BA8">
        <v>8037</v>
      </c>
      <c r="BB8">
        <f t="shared" si="1"/>
        <v>29510</v>
      </c>
    </row>
    <row r="9" spans="1:54" ht="12.75">
      <c r="A9" t="s">
        <v>337</v>
      </c>
      <c r="B9" t="s">
        <v>940</v>
      </c>
      <c r="C9" t="s">
        <v>148</v>
      </c>
      <c r="D9">
        <v>650.46</v>
      </c>
      <c r="E9">
        <v>25938</v>
      </c>
      <c r="F9">
        <v>12318</v>
      </c>
      <c r="G9">
        <v>13620</v>
      </c>
      <c r="H9">
        <v>25503</v>
      </c>
      <c r="I9">
        <v>435</v>
      </c>
      <c r="J9">
        <v>1016</v>
      </c>
      <c r="K9">
        <v>1651</v>
      </c>
      <c r="L9">
        <v>3326</v>
      </c>
      <c r="M9">
        <v>667</v>
      </c>
      <c r="N9">
        <v>547</v>
      </c>
      <c r="O9">
        <v>1548</v>
      </c>
      <c r="P9">
        <v>7508</v>
      </c>
      <c r="Q9">
        <v>6608</v>
      </c>
      <c r="R9">
        <v>2029</v>
      </c>
      <c r="S9">
        <v>1360</v>
      </c>
      <c r="T9">
        <v>436</v>
      </c>
      <c r="U9">
        <v>258</v>
      </c>
      <c r="V9">
        <v>4966</v>
      </c>
      <c r="W9">
        <v>1607</v>
      </c>
      <c r="X9">
        <v>2886</v>
      </c>
      <c r="Y9">
        <v>20440</v>
      </c>
      <c r="Z9">
        <v>647</v>
      </c>
      <c r="AA9">
        <v>707</v>
      </c>
      <c r="AB9">
        <v>1038</v>
      </c>
      <c r="AC9">
        <v>529</v>
      </c>
      <c r="AD9">
        <v>524</v>
      </c>
      <c r="AE9">
        <v>277</v>
      </c>
      <c r="AF9">
        <v>191</v>
      </c>
      <c r="AG9">
        <v>384</v>
      </c>
      <c r="AH9">
        <v>494</v>
      </c>
      <c r="AI9">
        <v>707</v>
      </c>
      <c r="AJ9">
        <v>15001</v>
      </c>
      <c r="AK9">
        <v>1161</v>
      </c>
      <c r="AL9">
        <v>139</v>
      </c>
      <c r="AM9">
        <v>241</v>
      </c>
      <c r="AN9">
        <v>334</v>
      </c>
      <c r="AO9">
        <v>7105</v>
      </c>
      <c r="AP9">
        <v>1957</v>
      </c>
      <c r="AQ9">
        <v>24930</v>
      </c>
      <c r="AR9">
        <v>205</v>
      </c>
      <c r="AS9">
        <v>171</v>
      </c>
      <c r="AT9">
        <v>724</v>
      </c>
      <c r="AU9">
        <v>2041</v>
      </c>
      <c r="AV9">
        <v>962</v>
      </c>
      <c r="AW9">
        <v>1866</v>
      </c>
      <c r="AX9">
        <v>108</v>
      </c>
      <c r="AY9">
        <v>196</v>
      </c>
      <c r="AZ9">
        <v>988</v>
      </c>
      <c r="BA9">
        <v>1752</v>
      </c>
      <c r="BB9">
        <f t="shared" si="1"/>
        <v>4851</v>
      </c>
    </row>
    <row r="10" spans="1:54" ht="12.75">
      <c r="A10" t="s">
        <v>338</v>
      </c>
      <c r="B10" t="s">
        <v>941</v>
      </c>
      <c r="C10" t="s">
        <v>149</v>
      </c>
      <c r="D10">
        <v>557.35</v>
      </c>
      <c r="E10">
        <v>25708</v>
      </c>
      <c r="F10">
        <v>12480</v>
      </c>
      <c r="G10">
        <v>13228</v>
      </c>
      <c r="H10">
        <v>25511</v>
      </c>
      <c r="I10">
        <v>197</v>
      </c>
      <c r="J10">
        <v>878</v>
      </c>
      <c r="K10">
        <v>1912</v>
      </c>
      <c r="L10">
        <v>3655</v>
      </c>
      <c r="M10">
        <v>679</v>
      </c>
      <c r="N10">
        <v>631</v>
      </c>
      <c r="O10">
        <v>1535</v>
      </c>
      <c r="P10">
        <v>7260</v>
      </c>
      <c r="Q10">
        <v>6089</v>
      </c>
      <c r="R10">
        <v>2098</v>
      </c>
      <c r="S10">
        <v>1347</v>
      </c>
      <c r="T10">
        <v>331</v>
      </c>
      <c r="U10">
        <v>171</v>
      </c>
      <c r="V10">
        <v>5225</v>
      </c>
      <c r="W10">
        <v>1828</v>
      </c>
      <c r="X10">
        <v>2842</v>
      </c>
      <c r="Y10">
        <v>18612</v>
      </c>
      <c r="Z10">
        <v>800</v>
      </c>
      <c r="AA10">
        <v>481</v>
      </c>
      <c r="AB10">
        <v>1289</v>
      </c>
      <c r="AC10">
        <v>888</v>
      </c>
      <c r="AD10">
        <v>1147</v>
      </c>
      <c r="AE10">
        <v>89</v>
      </c>
      <c r="AF10">
        <v>221</v>
      </c>
      <c r="AG10">
        <v>409</v>
      </c>
      <c r="AH10">
        <v>826</v>
      </c>
      <c r="AI10">
        <v>946</v>
      </c>
      <c r="AJ10">
        <v>14503</v>
      </c>
      <c r="AK10">
        <v>1924</v>
      </c>
      <c r="AL10">
        <v>478</v>
      </c>
      <c r="AM10">
        <v>373</v>
      </c>
      <c r="AN10">
        <v>228</v>
      </c>
      <c r="AO10">
        <v>6496</v>
      </c>
      <c r="AP10">
        <v>1706</v>
      </c>
      <c r="AQ10">
        <v>24513</v>
      </c>
      <c r="AR10">
        <v>278</v>
      </c>
      <c r="AS10">
        <v>160</v>
      </c>
      <c r="AT10">
        <v>772</v>
      </c>
      <c r="AU10">
        <v>2206</v>
      </c>
      <c r="AV10">
        <v>1072</v>
      </c>
      <c r="AW10">
        <v>1965</v>
      </c>
      <c r="AX10">
        <v>101</v>
      </c>
      <c r="AY10">
        <v>127</v>
      </c>
      <c r="AZ10">
        <v>920</v>
      </c>
      <c r="BA10">
        <v>2091</v>
      </c>
      <c r="BB10">
        <f t="shared" si="1"/>
        <v>6296</v>
      </c>
    </row>
    <row r="11" spans="1:54" ht="12.75">
      <c r="A11" t="s">
        <v>382</v>
      </c>
      <c r="B11" t="s">
        <v>463</v>
      </c>
      <c r="C11" t="s">
        <v>966</v>
      </c>
      <c r="D11">
        <v>2786.17</v>
      </c>
      <c r="E11">
        <v>96568</v>
      </c>
      <c r="F11">
        <v>46987</v>
      </c>
      <c r="G11">
        <v>49581</v>
      </c>
      <c r="H11">
        <v>90760</v>
      </c>
      <c r="I11">
        <v>5808</v>
      </c>
      <c r="J11">
        <v>11226</v>
      </c>
      <c r="K11">
        <v>6125</v>
      </c>
      <c r="L11">
        <v>11560</v>
      </c>
      <c r="M11">
        <v>2187</v>
      </c>
      <c r="N11">
        <v>5769</v>
      </c>
      <c r="O11">
        <v>8840</v>
      </c>
      <c r="P11">
        <v>28151</v>
      </c>
      <c r="Q11">
        <v>20606</v>
      </c>
      <c r="R11">
        <v>6839</v>
      </c>
      <c r="S11">
        <v>4477</v>
      </c>
      <c r="T11">
        <v>1331</v>
      </c>
      <c r="U11">
        <v>683</v>
      </c>
      <c r="V11">
        <v>16709</v>
      </c>
      <c r="W11">
        <v>5725</v>
      </c>
      <c r="X11">
        <v>9038</v>
      </c>
      <c r="Y11">
        <v>60899</v>
      </c>
      <c r="Z11">
        <v>1826</v>
      </c>
      <c r="AA11">
        <v>3589</v>
      </c>
      <c r="AB11">
        <v>5015</v>
      </c>
      <c r="AC11">
        <v>7630</v>
      </c>
      <c r="AD11">
        <v>2844</v>
      </c>
      <c r="AE11">
        <v>462</v>
      </c>
      <c r="AF11">
        <v>1951</v>
      </c>
      <c r="AG11">
        <v>2726</v>
      </c>
      <c r="AH11">
        <v>3368</v>
      </c>
      <c r="AI11">
        <v>6258</v>
      </c>
      <c r="AJ11">
        <v>50605</v>
      </c>
      <c r="AK11">
        <v>6765</v>
      </c>
      <c r="AL11">
        <v>4152</v>
      </c>
      <c r="AM11">
        <v>2882</v>
      </c>
      <c r="AN11">
        <v>1563</v>
      </c>
      <c r="AO11">
        <v>23893</v>
      </c>
      <c r="AP11">
        <v>6708</v>
      </c>
      <c r="AQ11">
        <v>92770</v>
      </c>
      <c r="AR11">
        <v>1792</v>
      </c>
      <c r="AS11">
        <v>1626</v>
      </c>
      <c r="AT11">
        <v>2753</v>
      </c>
      <c r="AU11">
        <v>14675</v>
      </c>
      <c r="AV11">
        <v>5589</v>
      </c>
      <c r="AW11">
        <v>12843</v>
      </c>
      <c r="AX11">
        <v>622</v>
      </c>
      <c r="AY11">
        <v>2668</v>
      </c>
      <c r="AZ11">
        <v>6778</v>
      </c>
      <c r="BA11">
        <v>9608</v>
      </c>
      <c r="BB11">
        <f t="shared" si="1"/>
        <v>33843</v>
      </c>
    </row>
    <row r="12" spans="1:54" ht="12.75">
      <c r="A12" t="s">
        <v>339</v>
      </c>
      <c r="B12" t="s">
        <v>142</v>
      </c>
      <c r="C12" t="s">
        <v>150</v>
      </c>
      <c r="D12">
        <v>866.76</v>
      </c>
      <c r="E12">
        <v>24426</v>
      </c>
      <c r="F12">
        <v>12328</v>
      </c>
      <c r="G12">
        <v>12098</v>
      </c>
      <c r="H12">
        <v>19376</v>
      </c>
      <c r="I12">
        <v>5050</v>
      </c>
      <c r="J12">
        <v>7014</v>
      </c>
      <c r="K12">
        <v>1135</v>
      </c>
      <c r="L12">
        <v>1928</v>
      </c>
      <c r="M12">
        <v>405</v>
      </c>
      <c r="N12">
        <v>3956</v>
      </c>
      <c r="O12">
        <v>3397</v>
      </c>
      <c r="P12">
        <v>6636</v>
      </c>
      <c r="Q12">
        <v>4208</v>
      </c>
      <c r="R12">
        <v>1453</v>
      </c>
      <c r="S12">
        <v>891</v>
      </c>
      <c r="T12">
        <v>276</v>
      </c>
      <c r="U12">
        <v>141</v>
      </c>
      <c r="V12">
        <v>3209</v>
      </c>
      <c r="W12">
        <v>1075</v>
      </c>
      <c r="X12">
        <v>1657</v>
      </c>
      <c r="Y12">
        <v>12281</v>
      </c>
      <c r="Z12">
        <v>397</v>
      </c>
      <c r="AA12">
        <v>1429</v>
      </c>
      <c r="AB12">
        <v>1256</v>
      </c>
      <c r="AC12">
        <v>2983</v>
      </c>
      <c r="AD12">
        <v>1094</v>
      </c>
      <c r="AE12">
        <v>197</v>
      </c>
      <c r="AF12">
        <v>914</v>
      </c>
      <c r="AG12">
        <v>875</v>
      </c>
      <c r="AH12">
        <v>891</v>
      </c>
      <c r="AI12">
        <v>2109</v>
      </c>
      <c r="AJ12">
        <v>10201</v>
      </c>
      <c r="AK12">
        <v>2737</v>
      </c>
      <c r="AL12">
        <v>1156</v>
      </c>
      <c r="AM12">
        <v>1400</v>
      </c>
      <c r="AN12">
        <v>846</v>
      </c>
      <c r="AO12">
        <v>6380</v>
      </c>
      <c r="AP12">
        <v>1706</v>
      </c>
      <c r="AQ12">
        <v>23711</v>
      </c>
      <c r="AR12">
        <v>598</v>
      </c>
      <c r="AS12">
        <v>646</v>
      </c>
      <c r="AT12">
        <v>878</v>
      </c>
      <c r="AU12">
        <v>5625</v>
      </c>
      <c r="AV12">
        <v>1867</v>
      </c>
      <c r="AW12">
        <v>5034</v>
      </c>
      <c r="AX12">
        <v>248</v>
      </c>
      <c r="AY12">
        <v>1482</v>
      </c>
      <c r="AZ12">
        <v>2400</v>
      </c>
      <c r="BA12">
        <v>3267</v>
      </c>
      <c r="BB12">
        <f t="shared" si="1"/>
        <v>11748</v>
      </c>
    </row>
    <row r="13" spans="1:54" ht="12.75">
      <c r="A13" t="s">
        <v>247</v>
      </c>
      <c r="B13" t="s">
        <v>247</v>
      </c>
      <c r="C13" t="s">
        <v>246</v>
      </c>
      <c r="D13">
        <v>13027842.85</v>
      </c>
      <c r="E13">
        <v>53012456</v>
      </c>
      <c r="F13">
        <v>26069148</v>
      </c>
      <c r="G13">
        <v>26943308</v>
      </c>
      <c r="H13">
        <v>52059931</v>
      </c>
      <c r="I13">
        <v>952525</v>
      </c>
      <c r="J13">
        <v>2348197</v>
      </c>
      <c r="K13">
        <v>3318449</v>
      </c>
      <c r="L13">
        <v>6704387</v>
      </c>
      <c r="M13">
        <v>1314124</v>
      </c>
      <c r="N13">
        <v>1375315</v>
      </c>
      <c r="O13">
        <v>3595321</v>
      </c>
      <c r="P13">
        <v>14595152</v>
      </c>
      <c r="Q13">
        <v>13449179</v>
      </c>
      <c r="R13">
        <v>4552283</v>
      </c>
      <c r="S13">
        <v>2928118</v>
      </c>
      <c r="T13">
        <v>776311</v>
      </c>
      <c r="U13">
        <v>403817</v>
      </c>
      <c r="V13">
        <v>9352586</v>
      </c>
      <c r="W13">
        <v>2911195</v>
      </c>
      <c r="X13">
        <v>5430016</v>
      </c>
      <c r="Y13">
        <v>42279236</v>
      </c>
      <c r="Z13">
        <v>517001</v>
      </c>
      <c r="AA13">
        <v>2484905</v>
      </c>
      <c r="AB13">
        <v>1192879</v>
      </c>
      <c r="AC13">
        <v>1395702</v>
      </c>
      <c r="AD13">
        <v>1112282</v>
      </c>
      <c r="AE13">
        <v>436514</v>
      </c>
      <c r="AF13">
        <v>379503</v>
      </c>
      <c r="AG13">
        <v>977741</v>
      </c>
      <c r="AH13">
        <v>591016</v>
      </c>
      <c r="AI13">
        <v>1645677</v>
      </c>
      <c r="AJ13">
        <v>31479876</v>
      </c>
      <c r="AK13">
        <v>2660116</v>
      </c>
      <c r="AL13">
        <v>420196</v>
      </c>
      <c r="AM13">
        <v>806199</v>
      </c>
      <c r="AN13">
        <v>727733</v>
      </c>
      <c r="AO13">
        <v>13114232</v>
      </c>
      <c r="AP13">
        <v>3804104</v>
      </c>
      <c r="AQ13">
        <v>51005610</v>
      </c>
      <c r="AR13">
        <v>843845</v>
      </c>
      <c r="AS13">
        <v>1085351</v>
      </c>
      <c r="AT13">
        <v>1290090</v>
      </c>
      <c r="AU13">
        <v>4961698</v>
      </c>
      <c r="AV13">
        <v>2098976</v>
      </c>
      <c r="AW13">
        <v>4905513</v>
      </c>
      <c r="AX13">
        <v>332650</v>
      </c>
      <c r="AY13">
        <v>928025</v>
      </c>
      <c r="AZ13">
        <v>2692174</v>
      </c>
      <c r="BA13">
        <v>3716940</v>
      </c>
      <c r="BB13">
        <f t="shared" si="1"/>
        <v>10216219</v>
      </c>
    </row>
    <row r="14" spans="1:54" ht="12.75">
      <c r="A14" t="s">
        <v>383</v>
      </c>
      <c r="B14" t="s">
        <v>464</v>
      </c>
      <c r="C14" t="s">
        <v>967</v>
      </c>
      <c r="D14">
        <v>2196.53</v>
      </c>
      <c r="E14">
        <v>97778</v>
      </c>
      <c r="F14">
        <v>47284</v>
      </c>
      <c r="G14">
        <v>50494</v>
      </c>
      <c r="H14">
        <v>96746</v>
      </c>
      <c r="I14">
        <v>1032</v>
      </c>
      <c r="J14">
        <v>3699</v>
      </c>
      <c r="K14">
        <v>7423</v>
      </c>
      <c r="L14">
        <v>14260</v>
      </c>
      <c r="M14">
        <v>2748</v>
      </c>
      <c r="N14">
        <v>2755</v>
      </c>
      <c r="O14">
        <v>6757</v>
      </c>
      <c r="P14">
        <v>27598</v>
      </c>
      <c r="Q14">
        <v>22411</v>
      </c>
      <c r="R14">
        <v>6910</v>
      </c>
      <c r="S14">
        <v>4970</v>
      </c>
      <c r="T14">
        <v>1290</v>
      </c>
      <c r="U14">
        <v>656</v>
      </c>
      <c r="V14">
        <v>21411</v>
      </c>
      <c r="W14">
        <v>8191</v>
      </c>
      <c r="X14">
        <v>10288</v>
      </c>
      <c r="Y14">
        <v>65274</v>
      </c>
      <c r="Z14">
        <v>2882</v>
      </c>
      <c r="AA14">
        <v>3302</v>
      </c>
      <c r="AB14">
        <v>5454</v>
      </c>
      <c r="AC14">
        <v>2506</v>
      </c>
      <c r="AD14">
        <v>4709</v>
      </c>
      <c r="AE14">
        <v>837</v>
      </c>
      <c r="AF14">
        <v>817</v>
      </c>
      <c r="AG14">
        <v>2255</v>
      </c>
      <c r="AH14">
        <v>6026</v>
      </c>
      <c r="AI14">
        <v>3716</v>
      </c>
      <c r="AJ14">
        <v>56252</v>
      </c>
      <c r="AK14">
        <v>7599</v>
      </c>
      <c r="AL14">
        <v>1003</v>
      </c>
      <c r="AM14">
        <v>957</v>
      </c>
      <c r="AN14">
        <v>851</v>
      </c>
      <c r="AO14">
        <v>24320</v>
      </c>
      <c r="AP14">
        <v>6796</v>
      </c>
      <c r="AQ14">
        <v>93263</v>
      </c>
      <c r="AR14">
        <v>1798</v>
      </c>
      <c r="AS14">
        <v>2423</v>
      </c>
      <c r="AT14">
        <v>2813</v>
      </c>
      <c r="AU14">
        <v>9455</v>
      </c>
      <c r="AV14">
        <v>4513</v>
      </c>
      <c r="AW14">
        <v>9714</v>
      </c>
      <c r="AX14">
        <v>464</v>
      </c>
      <c r="AY14">
        <v>1121</v>
      </c>
      <c r="AZ14">
        <v>5670</v>
      </c>
      <c r="BA14">
        <v>7900</v>
      </c>
      <c r="BB14">
        <f t="shared" si="1"/>
        <v>29622</v>
      </c>
    </row>
    <row r="15" spans="1:54" ht="12.75">
      <c r="A15" t="s">
        <v>340</v>
      </c>
      <c r="B15" t="s">
        <v>151</v>
      </c>
      <c r="C15" t="s">
        <v>152</v>
      </c>
      <c r="D15">
        <v>430.78</v>
      </c>
      <c r="E15">
        <v>22828</v>
      </c>
      <c r="F15">
        <v>11158</v>
      </c>
      <c r="G15">
        <v>11670</v>
      </c>
      <c r="H15">
        <v>22573</v>
      </c>
      <c r="I15">
        <v>255</v>
      </c>
      <c r="J15">
        <v>803</v>
      </c>
      <c r="K15">
        <v>1682</v>
      </c>
      <c r="L15">
        <v>2805</v>
      </c>
      <c r="M15">
        <v>538</v>
      </c>
      <c r="N15">
        <v>565</v>
      </c>
      <c r="O15">
        <v>1446</v>
      </c>
      <c r="P15">
        <v>6515</v>
      </c>
      <c r="Q15">
        <v>5567</v>
      </c>
      <c r="R15">
        <v>1794</v>
      </c>
      <c r="S15">
        <v>1341</v>
      </c>
      <c r="T15">
        <v>388</v>
      </c>
      <c r="U15">
        <v>187</v>
      </c>
      <c r="V15">
        <v>4794</v>
      </c>
      <c r="W15">
        <v>1717</v>
      </c>
      <c r="X15">
        <v>2377</v>
      </c>
      <c r="Y15">
        <v>15934</v>
      </c>
      <c r="Z15">
        <v>1027</v>
      </c>
      <c r="AA15">
        <v>832</v>
      </c>
      <c r="AB15">
        <v>1197</v>
      </c>
      <c r="AC15">
        <v>574</v>
      </c>
      <c r="AD15">
        <v>695</v>
      </c>
      <c r="AE15">
        <v>169</v>
      </c>
      <c r="AF15">
        <v>127</v>
      </c>
      <c r="AG15">
        <v>475</v>
      </c>
      <c r="AH15">
        <v>1144</v>
      </c>
      <c r="AI15">
        <v>654</v>
      </c>
      <c r="AJ15">
        <v>13865</v>
      </c>
      <c r="AK15">
        <v>1265</v>
      </c>
      <c r="AL15">
        <v>197</v>
      </c>
      <c r="AM15">
        <v>206</v>
      </c>
      <c r="AN15">
        <v>238</v>
      </c>
      <c r="AO15">
        <v>5462</v>
      </c>
      <c r="AP15">
        <v>1595</v>
      </c>
      <c r="AQ15">
        <v>21772</v>
      </c>
      <c r="AR15">
        <v>329</v>
      </c>
      <c r="AS15">
        <v>608</v>
      </c>
      <c r="AT15">
        <v>896</v>
      </c>
      <c r="AU15">
        <v>1811</v>
      </c>
      <c r="AV15">
        <v>985</v>
      </c>
      <c r="AW15">
        <v>2222</v>
      </c>
      <c r="AX15">
        <v>108</v>
      </c>
      <c r="AY15">
        <v>203</v>
      </c>
      <c r="AZ15">
        <v>1248</v>
      </c>
      <c r="BA15">
        <v>1864</v>
      </c>
      <c r="BB15">
        <f t="shared" si="1"/>
        <v>5867</v>
      </c>
    </row>
    <row r="16" spans="1:54" ht="12.75">
      <c r="A16" t="s">
        <v>384</v>
      </c>
      <c r="B16" t="s">
        <v>465</v>
      </c>
      <c r="C16" t="s">
        <v>968</v>
      </c>
      <c r="D16">
        <v>1951.97</v>
      </c>
      <c r="E16">
        <v>115904</v>
      </c>
      <c r="F16">
        <v>58404</v>
      </c>
      <c r="G16">
        <v>57500</v>
      </c>
      <c r="H16">
        <v>115116</v>
      </c>
      <c r="I16">
        <v>788</v>
      </c>
      <c r="J16">
        <v>6749</v>
      </c>
      <c r="K16">
        <v>9727</v>
      </c>
      <c r="L16">
        <v>19807</v>
      </c>
      <c r="M16">
        <v>3499</v>
      </c>
      <c r="N16">
        <v>3310</v>
      </c>
      <c r="O16">
        <v>8821</v>
      </c>
      <c r="P16">
        <v>35501</v>
      </c>
      <c r="Q16">
        <v>22508</v>
      </c>
      <c r="R16">
        <v>6496</v>
      </c>
      <c r="S16">
        <v>4686</v>
      </c>
      <c r="T16">
        <v>1013</v>
      </c>
      <c r="U16">
        <v>536</v>
      </c>
      <c r="V16">
        <v>20909</v>
      </c>
      <c r="W16">
        <v>8064</v>
      </c>
      <c r="X16">
        <v>11964</v>
      </c>
      <c r="Y16">
        <v>35353</v>
      </c>
      <c r="Z16">
        <v>3029</v>
      </c>
      <c r="AA16">
        <v>2796</v>
      </c>
      <c r="AB16">
        <v>4453</v>
      </c>
      <c r="AC16">
        <v>9215</v>
      </c>
      <c r="AD16">
        <v>37653</v>
      </c>
      <c r="AE16">
        <v>4793</v>
      </c>
      <c r="AF16">
        <v>861</v>
      </c>
      <c r="AG16">
        <v>2265</v>
      </c>
      <c r="AH16">
        <v>3234</v>
      </c>
      <c r="AI16">
        <v>12252</v>
      </c>
      <c r="AJ16">
        <v>30855</v>
      </c>
      <c r="AK16">
        <v>53990</v>
      </c>
      <c r="AL16">
        <v>4165</v>
      </c>
      <c r="AM16">
        <v>3996</v>
      </c>
      <c r="AN16">
        <v>1180</v>
      </c>
      <c r="AO16">
        <v>14682</v>
      </c>
      <c r="AP16">
        <v>7036</v>
      </c>
      <c r="AQ16">
        <v>110069</v>
      </c>
      <c r="AR16">
        <v>9576</v>
      </c>
      <c r="AS16">
        <v>1073</v>
      </c>
      <c r="AT16">
        <v>3502</v>
      </c>
      <c r="AU16">
        <v>32276</v>
      </c>
      <c r="AV16">
        <v>12018</v>
      </c>
      <c r="AW16">
        <v>23254</v>
      </c>
      <c r="AX16">
        <v>1579</v>
      </c>
      <c r="AY16">
        <v>2725</v>
      </c>
      <c r="AZ16">
        <v>9790</v>
      </c>
      <c r="BA16">
        <v>24336</v>
      </c>
      <c r="BB16">
        <f t="shared" si="1"/>
        <v>77522</v>
      </c>
    </row>
    <row r="17" spans="1:54" ht="12.75">
      <c r="A17" t="s">
        <v>341</v>
      </c>
      <c r="B17" t="s">
        <v>153</v>
      </c>
      <c r="C17" t="s">
        <v>154</v>
      </c>
      <c r="D17">
        <v>509.56</v>
      </c>
      <c r="E17">
        <v>26429</v>
      </c>
      <c r="F17">
        <v>13003</v>
      </c>
      <c r="G17">
        <v>13426</v>
      </c>
      <c r="H17">
        <v>26373</v>
      </c>
      <c r="I17">
        <v>56</v>
      </c>
      <c r="J17">
        <v>1060</v>
      </c>
      <c r="K17">
        <v>1830</v>
      </c>
      <c r="L17">
        <v>4034</v>
      </c>
      <c r="M17">
        <v>756</v>
      </c>
      <c r="N17">
        <v>664</v>
      </c>
      <c r="O17">
        <v>1599</v>
      </c>
      <c r="P17">
        <v>7159</v>
      </c>
      <c r="Q17">
        <v>6349</v>
      </c>
      <c r="R17">
        <v>2038</v>
      </c>
      <c r="S17">
        <v>1472</v>
      </c>
      <c r="T17">
        <v>339</v>
      </c>
      <c r="U17">
        <v>189</v>
      </c>
      <c r="V17">
        <v>4654</v>
      </c>
      <c r="W17">
        <v>1483</v>
      </c>
      <c r="X17">
        <v>3186</v>
      </c>
      <c r="Y17">
        <v>13033</v>
      </c>
      <c r="Z17">
        <v>1236</v>
      </c>
      <c r="AA17">
        <v>474</v>
      </c>
      <c r="AB17">
        <v>814</v>
      </c>
      <c r="AC17">
        <v>3243</v>
      </c>
      <c r="AD17">
        <v>4895</v>
      </c>
      <c r="AE17">
        <v>506</v>
      </c>
      <c r="AF17">
        <v>138</v>
      </c>
      <c r="AG17">
        <v>167</v>
      </c>
      <c r="AH17">
        <v>338</v>
      </c>
      <c r="AI17">
        <v>1585</v>
      </c>
      <c r="AJ17">
        <v>11592</v>
      </c>
      <c r="AK17">
        <v>6435</v>
      </c>
      <c r="AL17">
        <v>1801</v>
      </c>
      <c r="AM17">
        <v>1628</v>
      </c>
      <c r="AN17">
        <v>197</v>
      </c>
      <c r="AO17">
        <v>3286</v>
      </c>
      <c r="AP17">
        <v>1490</v>
      </c>
      <c r="AQ17">
        <v>25336</v>
      </c>
      <c r="AR17">
        <v>837</v>
      </c>
      <c r="AS17">
        <v>182</v>
      </c>
      <c r="AT17">
        <v>932</v>
      </c>
      <c r="AU17">
        <v>4428</v>
      </c>
      <c r="AV17">
        <v>1860</v>
      </c>
      <c r="AW17">
        <v>3509</v>
      </c>
      <c r="AX17">
        <v>173</v>
      </c>
      <c r="AY17">
        <v>220</v>
      </c>
      <c r="AZ17">
        <v>1045</v>
      </c>
      <c r="BA17">
        <v>4277</v>
      </c>
      <c r="BB17">
        <f t="shared" si="1"/>
        <v>12160</v>
      </c>
    </row>
    <row r="18" spans="1:54" ht="12.75">
      <c r="A18" t="s">
        <v>342</v>
      </c>
      <c r="B18" t="s">
        <v>942</v>
      </c>
      <c r="C18" t="s">
        <v>156</v>
      </c>
      <c r="D18">
        <v>711.27</v>
      </c>
      <c r="E18">
        <v>27749</v>
      </c>
      <c r="F18">
        <v>13643</v>
      </c>
      <c r="G18">
        <v>14106</v>
      </c>
      <c r="H18">
        <v>27192</v>
      </c>
      <c r="I18">
        <v>557</v>
      </c>
      <c r="J18">
        <v>2157</v>
      </c>
      <c r="K18">
        <v>1869</v>
      </c>
      <c r="L18">
        <v>4064</v>
      </c>
      <c r="M18">
        <v>882</v>
      </c>
      <c r="N18">
        <v>925</v>
      </c>
      <c r="O18">
        <v>2336</v>
      </c>
      <c r="P18">
        <v>8382</v>
      </c>
      <c r="Q18">
        <v>6131</v>
      </c>
      <c r="R18">
        <v>1535</v>
      </c>
      <c r="S18">
        <v>1201</v>
      </c>
      <c r="T18">
        <v>294</v>
      </c>
      <c r="U18">
        <v>130</v>
      </c>
      <c r="V18">
        <v>4862</v>
      </c>
      <c r="W18">
        <v>1789</v>
      </c>
      <c r="X18">
        <v>2988</v>
      </c>
      <c r="Y18">
        <v>4409</v>
      </c>
      <c r="Z18">
        <v>297</v>
      </c>
      <c r="AA18">
        <v>1638</v>
      </c>
      <c r="AB18">
        <v>1240</v>
      </c>
      <c r="AC18">
        <v>9048</v>
      </c>
      <c r="AD18">
        <v>2405</v>
      </c>
      <c r="AE18">
        <v>962</v>
      </c>
      <c r="AF18">
        <v>203</v>
      </c>
      <c r="AG18">
        <v>801</v>
      </c>
      <c r="AH18">
        <v>3128</v>
      </c>
      <c r="AI18">
        <v>3618</v>
      </c>
      <c r="AJ18">
        <v>9290</v>
      </c>
      <c r="AK18">
        <v>4356</v>
      </c>
      <c r="AL18">
        <v>7105</v>
      </c>
      <c r="AM18">
        <v>1978</v>
      </c>
      <c r="AN18">
        <v>939</v>
      </c>
      <c r="AO18">
        <v>2308</v>
      </c>
      <c r="AP18">
        <v>1773</v>
      </c>
      <c r="AQ18">
        <v>26633</v>
      </c>
      <c r="AR18">
        <v>2509</v>
      </c>
      <c r="AS18">
        <v>1410</v>
      </c>
      <c r="AT18">
        <v>509</v>
      </c>
      <c r="AU18">
        <v>8908</v>
      </c>
      <c r="AV18">
        <v>3385</v>
      </c>
      <c r="AW18">
        <v>6995</v>
      </c>
      <c r="AX18">
        <v>447</v>
      </c>
      <c r="AY18">
        <v>967</v>
      </c>
      <c r="AZ18">
        <v>3051</v>
      </c>
      <c r="BA18">
        <v>6809</v>
      </c>
      <c r="BB18">
        <f t="shared" si="1"/>
        <v>23043</v>
      </c>
    </row>
    <row r="19" spans="1:54" ht="12.75">
      <c r="A19" t="s">
        <v>343</v>
      </c>
      <c r="B19" t="s">
        <v>943</v>
      </c>
      <c r="C19" t="s">
        <v>157</v>
      </c>
      <c r="D19">
        <v>536.42</v>
      </c>
      <c r="E19">
        <v>23001</v>
      </c>
      <c r="F19">
        <v>11304</v>
      </c>
      <c r="G19">
        <v>11697</v>
      </c>
      <c r="H19">
        <v>22582</v>
      </c>
      <c r="I19">
        <v>419</v>
      </c>
      <c r="J19">
        <v>2256</v>
      </c>
      <c r="K19">
        <v>1378</v>
      </c>
      <c r="L19">
        <v>2442</v>
      </c>
      <c r="M19">
        <v>421</v>
      </c>
      <c r="N19">
        <v>464</v>
      </c>
      <c r="O19">
        <v>2252</v>
      </c>
      <c r="P19">
        <v>7945</v>
      </c>
      <c r="Q19">
        <v>4865</v>
      </c>
      <c r="R19">
        <v>1548</v>
      </c>
      <c r="S19">
        <v>1083</v>
      </c>
      <c r="T19">
        <v>385</v>
      </c>
      <c r="U19">
        <v>218</v>
      </c>
      <c r="V19">
        <v>3595</v>
      </c>
      <c r="W19">
        <v>1170</v>
      </c>
      <c r="X19">
        <v>2079</v>
      </c>
      <c r="Y19">
        <v>13351</v>
      </c>
      <c r="Z19">
        <v>574</v>
      </c>
      <c r="AA19">
        <v>1165</v>
      </c>
      <c r="AB19">
        <v>999</v>
      </c>
      <c r="AC19">
        <v>2443</v>
      </c>
      <c r="AD19">
        <v>1006</v>
      </c>
      <c r="AE19">
        <v>110</v>
      </c>
      <c r="AF19">
        <v>623</v>
      </c>
      <c r="AG19">
        <v>551</v>
      </c>
      <c r="AH19">
        <v>595</v>
      </c>
      <c r="AI19">
        <v>1584</v>
      </c>
      <c r="AJ19">
        <v>11487</v>
      </c>
      <c r="AK19">
        <v>1905</v>
      </c>
      <c r="AL19">
        <v>1512</v>
      </c>
      <c r="AM19">
        <v>796</v>
      </c>
      <c r="AN19">
        <v>350</v>
      </c>
      <c r="AO19">
        <v>5359</v>
      </c>
      <c r="AP19">
        <v>1592</v>
      </c>
      <c r="AQ19">
        <v>22135</v>
      </c>
      <c r="AR19">
        <v>601</v>
      </c>
      <c r="AS19">
        <v>543</v>
      </c>
      <c r="AT19">
        <v>848</v>
      </c>
      <c r="AU19">
        <v>4171</v>
      </c>
      <c r="AV19">
        <v>1559</v>
      </c>
      <c r="AW19">
        <v>3844</v>
      </c>
      <c r="AX19">
        <v>159</v>
      </c>
      <c r="AY19">
        <v>827</v>
      </c>
      <c r="AZ19">
        <v>1935</v>
      </c>
      <c r="BA19">
        <v>2800</v>
      </c>
      <c r="BB19">
        <f t="shared" si="1"/>
        <v>9076</v>
      </c>
    </row>
    <row r="20" spans="1:54" ht="12.75">
      <c r="A20" t="s">
        <v>385</v>
      </c>
      <c r="B20" t="s">
        <v>466</v>
      </c>
      <c r="C20" t="s">
        <v>969</v>
      </c>
      <c r="D20">
        <v>2063.61</v>
      </c>
      <c r="E20">
        <v>121678</v>
      </c>
      <c r="F20">
        <v>59473</v>
      </c>
      <c r="G20">
        <v>62205</v>
      </c>
      <c r="H20">
        <v>121143</v>
      </c>
      <c r="I20">
        <v>535</v>
      </c>
      <c r="J20">
        <v>5932</v>
      </c>
      <c r="K20">
        <v>12089</v>
      </c>
      <c r="L20">
        <v>24931</v>
      </c>
      <c r="M20">
        <v>4092</v>
      </c>
      <c r="N20">
        <v>3736</v>
      </c>
      <c r="O20">
        <v>8938</v>
      </c>
      <c r="P20">
        <v>34847</v>
      </c>
      <c r="Q20">
        <v>20284</v>
      </c>
      <c r="R20">
        <v>6189</v>
      </c>
      <c r="S20">
        <v>4700</v>
      </c>
      <c r="T20">
        <v>1257</v>
      </c>
      <c r="U20">
        <v>615</v>
      </c>
      <c r="V20">
        <v>23093</v>
      </c>
      <c r="W20">
        <v>9382</v>
      </c>
      <c r="X20">
        <v>11720</v>
      </c>
      <c r="Y20">
        <v>40311</v>
      </c>
      <c r="Z20">
        <v>1465</v>
      </c>
      <c r="AA20">
        <v>1621</v>
      </c>
      <c r="AB20">
        <v>5050</v>
      </c>
      <c r="AC20">
        <v>2172</v>
      </c>
      <c r="AD20">
        <v>46042</v>
      </c>
      <c r="AE20">
        <v>5881</v>
      </c>
      <c r="AF20">
        <v>413</v>
      </c>
      <c r="AG20">
        <v>4165</v>
      </c>
      <c r="AH20">
        <v>3476</v>
      </c>
      <c r="AI20">
        <v>11082</v>
      </c>
      <c r="AJ20">
        <v>35733</v>
      </c>
      <c r="AK20">
        <v>63417</v>
      </c>
      <c r="AL20">
        <v>680</v>
      </c>
      <c r="AM20">
        <v>504</v>
      </c>
      <c r="AN20">
        <v>499</v>
      </c>
      <c r="AO20">
        <v>13616</v>
      </c>
      <c r="AP20">
        <v>7229</v>
      </c>
      <c r="AQ20">
        <v>114446</v>
      </c>
      <c r="AR20">
        <v>10434</v>
      </c>
      <c r="AS20">
        <v>1048</v>
      </c>
      <c r="AT20">
        <v>3154</v>
      </c>
      <c r="AU20">
        <v>30845</v>
      </c>
      <c r="AV20">
        <v>12368</v>
      </c>
      <c r="AW20">
        <v>21223</v>
      </c>
      <c r="AX20">
        <v>1456</v>
      </c>
      <c r="AY20">
        <v>2591</v>
      </c>
      <c r="AZ20">
        <v>11413</v>
      </c>
      <c r="BA20">
        <v>21043</v>
      </c>
      <c r="BB20">
        <f t="shared" si="1"/>
        <v>79902</v>
      </c>
    </row>
    <row r="21" spans="1:54" ht="12.75">
      <c r="A21" t="s">
        <v>344</v>
      </c>
      <c r="B21" t="s">
        <v>146</v>
      </c>
      <c r="C21" t="s">
        <v>158</v>
      </c>
      <c r="D21">
        <v>581.72</v>
      </c>
      <c r="E21">
        <v>28026</v>
      </c>
      <c r="F21">
        <v>13569</v>
      </c>
      <c r="G21">
        <v>14457</v>
      </c>
      <c r="H21">
        <v>27861</v>
      </c>
      <c r="I21">
        <v>165</v>
      </c>
      <c r="J21">
        <v>1220</v>
      </c>
      <c r="K21">
        <v>2657</v>
      </c>
      <c r="L21">
        <v>5363</v>
      </c>
      <c r="M21">
        <v>870</v>
      </c>
      <c r="N21">
        <v>796</v>
      </c>
      <c r="O21">
        <v>1884</v>
      </c>
      <c r="P21">
        <v>7711</v>
      </c>
      <c r="Q21">
        <v>5242</v>
      </c>
      <c r="R21">
        <v>1756</v>
      </c>
      <c r="S21">
        <v>1255</v>
      </c>
      <c r="T21">
        <v>329</v>
      </c>
      <c r="U21">
        <v>163</v>
      </c>
      <c r="V21">
        <v>5219</v>
      </c>
      <c r="W21">
        <v>1954</v>
      </c>
      <c r="X21">
        <v>2874</v>
      </c>
      <c r="Y21">
        <v>11663</v>
      </c>
      <c r="Z21">
        <v>406</v>
      </c>
      <c r="AA21">
        <v>413</v>
      </c>
      <c r="AB21">
        <v>1204</v>
      </c>
      <c r="AC21">
        <v>484</v>
      </c>
      <c r="AD21">
        <v>9173</v>
      </c>
      <c r="AE21">
        <v>690</v>
      </c>
      <c r="AF21">
        <v>131</v>
      </c>
      <c r="AG21">
        <v>938</v>
      </c>
      <c r="AH21">
        <v>959</v>
      </c>
      <c r="AI21">
        <v>1965</v>
      </c>
      <c r="AJ21">
        <v>10592</v>
      </c>
      <c r="AK21">
        <v>11626</v>
      </c>
      <c r="AL21">
        <v>165</v>
      </c>
      <c r="AM21">
        <v>119</v>
      </c>
      <c r="AN21">
        <v>113</v>
      </c>
      <c r="AO21">
        <v>3655</v>
      </c>
      <c r="AP21">
        <v>1756</v>
      </c>
      <c r="AQ21">
        <v>26412</v>
      </c>
      <c r="AR21">
        <v>1498</v>
      </c>
      <c r="AS21">
        <v>273</v>
      </c>
      <c r="AT21">
        <v>602</v>
      </c>
      <c r="AU21">
        <v>5703</v>
      </c>
      <c r="AV21">
        <v>2329</v>
      </c>
      <c r="AW21">
        <v>3985</v>
      </c>
      <c r="AX21">
        <v>264</v>
      </c>
      <c r="AY21">
        <v>452</v>
      </c>
      <c r="AZ21">
        <v>2207</v>
      </c>
      <c r="BA21">
        <v>3919</v>
      </c>
      <c r="BB21">
        <f t="shared" si="1"/>
        <v>15957</v>
      </c>
    </row>
    <row r="22" spans="1:54" ht="12.75">
      <c r="A22" t="s">
        <v>345</v>
      </c>
      <c r="B22" t="s">
        <v>944</v>
      </c>
      <c r="C22" t="s">
        <v>160</v>
      </c>
      <c r="D22">
        <v>634.99</v>
      </c>
      <c r="E22">
        <v>24380</v>
      </c>
      <c r="F22">
        <v>11653</v>
      </c>
      <c r="G22">
        <v>12727</v>
      </c>
      <c r="H22">
        <v>24128</v>
      </c>
      <c r="I22">
        <v>252</v>
      </c>
      <c r="J22">
        <v>742</v>
      </c>
      <c r="K22">
        <v>1952</v>
      </c>
      <c r="L22">
        <v>3560</v>
      </c>
      <c r="M22">
        <v>675</v>
      </c>
      <c r="N22">
        <v>593</v>
      </c>
      <c r="O22">
        <v>1500</v>
      </c>
      <c r="P22">
        <v>6543</v>
      </c>
      <c r="Q22">
        <v>5797</v>
      </c>
      <c r="R22">
        <v>2007</v>
      </c>
      <c r="S22">
        <v>1248</v>
      </c>
      <c r="T22">
        <v>340</v>
      </c>
      <c r="U22">
        <v>165</v>
      </c>
      <c r="V22">
        <v>5253</v>
      </c>
      <c r="W22">
        <v>1764</v>
      </c>
      <c r="X22">
        <v>2724</v>
      </c>
      <c r="Y22">
        <v>19966</v>
      </c>
      <c r="Z22">
        <v>494</v>
      </c>
      <c r="AA22">
        <v>370</v>
      </c>
      <c r="AB22">
        <v>1289</v>
      </c>
      <c r="AC22">
        <v>232</v>
      </c>
      <c r="AD22">
        <v>173</v>
      </c>
      <c r="AE22">
        <v>69</v>
      </c>
      <c r="AF22">
        <v>87</v>
      </c>
      <c r="AG22">
        <v>375</v>
      </c>
      <c r="AH22">
        <v>655</v>
      </c>
      <c r="AI22">
        <v>670</v>
      </c>
      <c r="AJ22">
        <v>14595</v>
      </c>
      <c r="AK22">
        <v>620</v>
      </c>
      <c r="AL22">
        <v>93</v>
      </c>
      <c r="AM22">
        <v>90</v>
      </c>
      <c r="AN22">
        <v>236</v>
      </c>
      <c r="AO22">
        <v>7174</v>
      </c>
      <c r="AP22">
        <v>1572</v>
      </c>
      <c r="AQ22">
        <v>23229</v>
      </c>
      <c r="AR22">
        <v>135</v>
      </c>
      <c r="AS22">
        <v>132</v>
      </c>
      <c r="AT22">
        <v>512</v>
      </c>
      <c r="AU22">
        <v>1286</v>
      </c>
      <c r="AV22">
        <v>724</v>
      </c>
      <c r="AW22">
        <v>1122</v>
      </c>
      <c r="AX22">
        <v>84</v>
      </c>
      <c r="AY22">
        <v>129</v>
      </c>
      <c r="AZ22">
        <v>675</v>
      </c>
      <c r="BA22">
        <v>1126</v>
      </c>
      <c r="BB22">
        <f t="shared" si="1"/>
        <v>3920</v>
      </c>
    </row>
    <row r="23" spans="1:54" ht="12.75">
      <c r="A23" t="s">
        <v>346</v>
      </c>
      <c r="B23" t="s">
        <v>945</v>
      </c>
      <c r="C23" t="s">
        <v>161</v>
      </c>
      <c r="D23">
        <v>429.74</v>
      </c>
      <c r="E23">
        <v>25334</v>
      </c>
      <c r="F23">
        <v>12051</v>
      </c>
      <c r="G23">
        <v>13283</v>
      </c>
      <c r="H23">
        <v>25184</v>
      </c>
      <c r="I23">
        <v>150</v>
      </c>
      <c r="J23">
        <v>827</v>
      </c>
      <c r="K23">
        <v>2090</v>
      </c>
      <c r="L23">
        <v>4265</v>
      </c>
      <c r="M23">
        <v>826</v>
      </c>
      <c r="N23">
        <v>784</v>
      </c>
      <c r="O23">
        <v>1662</v>
      </c>
      <c r="P23">
        <v>6630</v>
      </c>
      <c r="Q23">
        <v>5697</v>
      </c>
      <c r="R23">
        <v>1777</v>
      </c>
      <c r="S23">
        <v>1163</v>
      </c>
      <c r="T23">
        <v>284</v>
      </c>
      <c r="U23">
        <v>156</v>
      </c>
      <c r="V23">
        <v>5796</v>
      </c>
      <c r="W23">
        <v>2365</v>
      </c>
      <c r="X23">
        <v>2754</v>
      </c>
      <c r="Y23">
        <v>19039</v>
      </c>
      <c r="Z23">
        <v>558</v>
      </c>
      <c r="AA23">
        <v>543</v>
      </c>
      <c r="AB23">
        <v>1227</v>
      </c>
      <c r="AC23">
        <v>489</v>
      </c>
      <c r="AD23">
        <v>456</v>
      </c>
      <c r="AE23">
        <v>210</v>
      </c>
      <c r="AF23">
        <v>125</v>
      </c>
      <c r="AG23">
        <v>631</v>
      </c>
      <c r="AH23">
        <v>1254</v>
      </c>
      <c r="AI23">
        <v>802</v>
      </c>
      <c r="AJ23">
        <v>14847</v>
      </c>
      <c r="AK23">
        <v>1155</v>
      </c>
      <c r="AL23">
        <v>170</v>
      </c>
      <c r="AM23">
        <v>221</v>
      </c>
      <c r="AN23">
        <v>173</v>
      </c>
      <c r="AO23">
        <v>6899</v>
      </c>
      <c r="AP23">
        <v>1869</v>
      </c>
      <c r="AQ23">
        <v>24078</v>
      </c>
      <c r="AR23">
        <v>319</v>
      </c>
      <c r="AS23">
        <v>374</v>
      </c>
      <c r="AT23">
        <v>617</v>
      </c>
      <c r="AU23">
        <v>1904</v>
      </c>
      <c r="AV23">
        <v>1023</v>
      </c>
      <c r="AW23">
        <v>1766</v>
      </c>
      <c r="AX23">
        <v>106</v>
      </c>
      <c r="AY23">
        <v>177</v>
      </c>
      <c r="AZ23">
        <v>1187</v>
      </c>
      <c r="BA23">
        <v>1531</v>
      </c>
      <c r="BB23">
        <f t="shared" si="1"/>
        <v>5737</v>
      </c>
    </row>
    <row r="24" spans="1:54" ht="12.75">
      <c r="A24" t="s">
        <v>386</v>
      </c>
      <c r="B24" t="s">
        <v>467</v>
      </c>
      <c r="C24" t="s">
        <v>970</v>
      </c>
      <c r="D24">
        <v>2585.38</v>
      </c>
      <c r="E24">
        <v>126693</v>
      </c>
      <c r="F24">
        <v>65307</v>
      </c>
      <c r="G24">
        <v>61386</v>
      </c>
      <c r="H24">
        <v>119218</v>
      </c>
      <c r="I24">
        <v>7475</v>
      </c>
      <c r="J24">
        <v>18786</v>
      </c>
      <c r="K24">
        <v>10741</v>
      </c>
      <c r="L24">
        <v>18993</v>
      </c>
      <c r="M24">
        <v>3154</v>
      </c>
      <c r="N24">
        <v>5657</v>
      </c>
      <c r="O24">
        <v>18171</v>
      </c>
      <c r="P24">
        <v>43131</v>
      </c>
      <c r="Q24">
        <v>17989</v>
      </c>
      <c r="R24">
        <v>4763</v>
      </c>
      <c r="S24">
        <v>3188</v>
      </c>
      <c r="T24">
        <v>613</v>
      </c>
      <c r="U24">
        <v>293</v>
      </c>
      <c r="V24">
        <v>19679</v>
      </c>
      <c r="W24">
        <v>8026</v>
      </c>
      <c r="X24">
        <v>9457</v>
      </c>
      <c r="Y24">
        <v>27041</v>
      </c>
      <c r="Z24">
        <v>1673</v>
      </c>
      <c r="AA24">
        <v>5914</v>
      </c>
      <c r="AB24">
        <v>7478</v>
      </c>
      <c r="AC24">
        <v>12799</v>
      </c>
      <c r="AD24">
        <v>19484</v>
      </c>
      <c r="AE24">
        <v>9244</v>
      </c>
      <c r="AF24">
        <v>4391</v>
      </c>
      <c r="AG24">
        <v>10092</v>
      </c>
      <c r="AH24">
        <v>12572</v>
      </c>
      <c r="AI24">
        <v>16005</v>
      </c>
      <c r="AJ24">
        <v>41217</v>
      </c>
      <c r="AK24">
        <v>44626</v>
      </c>
      <c r="AL24">
        <v>5411</v>
      </c>
      <c r="AM24">
        <v>4227</v>
      </c>
      <c r="AN24">
        <v>2264</v>
      </c>
      <c r="AO24">
        <v>20019</v>
      </c>
      <c r="AP24">
        <v>8929</v>
      </c>
      <c r="AQ24">
        <v>120043</v>
      </c>
      <c r="AR24">
        <v>10242</v>
      </c>
      <c r="AS24">
        <v>3463</v>
      </c>
      <c r="AT24">
        <v>4468</v>
      </c>
      <c r="AU24">
        <v>43139</v>
      </c>
      <c r="AV24">
        <v>14191</v>
      </c>
      <c r="AW24">
        <v>34912</v>
      </c>
      <c r="AX24">
        <v>1967</v>
      </c>
      <c r="AY24">
        <v>7726</v>
      </c>
      <c r="AZ24">
        <v>20234</v>
      </c>
      <c r="BA24">
        <v>23110</v>
      </c>
      <c r="BB24">
        <f t="shared" si="1"/>
        <v>97979</v>
      </c>
    </row>
    <row r="25" spans="1:54" ht="12.75">
      <c r="A25" t="s">
        <v>347</v>
      </c>
      <c r="B25" t="s">
        <v>140</v>
      </c>
      <c r="C25" t="s">
        <v>162</v>
      </c>
      <c r="D25">
        <v>569.44</v>
      </c>
      <c r="E25">
        <v>30133</v>
      </c>
      <c r="F25">
        <v>16515</v>
      </c>
      <c r="G25">
        <v>13618</v>
      </c>
      <c r="H25">
        <v>28548</v>
      </c>
      <c r="I25">
        <v>1585</v>
      </c>
      <c r="J25">
        <v>6197</v>
      </c>
      <c r="K25">
        <v>1468</v>
      </c>
      <c r="L25">
        <v>2001</v>
      </c>
      <c r="M25">
        <v>323</v>
      </c>
      <c r="N25">
        <v>1112</v>
      </c>
      <c r="O25">
        <v>6392</v>
      </c>
      <c r="P25">
        <v>13534</v>
      </c>
      <c r="Q25">
        <v>3838</v>
      </c>
      <c r="R25">
        <v>808</v>
      </c>
      <c r="S25">
        <v>495</v>
      </c>
      <c r="T25">
        <v>107</v>
      </c>
      <c r="U25">
        <v>55</v>
      </c>
      <c r="V25">
        <v>3416</v>
      </c>
      <c r="W25">
        <v>1378</v>
      </c>
      <c r="X25">
        <v>1603</v>
      </c>
      <c r="Y25">
        <v>11924</v>
      </c>
      <c r="Z25">
        <v>510</v>
      </c>
      <c r="AA25">
        <v>2463</v>
      </c>
      <c r="AB25">
        <v>1971</v>
      </c>
      <c r="AC25">
        <v>2452</v>
      </c>
      <c r="AD25">
        <v>966</v>
      </c>
      <c r="AE25">
        <v>211</v>
      </c>
      <c r="AF25">
        <v>2155</v>
      </c>
      <c r="AG25">
        <v>1762</v>
      </c>
      <c r="AH25">
        <v>2238</v>
      </c>
      <c r="AI25">
        <v>3481</v>
      </c>
      <c r="AJ25">
        <v>12408</v>
      </c>
      <c r="AK25">
        <v>3504</v>
      </c>
      <c r="AL25">
        <v>820</v>
      </c>
      <c r="AM25">
        <v>1204</v>
      </c>
      <c r="AN25">
        <v>757</v>
      </c>
      <c r="AO25">
        <v>9211</v>
      </c>
      <c r="AP25">
        <v>2229</v>
      </c>
      <c r="AQ25">
        <v>29138</v>
      </c>
      <c r="AR25">
        <v>1012</v>
      </c>
      <c r="AS25">
        <v>1215</v>
      </c>
      <c r="AT25">
        <v>1401</v>
      </c>
      <c r="AU25">
        <v>8537</v>
      </c>
      <c r="AV25">
        <v>2201</v>
      </c>
      <c r="AW25">
        <v>8679</v>
      </c>
      <c r="AX25">
        <v>273</v>
      </c>
      <c r="AY25">
        <v>3119</v>
      </c>
      <c r="AZ25">
        <v>4927</v>
      </c>
      <c r="BA25">
        <v>3107</v>
      </c>
      <c r="BB25">
        <f t="shared" si="1"/>
        <v>17699</v>
      </c>
    </row>
    <row r="26" spans="1:54" ht="12.75">
      <c r="A26" t="s">
        <v>348</v>
      </c>
      <c r="B26" t="s">
        <v>946</v>
      </c>
      <c r="C26" t="s">
        <v>163</v>
      </c>
      <c r="D26">
        <v>701.12</v>
      </c>
      <c r="E26">
        <v>25410</v>
      </c>
      <c r="F26">
        <v>12314</v>
      </c>
      <c r="G26">
        <v>13096</v>
      </c>
      <c r="H26">
        <v>25246</v>
      </c>
      <c r="I26">
        <v>164</v>
      </c>
      <c r="J26">
        <v>731</v>
      </c>
      <c r="K26">
        <v>1841</v>
      </c>
      <c r="L26">
        <v>3681</v>
      </c>
      <c r="M26">
        <v>683</v>
      </c>
      <c r="N26">
        <v>639</v>
      </c>
      <c r="O26">
        <v>1527</v>
      </c>
      <c r="P26">
        <v>7331</v>
      </c>
      <c r="Q26">
        <v>6303</v>
      </c>
      <c r="R26">
        <v>1806</v>
      </c>
      <c r="S26">
        <v>1185</v>
      </c>
      <c r="T26">
        <v>286</v>
      </c>
      <c r="U26">
        <v>128</v>
      </c>
      <c r="V26">
        <v>5220</v>
      </c>
      <c r="W26">
        <v>1844</v>
      </c>
      <c r="X26">
        <v>2819</v>
      </c>
      <c r="Y26">
        <v>21934</v>
      </c>
      <c r="Z26">
        <v>480</v>
      </c>
      <c r="AA26">
        <v>256</v>
      </c>
      <c r="AB26">
        <v>1121</v>
      </c>
      <c r="AC26">
        <v>143</v>
      </c>
      <c r="AD26">
        <v>134</v>
      </c>
      <c r="AE26">
        <v>16</v>
      </c>
      <c r="AF26">
        <v>91</v>
      </c>
      <c r="AG26">
        <v>271</v>
      </c>
      <c r="AH26">
        <v>485</v>
      </c>
      <c r="AI26">
        <v>479</v>
      </c>
      <c r="AJ26">
        <v>15310</v>
      </c>
      <c r="AK26">
        <v>339</v>
      </c>
      <c r="AL26">
        <v>62</v>
      </c>
      <c r="AM26">
        <v>43</v>
      </c>
      <c r="AN26">
        <v>196</v>
      </c>
      <c r="AO26">
        <v>7739</v>
      </c>
      <c r="AP26">
        <v>1721</v>
      </c>
      <c r="AQ26">
        <v>24258</v>
      </c>
      <c r="AR26">
        <v>98</v>
      </c>
      <c r="AS26">
        <v>103</v>
      </c>
      <c r="AT26">
        <v>524</v>
      </c>
      <c r="AU26">
        <v>926</v>
      </c>
      <c r="AV26">
        <v>591</v>
      </c>
      <c r="AW26">
        <v>909</v>
      </c>
      <c r="AX26">
        <v>53</v>
      </c>
      <c r="AY26">
        <v>73</v>
      </c>
      <c r="AZ26">
        <v>497</v>
      </c>
      <c r="BA26">
        <v>983</v>
      </c>
      <c r="BB26">
        <f t="shared" si="1"/>
        <v>2996</v>
      </c>
    </row>
    <row r="27" spans="1:54" ht="12.75">
      <c r="A27" t="s">
        <v>349</v>
      </c>
      <c r="B27" t="s">
        <v>947</v>
      </c>
      <c r="C27" t="s">
        <v>164</v>
      </c>
      <c r="D27">
        <v>347.92</v>
      </c>
      <c r="E27">
        <v>31074</v>
      </c>
      <c r="F27">
        <v>16037</v>
      </c>
      <c r="G27">
        <v>15037</v>
      </c>
      <c r="H27">
        <v>30915</v>
      </c>
      <c r="I27">
        <v>159</v>
      </c>
      <c r="J27">
        <v>2509</v>
      </c>
      <c r="K27">
        <v>2874</v>
      </c>
      <c r="L27">
        <v>6012</v>
      </c>
      <c r="M27">
        <v>1011</v>
      </c>
      <c r="N27">
        <v>1010</v>
      </c>
      <c r="O27">
        <v>2789</v>
      </c>
      <c r="P27">
        <v>9773</v>
      </c>
      <c r="Q27">
        <v>4962</v>
      </c>
      <c r="R27">
        <v>1398</v>
      </c>
      <c r="S27">
        <v>1006</v>
      </c>
      <c r="T27">
        <v>167</v>
      </c>
      <c r="U27">
        <v>72</v>
      </c>
      <c r="V27">
        <v>5466</v>
      </c>
      <c r="W27">
        <v>2306</v>
      </c>
      <c r="X27">
        <v>2816</v>
      </c>
      <c r="Y27">
        <v>2161</v>
      </c>
      <c r="Z27">
        <v>223</v>
      </c>
      <c r="AA27">
        <v>964</v>
      </c>
      <c r="AB27">
        <v>1349</v>
      </c>
      <c r="AC27">
        <v>4567</v>
      </c>
      <c r="AD27">
        <v>8013</v>
      </c>
      <c r="AE27">
        <v>4467</v>
      </c>
      <c r="AF27">
        <v>321</v>
      </c>
      <c r="AG27">
        <v>1889</v>
      </c>
      <c r="AH27">
        <v>3780</v>
      </c>
      <c r="AI27">
        <v>3340</v>
      </c>
      <c r="AJ27">
        <v>7647</v>
      </c>
      <c r="AK27">
        <v>15181</v>
      </c>
      <c r="AL27">
        <v>2089</v>
      </c>
      <c r="AM27">
        <v>1261</v>
      </c>
      <c r="AN27">
        <v>888</v>
      </c>
      <c r="AO27">
        <v>1901</v>
      </c>
      <c r="AP27">
        <v>2107</v>
      </c>
      <c r="AQ27">
        <v>29365</v>
      </c>
      <c r="AR27">
        <v>3909</v>
      </c>
      <c r="AS27">
        <v>782</v>
      </c>
      <c r="AT27">
        <v>514</v>
      </c>
      <c r="AU27">
        <v>12663</v>
      </c>
      <c r="AV27">
        <v>4116</v>
      </c>
      <c r="AW27">
        <v>9231</v>
      </c>
      <c r="AX27">
        <v>612</v>
      </c>
      <c r="AY27">
        <v>1161</v>
      </c>
      <c r="AZ27">
        <v>4487</v>
      </c>
      <c r="BA27">
        <v>8311</v>
      </c>
      <c r="BB27">
        <f t="shared" si="1"/>
        <v>28690</v>
      </c>
    </row>
    <row r="28" spans="1:54" ht="12.75">
      <c r="A28" t="s">
        <v>350</v>
      </c>
      <c r="B28" t="s">
        <v>948</v>
      </c>
      <c r="C28" t="s">
        <v>165</v>
      </c>
      <c r="D28">
        <v>583.05</v>
      </c>
      <c r="E28">
        <v>25669</v>
      </c>
      <c r="F28">
        <v>13130</v>
      </c>
      <c r="G28">
        <v>12539</v>
      </c>
      <c r="H28">
        <v>25240</v>
      </c>
      <c r="I28">
        <v>429</v>
      </c>
      <c r="J28">
        <v>1288</v>
      </c>
      <c r="K28">
        <v>1603</v>
      </c>
      <c r="L28">
        <v>3038</v>
      </c>
      <c r="M28">
        <v>580</v>
      </c>
      <c r="N28">
        <v>584</v>
      </c>
      <c r="O28">
        <v>1822</v>
      </c>
      <c r="P28">
        <v>9060</v>
      </c>
      <c r="Q28">
        <v>5921</v>
      </c>
      <c r="R28">
        <v>1519</v>
      </c>
      <c r="S28">
        <v>1084</v>
      </c>
      <c r="T28">
        <v>282</v>
      </c>
      <c r="U28">
        <v>176</v>
      </c>
      <c r="V28">
        <v>4419</v>
      </c>
      <c r="W28">
        <v>1569</v>
      </c>
      <c r="X28">
        <v>2613</v>
      </c>
      <c r="Y28">
        <v>13925</v>
      </c>
      <c r="Z28">
        <v>835</v>
      </c>
      <c r="AA28">
        <v>998</v>
      </c>
      <c r="AB28">
        <v>1341</v>
      </c>
      <c r="AC28">
        <v>1586</v>
      </c>
      <c r="AD28">
        <v>3865</v>
      </c>
      <c r="AE28">
        <v>269</v>
      </c>
      <c r="AF28">
        <v>217</v>
      </c>
      <c r="AG28">
        <v>323</v>
      </c>
      <c r="AH28">
        <v>820</v>
      </c>
      <c r="AI28">
        <v>1490</v>
      </c>
      <c r="AJ28">
        <v>9199</v>
      </c>
      <c r="AK28">
        <v>5578</v>
      </c>
      <c r="AL28">
        <v>590</v>
      </c>
      <c r="AM28">
        <v>526</v>
      </c>
      <c r="AN28">
        <v>500</v>
      </c>
      <c r="AO28">
        <v>7350</v>
      </c>
      <c r="AP28">
        <v>1926</v>
      </c>
      <c r="AQ28">
        <v>24655</v>
      </c>
      <c r="AR28">
        <v>859</v>
      </c>
      <c r="AS28">
        <v>271</v>
      </c>
      <c r="AT28">
        <v>983</v>
      </c>
      <c r="AU28">
        <v>4224</v>
      </c>
      <c r="AV28">
        <v>1775</v>
      </c>
      <c r="AW28">
        <v>3514</v>
      </c>
      <c r="AX28">
        <v>189</v>
      </c>
      <c r="AY28">
        <v>402</v>
      </c>
      <c r="AZ28">
        <v>1317</v>
      </c>
      <c r="BA28">
        <v>3759</v>
      </c>
      <c r="BB28">
        <f t="shared" si="1"/>
        <v>10909</v>
      </c>
    </row>
    <row r="29" spans="1:54" ht="12.75">
      <c r="A29" t="s">
        <v>351</v>
      </c>
      <c r="B29" t="s">
        <v>949</v>
      </c>
      <c r="C29" t="s">
        <v>166</v>
      </c>
      <c r="D29">
        <v>1054.74</v>
      </c>
      <c r="E29">
        <v>33957</v>
      </c>
      <c r="F29">
        <v>17173</v>
      </c>
      <c r="G29">
        <v>16784</v>
      </c>
      <c r="H29">
        <v>30796</v>
      </c>
      <c r="I29">
        <v>3161</v>
      </c>
      <c r="J29">
        <v>5825</v>
      </c>
      <c r="K29">
        <v>3322</v>
      </c>
      <c r="L29">
        <v>5677</v>
      </c>
      <c r="M29">
        <v>925</v>
      </c>
      <c r="N29">
        <v>2146</v>
      </c>
      <c r="O29">
        <v>4892</v>
      </c>
      <c r="P29">
        <v>10006</v>
      </c>
      <c r="Q29">
        <v>4583</v>
      </c>
      <c r="R29">
        <v>1370</v>
      </c>
      <c r="S29">
        <v>829</v>
      </c>
      <c r="T29">
        <v>157</v>
      </c>
      <c r="U29">
        <v>50</v>
      </c>
      <c r="V29">
        <v>5425</v>
      </c>
      <c r="W29">
        <v>2261</v>
      </c>
      <c r="X29">
        <v>2555</v>
      </c>
      <c r="Y29">
        <v>7399</v>
      </c>
      <c r="Z29">
        <v>576</v>
      </c>
      <c r="AA29">
        <v>1214</v>
      </c>
      <c r="AB29">
        <v>2197</v>
      </c>
      <c r="AC29">
        <v>1460</v>
      </c>
      <c r="AD29">
        <v>6429</v>
      </c>
      <c r="AE29">
        <v>2372</v>
      </c>
      <c r="AF29">
        <v>1350</v>
      </c>
      <c r="AG29">
        <v>3490</v>
      </c>
      <c r="AH29">
        <v>2675</v>
      </c>
      <c r="AI29">
        <v>4795</v>
      </c>
      <c r="AJ29">
        <v>10017</v>
      </c>
      <c r="AK29">
        <v>14781</v>
      </c>
      <c r="AL29">
        <v>529</v>
      </c>
      <c r="AM29">
        <v>632</v>
      </c>
      <c r="AN29">
        <v>412</v>
      </c>
      <c r="AO29">
        <v>5217</v>
      </c>
      <c r="AP29">
        <v>2369</v>
      </c>
      <c r="AQ29">
        <v>31952</v>
      </c>
      <c r="AR29">
        <v>2689</v>
      </c>
      <c r="AS29">
        <v>617</v>
      </c>
      <c r="AT29">
        <v>1610</v>
      </c>
      <c r="AU29">
        <v>11214</v>
      </c>
      <c r="AV29">
        <v>4100</v>
      </c>
      <c r="AW29">
        <v>8799</v>
      </c>
      <c r="AX29">
        <v>542</v>
      </c>
      <c r="AY29">
        <v>1981</v>
      </c>
      <c r="AZ29">
        <v>5817</v>
      </c>
      <c r="BA29">
        <v>5643</v>
      </c>
      <c r="BB29">
        <f t="shared" si="1"/>
        <v>25982</v>
      </c>
    </row>
    <row r="30" spans="1:54" ht="12.75">
      <c r="A30" t="s">
        <v>387</v>
      </c>
      <c r="B30" t="s">
        <v>468</v>
      </c>
      <c r="C30" t="s">
        <v>971</v>
      </c>
      <c r="D30">
        <v>2484.94</v>
      </c>
      <c r="E30">
        <v>101422</v>
      </c>
      <c r="F30">
        <v>48909</v>
      </c>
      <c r="G30">
        <v>52513</v>
      </c>
      <c r="H30">
        <v>100831</v>
      </c>
      <c r="I30">
        <v>591</v>
      </c>
      <c r="J30">
        <v>3317</v>
      </c>
      <c r="K30">
        <v>7538</v>
      </c>
      <c r="L30">
        <v>14529</v>
      </c>
      <c r="M30">
        <v>2760</v>
      </c>
      <c r="N30">
        <v>2695</v>
      </c>
      <c r="O30">
        <v>6510</v>
      </c>
      <c r="P30">
        <v>27463</v>
      </c>
      <c r="Q30">
        <v>24572</v>
      </c>
      <c r="R30">
        <v>7953</v>
      </c>
      <c r="S30">
        <v>5306</v>
      </c>
      <c r="T30">
        <v>1431</v>
      </c>
      <c r="U30">
        <v>665</v>
      </c>
      <c r="V30">
        <v>21102</v>
      </c>
      <c r="W30">
        <v>7197</v>
      </c>
      <c r="X30">
        <v>11243</v>
      </c>
      <c r="Y30">
        <v>83710</v>
      </c>
      <c r="Z30">
        <v>1936</v>
      </c>
      <c r="AA30">
        <v>1418</v>
      </c>
      <c r="AB30">
        <v>4751</v>
      </c>
      <c r="AC30">
        <v>1183</v>
      </c>
      <c r="AD30">
        <v>750</v>
      </c>
      <c r="AE30">
        <v>196</v>
      </c>
      <c r="AF30">
        <v>727</v>
      </c>
      <c r="AG30">
        <v>1448</v>
      </c>
      <c r="AH30">
        <v>2158</v>
      </c>
      <c r="AI30">
        <v>3145</v>
      </c>
      <c r="AJ30">
        <v>61643</v>
      </c>
      <c r="AK30">
        <v>2292</v>
      </c>
      <c r="AL30">
        <v>372</v>
      </c>
      <c r="AM30">
        <v>481</v>
      </c>
      <c r="AN30">
        <v>843</v>
      </c>
      <c r="AO30">
        <v>28940</v>
      </c>
      <c r="AP30">
        <v>6851</v>
      </c>
      <c r="AQ30">
        <v>96844</v>
      </c>
      <c r="AR30">
        <v>609</v>
      </c>
      <c r="AS30">
        <v>539</v>
      </c>
      <c r="AT30">
        <v>2130</v>
      </c>
      <c r="AU30">
        <v>5941</v>
      </c>
      <c r="AV30">
        <v>3017</v>
      </c>
      <c r="AW30">
        <v>5292</v>
      </c>
      <c r="AX30">
        <v>301</v>
      </c>
      <c r="AY30">
        <v>615</v>
      </c>
      <c r="AZ30">
        <v>3113</v>
      </c>
      <c r="BA30">
        <v>4882</v>
      </c>
      <c r="BB30">
        <f t="shared" si="1"/>
        <v>15776</v>
      </c>
    </row>
    <row r="31" spans="1:54" ht="12.75">
      <c r="A31" t="s">
        <v>352</v>
      </c>
      <c r="B31" t="s">
        <v>159</v>
      </c>
      <c r="C31" t="s">
        <v>167</v>
      </c>
      <c r="D31">
        <v>551.37</v>
      </c>
      <c r="E31">
        <v>25707</v>
      </c>
      <c r="F31">
        <v>12513</v>
      </c>
      <c r="G31">
        <v>13194</v>
      </c>
      <c r="H31">
        <v>25596</v>
      </c>
      <c r="I31">
        <v>111</v>
      </c>
      <c r="J31">
        <v>794</v>
      </c>
      <c r="K31">
        <v>1665</v>
      </c>
      <c r="L31">
        <v>3411</v>
      </c>
      <c r="M31">
        <v>661</v>
      </c>
      <c r="N31">
        <v>711</v>
      </c>
      <c r="O31">
        <v>1745</v>
      </c>
      <c r="P31">
        <v>6582</v>
      </c>
      <c r="Q31">
        <v>6644</v>
      </c>
      <c r="R31">
        <v>2236</v>
      </c>
      <c r="S31">
        <v>1434</v>
      </c>
      <c r="T31">
        <v>420</v>
      </c>
      <c r="U31">
        <v>198</v>
      </c>
      <c r="V31">
        <v>5275</v>
      </c>
      <c r="W31">
        <v>1721</v>
      </c>
      <c r="X31">
        <v>2936</v>
      </c>
      <c r="Y31">
        <v>22008</v>
      </c>
      <c r="Z31">
        <v>506</v>
      </c>
      <c r="AA31">
        <v>306</v>
      </c>
      <c r="AB31">
        <v>1059</v>
      </c>
      <c r="AC31">
        <v>234</v>
      </c>
      <c r="AD31">
        <v>117</v>
      </c>
      <c r="AE31">
        <v>28</v>
      </c>
      <c r="AF31">
        <v>169</v>
      </c>
      <c r="AG31">
        <v>320</v>
      </c>
      <c r="AH31">
        <v>416</v>
      </c>
      <c r="AI31">
        <v>544</v>
      </c>
      <c r="AJ31">
        <v>16350</v>
      </c>
      <c r="AK31">
        <v>338</v>
      </c>
      <c r="AL31">
        <v>83</v>
      </c>
      <c r="AM31">
        <v>86</v>
      </c>
      <c r="AN31">
        <v>176</v>
      </c>
      <c r="AO31">
        <v>6866</v>
      </c>
      <c r="AP31">
        <v>1808</v>
      </c>
      <c r="AQ31">
        <v>24694</v>
      </c>
      <c r="AR31">
        <v>123</v>
      </c>
      <c r="AS31">
        <v>96</v>
      </c>
      <c r="AT31">
        <v>529</v>
      </c>
      <c r="AU31">
        <v>1123</v>
      </c>
      <c r="AV31">
        <v>614</v>
      </c>
      <c r="AW31">
        <v>1077</v>
      </c>
      <c r="AX31">
        <v>57</v>
      </c>
      <c r="AY31">
        <v>114</v>
      </c>
      <c r="AZ31">
        <v>537</v>
      </c>
      <c r="BA31">
        <v>1097</v>
      </c>
      <c r="BB31">
        <f t="shared" si="1"/>
        <v>3193</v>
      </c>
    </row>
    <row r="32" spans="1:54" ht="12.75">
      <c r="A32" t="s">
        <v>353</v>
      </c>
      <c r="B32" t="s">
        <v>950</v>
      </c>
      <c r="C32" t="s">
        <v>168</v>
      </c>
      <c r="D32">
        <v>608.36</v>
      </c>
      <c r="E32">
        <v>24615</v>
      </c>
      <c r="F32">
        <v>11788</v>
      </c>
      <c r="G32">
        <v>12827</v>
      </c>
      <c r="H32">
        <v>24468</v>
      </c>
      <c r="I32">
        <v>147</v>
      </c>
      <c r="J32">
        <v>705</v>
      </c>
      <c r="K32">
        <v>1726</v>
      </c>
      <c r="L32">
        <v>3394</v>
      </c>
      <c r="M32">
        <v>664</v>
      </c>
      <c r="N32">
        <v>592</v>
      </c>
      <c r="O32">
        <v>1567</v>
      </c>
      <c r="P32">
        <v>6690</v>
      </c>
      <c r="Q32">
        <v>5871</v>
      </c>
      <c r="R32">
        <v>2150</v>
      </c>
      <c r="S32">
        <v>1402</v>
      </c>
      <c r="T32">
        <v>348</v>
      </c>
      <c r="U32">
        <v>211</v>
      </c>
      <c r="V32">
        <v>4812</v>
      </c>
      <c r="W32">
        <v>1648</v>
      </c>
      <c r="X32">
        <v>2717</v>
      </c>
      <c r="Y32">
        <v>19218</v>
      </c>
      <c r="Z32">
        <v>518</v>
      </c>
      <c r="AA32">
        <v>424</v>
      </c>
      <c r="AB32">
        <v>818</v>
      </c>
      <c r="AC32">
        <v>1034</v>
      </c>
      <c r="AD32">
        <v>299</v>
      </c>
      <c r="AE32">
        <v>185</v>
      </c>
      <c r="AF32">
        <v>106</v>
      </c>
      <c r="AG32">
        <v>187</v>
      </c>
      <c r="AH32">
        <v>1248</v>
      </c>
      <c r="AI32">
        <v>578</v>
      </c>
      <c r="AJ32">
        <v>15714</v>
      </c>
      <c r="AK32">
        <v>715</v>
      </c>
      <c r="AL32">
        <v>453</v>
      </c>
      <c r="AM32">
        <v>386</v>
      </c>
      <c r="AN32">
        <v>194</v>
      </c>
      <c r="AO32">
        <v>5736</v>
      </c>
      <c r="AP32">
        <v>1417</v>
      </c>
      <c r="AQ32">
        <v>23548</v>
      </c>
      <c r="AR32">
        <v>226</v>
      </c>
      <c r="AS32">
        <v>278</v>
      </c>
      <c r="AT32">
        <v>529</v>
      </c>
      <c r="AU32">
        <v>1416</v>
      </c>
      <c r="AV32">
        <v>741</v>
      </c>
      <c r="AW32">
        <v>1419</v>
      </c>
      <c r="AX32">
        <v>63</v>
      </c>
      <c r="AY32">
        <v>133</v>
      </c>
      <c r="AZ32">
        <v>646</v>
      </c>
      <c r="BA32">
        <v>1444</v>
      </c>
      <c r="BB32">
        <f t="shared" si="1"/>
        <v>4879</v>
      </c>
    </row>
    <row r="33" spans="1:54" ht="12.75">
      <c r="A33" t="s">
        <v>388</v>
      </c>
      <c r="B33" t="s">
        <v>469</v>
      </c>
      <c r="C33" t="s">
        <v>972</v>
      </c>
      <c r="D33">
        <v>2464.33</v>
      </c>
      <c r="E33">
        <v>107090</v>
      </c>
      <c r="F33">
        <v>52899</v>
      </c>
      <c r="G33">
        <v>54191</v>
      </c>
      <c r="H33">
        <v>105533</v>
      </c>
      <c r="I33">
        <v>1557</v>
      </c>
      <c r="J33">
        <v>7377</v>
      </c>
      <c r="K33">
        <v>8176</v>
      </c>
      <c r="L33">
        <v>16999</v>
      </c>
      <c r="M33">
        <v>3177</v>
      </c>
      <c r="N33">
        <v>3501</v>
      </c>
      <c r="O33">
        <v>8706</v>
      </c>
      <c r="P33">
        <v>31387</v>
      </c>
      <c r="Q33">
        <v>21998</v>
      </c>
      <c r="R33">
        <v>6855</v>
      </c>
      <c r="S33">
        <v>4671</v>
      </c>
      <c r="T33">
        <v>1072</v>
      </c>
      <c r="U33">
        <v>548</v>
      </c>
      <c r="V33">
        <v>19064</v>
      </c>
      <c r="W33">
        <v>7037</v>
      </c>
      <c r="X33">
        <v>10826</v>
      </c>
      <c r="Y33">
        <v>37278</v>
      </c>
      <c r="Z33">
        <v>1505</v>
      </c>
      <c r="AA33">
        <v>3703</v>
      </c>
      <c r="AB33">
        <v>4406</v>
      </c>
      <c r="AC33">
        <v>17164</v>
      </c>
      <c r="AD33">
        <v>12902</v>
      </c>
      <c r="AE33">
        <v>6697</v>
      </c>
      <c r="AF33">
        <v>904</v>
      </c>
      <c r="AG33">
        <v>3454</v>
      </c>
      <c r="AH33">
        <v>10264</v>
      </c>
      <c r="AI33">
        <v>8813</v>
      </c>
      <c r="AJ33">
        <v>44612</v>
      </c>
      <c r="AK33">
        <v>24268</v>
      </c>
      <c r="AL33">
        <v>10842</v>
      </c>
      <c r="AM33">
        <v>4469</v>
      </c>
      <c r="AN33">
        <v>2425</v>
      </c>
      <c r="AO33">
        <v>13572</v>
      </c>
      <c r="AP33">
        <v>6902</v>
      </c>
      <c r="AQ33">
        <v>102194</v>
      </c>
      <c r="AR33">
        <v>7460</v>
      </c>
      <c r="AS33">
        <v>2983</v>
      </c>
      <c r="AT33">
        <v>2017</v>
      </c>
      <c r="AU33">
        <v>26918</v>
      </c>
      <c r="AV33">
        <v>9805</v>
      </c>
      <c r="AW33">
        <v>20841</v>
      </c>
      <c r="AX33">
        <v>1272</v>
      </c>
      <c r="AY33">
        <v>2831</v>
      </c>
      <c r="AZ33">
        <v>9602</v>
      </c>
      <c r="BA33">
        <v>19485</v>
      </c>
      <c r="BB33">
        <f t="shared" si="1"/>
        <v>68307</v>
      </c>
    </row>
    <row r="34" spans="1:54" ht="12.75">
      <c r="A34" t="s">
        <v>354</v>
      </c>
      <c r="B34" t="s">
        <v>155</v>
      </c>
      <c r="C34" t="s">
        <v>169</v>
      </c>
      <c r="D34">
        <v>796.78</v>
      </c>
      <c r="E34">
        <v>23652</v>
      </c>
      <c r="F34">
        <v>11431</v>
      </c>
      <c r="G34">
        <v>12221</v>
      </c>
      <c r="H34">
        <v>22958</v>
      </c>
      <c r="I34">
        <v>694</v>
      </c>
      <c r="J34">
        <v>2006</v>
      </c>
      <c r="K34">
        <v>1707</v>
      </c>
      <c r="L34">
        <v>3529</v>
      </c>
      <c r="M34">
        <v>620</v>
      </c>
      <c r="N34">
        <v>974</v>
      </c>
      <c r="O34">
        <v>2014</v>
      </c>
      <c r="P34">
        <v>6542</v>
      </c>
      <c r="Q34">
        <v>5034</v>
      </c>
      <c r="R34">
        <v>1772</v>
      </c>
      <c r="S34">
        <v>1062</v>
      </c>
      <c r="T34">
        <v>263</v>
      </c>
      <c r="U34">
        <v>135</v>
      </c>
      <c r="V34">
        <v>3924</v>
      </c>
      <c r="W34">
        <v>1294</v>
      </c>
      <c r="X34">
        <v>2305</v>
      </c>
      <c r="Y34">
        <v>11490</v>
      </c>
      <c r="Z34">
        <v>467</v>
      </c>
      <c r="AA34">
        <v>677</v>
      </c>
      <c r="AB34">
        <v>999</v>
      </c>
      <c r="AC34">
        <v>2515</v>
      </c>
      <c r="AD34">
        <v>2185</v>
      </c>
      <c r="AE34">
        <v>1083</v>
      </c>
      <c r="AF34">
        <v>274</v>
      </c>
      <c r="AG34">
        <v>577</v>
      </c>
      <c r="AH34">
        <v>2108</v>
      </c>
      <c r="AI34">
        <v>1277</v>
      </c>
      <c r="AJ34">
        <v>11961</v>
      </c>
      <c r="AK34">
        <v>4016</v>
      </c>
      <c r="AL34">
        <v>1195</v>
      </c>
      <c r="AM34">
        <v>844</v>
      </c>
      <c r="AN34">
        <v>404</v>
      </c>
      <c r="AO34">
        <v>3627</v>
      </c>
      <c r="AP34">
        <v>1605</v>
      </c>
      <c r="AQ34">
        <v>22648</v>
      </c>
      <c r="AR34">
        <v>816</v>
      </c>
      <c r="AS34">
        <v>513</v>
      </c>
      <c r="AT34">
        <v>465</v>
      </c>
      <c r="AU34">
        <v>3931</v>
      </c>
      <c r="AV34">
        <v>1563</v>
      </c>
      <c r="AW34">
        <v>3196</v>
      </c>
      <c r="AX34">
        <v>150</v>
      </c>
      <c r="AY34">
        <v>570</v>
      </c>
      <c r="AZ34">
        <v>1418</v>
      </c>
      <c r="BA34">
        <v>2921</v>
      </c>
      <c r="BB34">
        <f t="shared" si="1"/>
        <v>11695</v>
      </c>
    </row>
    <row r="35" spans="1:54" ht="12.75">
      <c r="A35" t="s">
        <v>355</v>
      </c>
      <c r="B35" t="s">
        <v>951</v>
      </c>
      <c r="C35" t="s">
        <v>170</v>
      </c>
      <c r="D35">
        <v>534.79</v>
      </c>
      <c r="E35">
        <v>24174</v>
      </c>
      <c r="F35">
        <v>11545</v>
      </c>
      <c r="G35">
        <v>12629</v>
      </c>
      <c r="H35">
        <v>24120</v>
      </c>
      <c r="I35">
        <v>54</v>
      </c>
      <c r="J35">
        <v>899</v>
      </c>
      <c r="K35">
        <v>1809</v>
      </c>
      <c r="L35">
        <v>3515</v>
      </c>
      <c r="M35">
        <v>676</v>
      </c>
      <c r="N35">
        <v>585</v>
      </c>
      <c r="O35">
        <v>1441</v>
      </c>
      <c r="P35">
        <v>6833</v>
      </c>
      <c r="Q35">
        <v>5555</v>
      </c>
      <c r="R35">
        <v>1969</v>
      </c>
      <c r="S35">
        <v>1283</v>
      </c>
      <c r="T35">
        <v>349</v>
      </c>
      <c r="U35">
        <v>159</v>
      </c>
      <c r="V35">
        <v>4520</v>
      </c>
      <c r="W35">
        <v>1552</v>
      </c>
      <c r="X35">
        <v>2597</v>
      </c>
      <c r="Y35">
        <v>15794</v>
      </c>
      <c r="Z35">
        <v>508</v>
      </c>
      <c r="AA35">
        <v>603</v>
      </c>
      <c r="AB35">
        <v>1389</v>
      </c>
      <c r="AC35">
        <v>1854</v>
      </c>
      <c r="AD35">
        <v>502</v>
      </c>
      <c r="AE35">
        <v>123</v>
      </c>
      <c r="AF35">
        <v>251</v>
      </c>
      <c r="AG35">
        <v>667</v>
      </c>
      <c r="AH35">
        <v>1009</v>
      </c>
      <c r="AI35">
        <v>1474</v>
      </c>
      <c r="AJ35">
        <v>13707</v>
      </c>
      <c r="AK35">
        <v>1402</v>
      </c>
      <c r="AL35">
        <v>1344</v>
      </c>
      <c r="AM35">
        <v>559</v>
      </c>
      <c r="AN35">
        <v>182</v>
      </c>
      <c r="AO35">
        <v>5297</v>
      </c>
      <c r="AP35">
        <v>1683</v>
      </c>
      <c r="AQ35">
        <v>23053</v>
      </c>
      <c r="AR35">
        <v>395</v>
      </c>
      <c r="AS35">
        <v>258</v>
      </c>
      <c r="AT35">
        <v>610</v>
      </c>
      <c r="AU35">
        <v>2950</v>
      </c>
      <c r="AV35">
        <v>1274</v>
      </c>
      <c r="AW35">
        <v>2420</v>
      </c>
      <c r="AX35">
        <v>124</v>
      </c>
      <c r="AY35">
        <v>193</v>
      </c>
      <c r="AZ35">
        <v>1361</v>
      </c>
      <c r="BA35">
        <v>2264</v>
      </c>
      <c r="BB35">
        <f t="shared" si="1"/>
        <v>7872</v>
      </c>
    </row>
    <row r="36" spans="1:54" ht="12.75">
      <c r="A36" t="s">
        <v>389</v>
      </c>
      <c r="B36" t="s">
        <v>470</v>
      </c>
      <c r="C36" t="s">
        <v>973</v>
      </c>
      <c r="D36">
        <v>2223.97</v>
      </c>
      <c r="E36">
        <v>104067</v>
      </c>
      <c r="F36">
        <v>50133</v>
      </c>
      <c r="G36">
        <v>53934</v>
      </c>
      <c r="H36">
        <v>101507</v>
      </c>
      <c r="I36">
        <v>2560</v>
      </c>
      <c r="J36">
        <v>15189</v>
      </c>
      <c r="K36">
        <v>6354</v>
      </c>
      <c r="L36">
        <v>12486</v>
      </c>
      <c r="M36">
        <v>2408</v>
      </c>
      <c r="N36">
        <v>3831</v>
      </c>
      <c r="O36">
        <v>15469</v>
      </c>
      <c r="P36">
        <v>27312</v>
      </c>
      <c r="Q36">
        <v>21903</v>
      </c>
      <c r="R36">
        <v>7175</v>
      </c>
      <c r="S36">
        <v>4936</v>
      </c>
      <c r="T36">
        <v>1447</v>
      </c>
      <c r="U36">
        <v>746</v>
      </c>
      <c r="V36">
        <v>18651</v>
      </c>
      <c r="W36">
        <v>6281</v>
      </c>
      <c r="X36">
        <v>10246</v>
      </c>
      <c r="Y36">
        <v>75091</v>
      </c>
      <c r="Z36">
        <v>2880</v>
      </c>
      <c r="AA36">
        <v>2752</v>
      </c>
      <c r="AB36">
        <v>4559</v>
      </c>
      <c r="AC36">
        <v>4009</v>
      </c>
      <c r="AD36">
        <v>4323</v>
      </c>
      <c r="AE36">
        <v>823</v>
      </c>
      <c r="AF36">
        <v>1702</v>
      </c>
      <c r="AG36">
        <v>1692</v>
      </c>
      <c r="AH36">
        <v>2234</v>
      </c>
      <c r="AI36">
        <v>4002</v>
      </c>
      <c r="AJ36">
        <v>55730</v>
      </c>
      <c r="AK36">
        <v>7632</v>
      </c>
      <c r="AL36">
        <v>1581</v>
      </c>
      <c r="AM36">
        <v>1882</v>
      </c>
      <c r="AN36">
        <v>1593</v>
      </c>
      <c r="AO36">
        <v>28689</v>
      </c>
      <c r="AP36">
        <v>6960</v>
      </c>
      <c r="AQ36">
        <v>100149</v>
      </c>
      <c r="AR36">
        <v>1176</v>
      </c>
      <c r="AS36">
        <v>962</v>
      </c>
      <c r="AT36">
        <v>3138</v>
      </c>
      <c r="AU36">
        <v>10815</v>
      </c>
      <c r="AV36">
        <v>4558</v>
      </c>
      <c r="AW36">
        <v>9932</v>
      </c>
      <c r="AX36">
        <v>425</v>
      </c>
      <c r="AY36">
        <v>2387</v>
      </c>
      <c r="AZ36">
        <v>4489</v>
      </c>
      <c r="BA36">
        <v>8039</v>
      </c>
      <c r="BB36">
        <f t="shared" si="1"/>
        <v>26096</v>
      </c>
    </row>
    <row r="37" spans="1:54" ht="12.75">
      <c r="A37" t="s">
        <v>356</v>
      </c>
      <c r="B37" t="s">
        <v>144</v>
      </c>
      <c r="C37" t="s">
        <v>171</v>
      </c>
      <c r="D37">
        <v>446.28</v>
      </c>
      <c r="E37">
        <v>25885</v>
      </c>
      <c r="F37">
        <v>12517</v>
      </c>
      <c r="G37">
        <v>13368</v>
      </c>
      <c r="H37">
        <v>24190</v>
      </c>
      <c r="I37">
        <v>1695</v>
      </c>
      <c r="J37">
        <v>12439</v>
      </c>
      <c r="K37">
        <v>940</v>
      </c>
      <c r="L37">
        <v>1579</v>
      </c>
      <c r="M37">
        <v>287</v>
      </c>
      <c r="N37">
        <v>1921</v>
      </c>
      <c r="O37">
        <v>10662</v>
      </c>
      <c r="P37">
        <v>5413</v>
      </c>
      <c r="Q37">
        <v>2894</v>
      </c>
      <c r="R37">
        <v>1071</v>
      </c>
      <c r="S37">
        <v>765</v>
      </c>
      <c r="T37">
        <v>227</v>
      </c>
      <c r="U37">
        <v>126</v>
      </c>
      <c r="V37">
        <v>2820</v>
      </c>
      <c r="W37">
        <v>840</v>
      </c>
      <c r="X37">
        <v>1519</v>
      </c>
      <c r="Y37">
        <v>16692</v>
      </c>
      <c r="Z37">
        <v>631</v>
      </c>
      <c r="AA37">
        <v>1117</v>
      </c>
      <c r="AB37">
        <v>1069</v>
      </c>
      <c r="AC37">
        <v>1561</v>
      </c>
      <c r="AD37">
        <v>934</v>
      </c>
      <c r="AE37">
        <v>279</v>
      </c>
      <c r="AF37">
        <v>1176</v>
      </c>
      <c r="AG37">
        <v>609</v>
      </c>
      <c r="AH37">
        <v>345</v>
      </c>
      <c r="AI37">
        <v>1472</v>
      </c>
      <c r="AJ37">
        <v>11302</v>
      </c>
      <c r="AK37">
        <v>1925</v>
      </c>
      <c r="AL37">
        <v>444</v>
      </c>
      <c r="AM37">
        <v>804</v>
      </c>
      <c r="AN37">
        <v>824</v>
      </c>
      <c r="AO37">
        <v>8970</v>
      </c>
      <c r="AP37">
        <v>1616</v>
      </c>
      <c r="AQ37">
        <v>25290</v>
      </c>
      <c r="AR37">
        <v>326</v>
      </c>
      <c r="AS37">
        <v>427</v>
      </c>
      <c r="AT37">
        <v>892</v>
      </c>
      <c r="AU37">
        <v>4403</v>
      </c>
      <c r="AV37">
        <v>1442</v>
      </c>
      <c r="AW37">
        <v>4166</v>
      </c>
      <c r="AX37">
        <v>114</v>
      </c>
      <c r="AY37">
        <v>1918</v>
      </c>
      <c r="AZ37">
        <v>1728</v>
      </c>
      <c r="BA37">
        <v>2076</v>
      </c>
      <c r="BB37">
        <f t="shared" si="1"/>
        <v>8562</v>
      </c>
    </row>
    <row r="38" spans="1:54" ht="12.75">
      <c r="A38" t="s">
        <v>357</v>
      </c>
      <c r="B38" t="s">
        <v>952</v>
      </c>
      <c r="C38" t="s">
        <v>172</v>
      </c>
      <c r="D38">
        <v>652</v>
      </c>
      <c r="E38">
        <v>26794</v>
      </c>
      <c r="F38">
        <v>12630</v>
      </c>
      <c r="G38">
        <v>14164</v>
      </c>
      <c r="H38">
        <v>26625</v>
      </c>
      <c r="I38">
        <v>169</v>
      </c>
      <c r="J38">
        <v>652</v>
      </c>
      <c r="K38">
        <v>2252</v>
      </c>
      <c r="L38">
        <v>4120</v>
      </c>
      <c r="M38">
        <v>744</v>
      </c>
      <c r="N38">
        <v>731</v>
      </c>
      <c r="O38">
        <v>1831</v>
      </c>
      <c r="P38">
        <v>7264</v>
      </c>
      <c r="Q38">
        <v>5899</v>
      </c>
      <c r="R38">
        <v>1812</v>
      </c>
      <c r="S38">
        <v>1326</v>
      </c>
      <c r="T38">
        <v>558</v>
      </c>
      <c r="U38">
        <v>257</v>
      </c>
      <c r="V38">
        <v>6244</v>
      </c>
      <c r="W38">
        <v>2522</v>
      </c>
      <c r="X38">
        <v>2867</v>
      </c>
      <c r="Y38">
        <v>21189</v>
      </c>
      <c r="Z38">
        <v>446</v>
      </c>
      <c r="AA38">
        <v>322</v>
      </c>
      <c r="AB38">
        <v>1692</v>
      </c>
      <c r="AC38">
        <v>196</v>
      </c>
      <c r="AD38">
        <v>818</v>
      </c>
      <c r="AE38">
        <v>94</v>
      </c>
      <c r="AF38">
        <v>50</v>
      </c>
      <c r="AG38">
        <v>329</v>
      </c>
      <c r="AH38">
        <v>863</v>
      </c>
      <c r="AI38">
        <v>795</v>
      </c>
      <c r="AJ38">
        <v>16038</v>
      </c>
      <c r="AK38">
        <v>1291</v>
      </c>
      <c r="AL38">
        <v>71</v>
      </c>
      <c r="AM38">
        <v>57</v>
      </c>
      <c r="AN38">
        <v>154</v>
      </c>
      <c r="AO38">
        <v>7502</v>
      </c>
      <c r="AP38">
        <v>1681</v>
      </c>
      <c r="AQ38">
        <v>25402</v>
      </c>
      <c r="AR38">
        <v>226</v>
      </c>
      <c r="AS38">
        <v>224</v>
      </c>
      <c r="AT38">
        <v>470</v>
      </c>
      <c r="AU38">
        <v>1355</v>
      </c>
      <c r="AV38">
        <v>693</v>
      </c>
      <c r="AW38">
        <v>1286</v>
      </c>
      <c r="AX38">
        <v>70</v>
      </c>
      <c r="AY38">
        <v>93</v>
      </c>
      <c r="AZ38">
        <v>838</v>
      </c>
      <c r="BA38">
        <v>1118</v>
      </c>
      <c r="BB38">
        <f t="shared" si="1"/>
        <v>5159</v>
      </c>
    </row>
    <row r="39" spans="1:54" ht="12.75">
      <c r="A39" t="s">
        <v>358</v>
      </c>
      <c r="B39" t="s">
        <v>953</v>
      </c>
      <c r="C39" t="s">
        <v>173</v>
      </c>
      <c r="D39">
        <v>602.88</v>
      </c>
      <c r="E39">
        <v>21817</v>
      </c>
      <c r="F39">
        <v>10695</v>
      </c>
      <c r="G39">
        <v>11122</v>
      </c>
      <c r="H39">
        <v>21778</v>
      </c>
      <c r="I39">
        <v>39</v>
      </c>
      <c r="J39">
        <v>583</v>
      </c>
      <c r="K39">
        <v>1394</v>
      </c>
      <c r="L39">
        <v>2983</v>
      </c>
      <c r="M39">
        <v>561</v>
      </c>
      <c r="N39">
        <v>535</v>
      </c>
      <c r="O39">
        <v>1277</v>
      </c>
      <c r="P39">
        <v>5662</v>
      </c>
      <c r="Q39">
        <v>5401</v>
      </c>
      <c r="R39">
        <v>2011</v>
      </c>
      <c r="S39">
        <v>1337</v>
      </c>
      <c r="T39">
        <v>437</v>
      </c>
      <c r="U39">
        <v>219</v>
      </c>
      <c r="V39">
        <v>4586</v>
      </c>
      <c r="W39">
        <v>1596</v>
      </c>
      <c r="X39">
        <v>2515</v>
      </c>
      <c r="Y39">
        <v>17604</v>
      </c>
      <c r="Z39">
        <v>602</v>
      </c>
      <c r="AA39">
        <v>318</v>
      </c>
      <c r="AB39">
        <v>648</v>
      </c>
      <c r="AC39">
        <v>413</v>
      </c>
      <c r="AD39">
        <v>771</v>
      </c>
      <c r="AE39">
        <v>322</v>
      </c>
      <c r="AF39">
        <v>76</v>
      </c>
      <c r="AG39">
        <v>204</v>
      </c>
      <c r="AH39">
        <v>375</v>
      </c>
      <c r="AI39">
        <v>484</v>
      </c>
      <c r="AJ39">
        <v>13723</v>
      </c>
      <c r="AK39">
        <v>1408</v>
      </c>
      <c r="AL39">
        <v>269</v>
      </c>
      <c r="AM39">
        <v>136</v>
      </c>
      <c r="AN39">
        <v>145</v>
      </c>
      <c r="AO39">
        <v>4762</v>
      </c>
      <c r="AP39">
        <v>1374</v>
      </c>
      <c r="AQ39">
        <v>20975</v>
      </c>
      <c r="AR39">
        <v>240</v>
      </c>
      <c r="AS39">
        <v>182</v>
      </c>
      <c r="AT39">
        <v>651</v>
      </c>
      <c r="AU39">
        <v>1195</v>
      </c>
      <c r="AV39">
        <v>689</v>
      </c>
      <c r="AW39">
        <v>1274</v>
      </c>
      <c r="AX39">
        <v>65</v>
      </c>
      <c r="AY39">
        <v>115</v>
      </c>
      <c r="AZ39">
        <v>622</v>
      </c>
      <c r="BA39">
        <v>1291</v>
      </c>
      <c r="BB39">
        <f t="shared" si="1"/>
        <v>3611</v>
      </c>
    </row>
    <row r="40" spans="1:54" ht="12.75">
      <c r="A40" t="s">
        <v>359</v>
      </c>
      <c r="B40" t="s">
        <v>954</v>
      </c>
      <c r="C40" t="s">
        <v>174</v>
      </c>
      <c r="D40">
        <v>483.4</v>
      </c>
      <c r="E40">
        <v>30317</v>
      </c>
      <c r="F40">
        <v>15361</v>
      </c>
      <c r="G40">
        <v>14956</v>
      </c>
      <c r="H40">
        <v>29309</v>
      </c>
      <c r="I40">
        <v>1008</v>
      </c>
      <c r="J40">
        <v>2299</v>
      </c>
      <c r="K40">
        <v>2761</v>
      </c>
      <c r="L40">
        <v>5269</v>
      </c>
      <c r="M40">
        <v>856</v>
      </c>
      <c r="N40">
        <v>871</v>
      </c>
      <c r="O40">
        <v>2734</v>
      </c>
      <c r="P40">
        <v>10174</v>
      </c>
      <c r="Q40">
        <v>5069</v>
      </c>
      <c r="R40">
        <v>1331</v>
      </c>
      <c r="S40">
        <v>940</v>
      </c>
      <c r="T40">
        <v>196</v>
      </c>
      <c r="U40">
        <v>116</v>
      </c>
      <c r="V40">
        <v>5505</v>
      </c>
      <c r="W40">
        <v>2198</v>
      </c>
      <c r="X40">
        <v>2616</v>
      </c>
      <c r="Y40">
        <v>4362</v>
      </c>
      <c r="Z40">
        <v>322</v>
      </c>
      <c r="AA40">
        <v>1549</v>
      </c>
      <c r="AB40">
        <v>1967</v>
      </c>
      <c r="AC40">
        <v>5041</v>
      </c>
      <c r="AD40">
        <v>5390</v>
      </c>
      <c r="AE40">
        <v>1207</v>
      </c>
      <c r="AF40">
        <v>429</v>
      </c>
      <c r="AG40">
        <v>1664</v>
      </c>
      <c r="AH40">
        <v>4272</v>
      </c>
      <c r="AI40">
        <v>4114</v>
      </c>
      <c r="AJ40">
        <v>10537</v>
      </c>
      <c r="AK40">
        <v>8899</v>
      </c>
      <c r="AL40">
        <v>3433</v>
      </c>
      <c r="AM40">
        <v>1368</v>
      </c>
      <c r="AN40">
        <v>721</v>
      </c>
      <c r="AO40">
        <v>3150</v>
      </c>
      <c r="AP40">
        <v>2209</v>
      </c>
      <c r="AQ40">
        <v>28601</v>
      </c>
      <c r="AR40">
        <v>3071</v>
      </c>
      <c r="AS40">
        <v>1209</v>
      </c>
      <c r="AT40">
        <v>678</v>
      </c>
      <c r="AU40">
        <v>10692</v>
      </c>
      <c r="AV40">
        <v>3486</v>
      </c>
      <c r="AW40">
        <v>8496</v>
      </c>
      <c r="AX40">
        <v>597</v>
      </c>
      <c r="AY40">
        <v>1301</v>
      </c>
      <c r="AZ40">
        <v>4745</v>
      </c>
      <c r="BA40">
        <v>6533</v>
      </c>
      <c r="BB40">
        <f t="shared" si="1"/>
        <v>25633</v>
      </c>
    </row>
    <row r="41" spans="1:54" ht="12.75">
      <c r="A41" t="s">
        <v>360</v>
      </c>
      <c r="B41" t="s">
        <v>955</v>
      </c>
      <c r="C41" t="s">
        <v>175</v>
      </c>
      <c r="D41">
        <v>716</v>
      </c>
      <c r="E41">
        <v>30786</v>
      </c>
      <c r="F41">
        <v>15246</v>
      </c>
      <c r="G41">
        <v>15540</v>
      </c>
      <c r="H41">
        <v>30728</v>
      </c>
      <c r="I41">
        <v>58</v>
      </c>
      <c r="J41">
        <v>1184</v>
      </c>
      <c r="K41">
        <v>2898</v>
      </c>
      <c r="L41">
        <v>5320</v>
      </c>
      <c r="M41">
        <v>871</v>
      </c>
      <c r="N41">
        <v>773</v>
      </c>
      <c r="O41">
        <v>2096</v>
      </c>
      <c r="P41">
        <v>9228</v>
      </c>
      <c r="Q41">
        <v>6216</v>
      </c>
      <c r="R41">
        <v>1809</v>
      </c>
      <c r="S41">
        <v>1216</v>
      </c>
      <c r="T41">
        <v>241</v>
      </c>
      <c r="U41">
        <v>118</v>
      </c>
      <c r="V41">
        <v>5573</v>
      </c>
      <c r="W41">
        <v>2148</v>
      </c>
      <c r="X41">
        <v>3198</v>
      </c>
      <c r="Y41">
        <v>14483</v>
      </c>
      <c r="Z41">
        <v>754</v>
      </c>
      <c r="AA41">
        <v>814</v>
      </c>
      <c r="AB41">
        <v>1294</v>
      </c>
      <c r="AC41">
        <v>1354</v>
      </c>
      <c r="AD41">
        <v>6466</v>
      </c>
      <c r="AE41">
        <v>2134</v>
      </c>
      <c r="AF41">
        <v>93</v>
      </c>
      <c r="AG41">
        <v>536</v>
      </c>
      <c r="AH41">
        <v>901</v>
      </c>
      <c r="AI41">
        <v>1957</v>
      </c>
      <c r="AJ41">
        <v>13019</v>
      </c>
      <c r="AK41">
        <v>10358</v>
      </c>
      <c r="AL41">
        <v>641</v>
      </c>
      <c r="AM41">
        <v>428</v>
      </c>
      <c r="AN41">
        <v>167</v>
      </c>
      <c r="AO41">
        <v>4303</v>
      </c>
      <c r="AP41">
        <v>1870</v>
      </c>
      <c r="AQ41">
        <v>29016</v>
      </c>
      <c r="AR41">
        <v>1728</v>
      </c>
      <c r="AS41">
        <v>598</v>
      </c>
      <c r="AT41">
        <v>917</v>
      </c>
      <c r="AU41">
        <v>5905</v>
      </c>
      <c r="AV41">
        <v>2368</v>
      </c>
      <c r="AW41">
        <v>4798</v>
      </c>
      <c r="AX41">
        <v>254</v>
      </c>
      <c r="AY41">
        <v>698</v>
      </c>
      <c r="AZ41">
        <v>2561</v>
      </c>
      <c r="BA41">
        <v>4161</v>
      </c>
      <c r="BB41">
        <f t="shared" si="1"/>
        <v>15549</v>
      </c>
    </row>
    <row r="42" spans="1:54" ht="12.75">
      <c r="A42" t="s">
        <v>361</v>
      </c>
      <c r="B42" t="s">
        <v>956</v>
      </c>
      <c r="C42" t="s">
        <v>176</v>
      </c>
      <c r="D42">
        <v>406.42</v>
      </c>
      <c r="E42">
        <v>32415</v>
      </c>
      <c r="F42">
        <v>16470</v>
      </c>
      <c r="G42">
        <v>15945</v>
      </c>
      <c r="H42">
        <v>32189</v>
      </c>
      <c r="I42">
        <v>226</v>
      </c>
      <c r="J42">
        <v>2427</v>
      </c>
      <c r="K42">
        <v>3282</v>
      </c>
      <c r="L42">
        <v>6715</v>
      </c>
      <c r="M42">
        <v>1139</v>
      </c>
      <c r="N42">
        <v>1112</v>
      </c>
      <c r="O42">
        <v>2867</v>
      </c>
      <c r="P42">
        <v>9696</v>
      </c>
      <c r="Q42">
        <v>4960</v>
      </c>
      <c r="R42">
        <v>1361</v>
      </c>
      <c r="S42">
        <v>1054</v>
      </c>
      <c r="T42">
        <v>155</v>
      </c>
      <c r="U42">
        <v>74</v>
      </c>
      <c r="V42">
        <v>6278</v>
      </c>
      <c r="W42">
        <v>2804</v>
      </c>
      <c r="X42">
        <v>3107</v>
      </c>
      <c r="Y42">
        <v>3061</v>
      </c>
      <c r="Z42">
        <v>338</v>
      </c>
      <c r="AA42">
        <v>614</v>
      </c>
      <c r="AB42">
        <v>1267</v>
      </c>
      <c r="AC42">
        <v>1555</v>
      </c>
      <c r="AD42">
        <v>13812</v>
      </c>
      <c r="AE42">
        <v>2666</v>
      </c>
      <c r="AF42">
        <v>339</v>
      </c>
      <c r="AG42">
        <v>1208</v>
      </c>
      <c r="AH42">
        <v>1392</v>
      </c>
      <c r="AI42">
        <v>6163</v>
      </c>
      <c r="AJ42">
        <v>4421</v>
      </c>
      <c r="AK42">
        <v>22755</v>
      </c>
      <c r="AL42">
        <v>652</v>
      </c>
      <c r="AM42">
        <v>520</v>
      </c>
      <c r="AN42">
        <v>267</v>
      </c>
      <c r="AO42">
        <v>1982</v>
      </c>
      <c r="AP42">
        <v>1818</v>
      </c>
      <c r="AQ42">
        <v>30475</v>
      </c>
      <c r="AR42">
        <v>4441</v>
      </c>
      <c r="AS42">
        <v>257</v>
      </c>
      <c r="AT42">
        <v>717</v>
      </c>
      <c r="AU42">
        <v>12789</v>
      </c>
      <c r="AV42">
        <v>4453</v>
      </c>
      <c r="AW42">
        <v>8590</v>
      </c>
      <c r="AX42">
        <v>720</v>
      </c>
      <c r="AY42">
        <v>1116</v>
      </c>
      <c r="AZ42">
        <v>3990</v>
      </c>
      <c r="BA42">
        <v>8657</v>
      </c>
      <c r="BB42">
        <f t="shared" si="1"/>
        <v>29016</v>
      </c>
    </row>
    <row r="43" spans="1:54" ht="12.75">
      <c r="A43" t="s">
        <v>362</v>
      </c>
      <c r="B43" t="s">
        <v>957</v>
      </c>
      <c r="C43" t="s">
        <v>177</v>
      </c>
      <c r="D43">
        <v>452.94</v>
      </c>
      <c r="E43">
        <v>31391</v>
      </c>
      <c r="F43">
        <v>15801</v>
      </c>
      <c r="G43">
        <v>15590</v>
      </c>
      <c r="H43">
        <v>31314</v>
      </c>
      <c r="I43">
        <v>77</v>
      </c>
      <c r="J43">
        <v>1974</v>
      </c>
      <c r="K43">
        <v>3012</v>
      </c>
      <c r="L43">
        <v>6020</v>
      </c>
      <c r="M43">
        <v>1024</v>
      </c>
      <c r="N43">
        <v>950</v>
      </c>
      <c r="O43">
        <v>2533</v>
      </c>
      <c r="P43">
        <v>9586</v>
      </c>
      <c r="Q43">
        <v>5278</v>
      </c>
      <c r="R43">
        <v>1578</v>
      </c>
      <c r="S43">
        <v>1076</v>
      </c>
      <c r="T43">
        <v>237</v>
      </c>
      <c r="U43">
        <v>97</v>
      </c>
      <c r="V43">
        <v>5558</v>
      </c>
      <c r="W43">
        <v>2208</v>
      </c>
      <c r="X43">
        <v>3058</v>
      </c>
      <c r="Y43">
        <v>5334</v>
      </c>
      <c r="Z43">
        <v>620</v>
      </c>
      <c r="AA43">
        <v>710</v>
      </c>
      <c r="AB43">
        <v>1031</v>
      </c>
      <c r="AC43">
        <v>2831</v>
      </c>
      <c r="AD43">
        <v>15081</v>
      </c>
      <c r="AE43">
        <v>1352</v>
      </c>
      <c r="AF43">
        <v>167</v>
      </c>
      <c r="AG43">
        <v>567</v>
      </c>
      <c r="AH43">
        <v>684</v>
      </c>
      <c r="AI43">
        <v>3014</v>
      </c>
      <c r="AJ43">
        <v>5643</v>
      </c>
      <c r="AK43">
        <v>19222</v>
      </c>
      <c r="AL43">
        <v>1122</v>
      </c>
      <c r="AM43">
        <v>1322</v>
      </c>
      <c r="AN43">
        <v>216</v>
      </c>
      <c r="AO43">
        <v>2064</v>
      </c>
      <c r="AP43">
        <v>1802</v>
      </c>
      <c r="AQ43">
        <v>29603</v>
      </c>
      <c r="AR43">
        <v>3439</v>
      </c>
      <c r="AS43">
        <v>363</v>
      </c>
      <c r="AT43">
        <v>870</v>
      </c>
      <c r="AU43">
        <v>10835</v>
      </c>
      <c r="AV43">
        <v>3930</v>
      </c>
      <c r="AW43">
        <v>7641</v>
      </c>
      <c r="AX43">
        <v>497</v>
      </c>
      <c r="AY43">
        <v>987</v>
      </c>
      <c r="AZ43">
        <v>3438</v>
      </c>
      <c r="BA43">
        <v>7643</v>
      </c>
      <c r="BB43">
        <f t="shared" si="1"/>
        <v>25437</v>
      </c>
    </row>
    <row r="44" spans="1:54" ht="12.75">
      <c r="A44" t="s">
        <v>363</v>
      </c>
      <c r="B44" t="s">
        <v>958</v>
      </c>
      <c r="C44" t="s">
        <v>178</v>
      </c>
      <c r="D44">
        <v>469.86</v>
      </c>
      <c r="E44">
        <v>25757</v>
      </c>
      <c r="F44">
        <v>12547</v>
      </c>
      <c r="G44">
        <v>13210</v>
      </c>
      <c r="H44">
        <v>25481</v>
      </c>
      <c r="I44">
        <v>276</v>
      </c>
      <c r="J44">
        <v>891</v>
      </c>
      <c r="K44">
        <v>2014</v>
      </c>
      <c r="L44">
        <v>4194</v>
      </c>
      <c r="M44">
        <v>758</v>
      </c>
      <c r="N44">
        <v>745</v>
      </c>
      <c r="O44">
        <v>1752</v>
      </c>
      <c r="P44">
        <v>6813</v>
      </c>
      <c r="Q44">
        <v>5720</v>
      </c>
      <c r="R44">
        <v>1847</v>
      </c>
      <c r="S44">
        <v>1329</v>
      </c>
      <c r="T44">
        <v>370</v>
      </c>
      <c r="U44">
        <v>215</v>
      </c>
      <c r="V44">
        <v>5427</v>
      </c>
      <c r="W44">
        <v>1853</v>
      </c>
      <c r="X44">
        <v>2754</v>
      </c>
      <c r="Y44">
        <v>16445</v>
      </c>
      <c r="Z44">
        <v>671</v>
      </c>
      <c r="AA44">
        <v>410</v>
      </c>
      <c r="AB44">
        <v>1112</v>
      </c>
      <c r="AC44">
        <v>560</v>
      </c>
      <c r="AD44">
        <v>3620</v>
      </c>
      <c r="AE44">
        <v>285</v>
      </c>
      <c r="AF44">
        <v>90</v>
      </c>
      <c r="AG44">
        <v>509</v>
      </c>
      <c r="AH44">
        <v>946</v>
      </c>
      <c r="AI44">
        <v>1109</v>
      </c>
      <c r="AJ44">
        <v>13836</v>
      </c>
      <c r="AK44">
        <v>4603</v>
      </c>
      <c r="AL44">
        <v>267</v>
      </c>
      <c r="AM44">
        <v>191</v>
      </c>
      <c r="AN44">
        <v>172</v>
      </c>
      <c r="AO44">
        <v>5011</v>
      </c>
      <c r="AP44">
        <v>1677</v>
      </c>
      <c r="AQ44">
        <v>24527</v>
      </c>
      <c r="AR44">
        <v>548</v>
      </c>
      <c r="AS44">
        <v>263</v>
      </c>
      <c r="AT44">
        <v>699</v>
      </c>
      <c r="AU44">
        <v>2943</v>
      </c>
      <c r="AV44">
        <v>1378</v>
      </c>
      <c r="AW44">
        <v>2414</v>
      </c>
      <c r="AX44">
        <v>113</v>
      </c>
      <c r="AY44">
        <v>223</v>
      </c>
      <c r="AZ44">
        <v>1300</v>
      </c>
      <c r="BA44">
        <v>2382</v>
      </c>
      <c r="BB44">
        <f t="shared" si="1"/>
        <v>8641</v>
      </c>
    </row>
    <row r="45" spans="1:54" ht="12.75">
      <c r="A45" t="s">
        <v>364</v>
      </c>
      <c r="B45" t="s">
        <v>959</v>
      </c>
      <c r="C45" t="s">
        <v>179</v>
      </c>
      <c r="D45">
        <v>466.24</v>
      </c>
      <c r="E45">
        <v>24319</v>
      </c>
      <c r="F45">
        <v>12046</v>
      </c>
      <c r="G45">
        <v>12273</v>
      </c>
      <c r="H45">
        <v>23988</v>
      </c>
      <c r="I45">
        <v>331</v>
      </c>
      <c r="J45">
        <v>1181</v>
      </c>
      <c r="K45">
        <v>1809</v>
      </c>
      <c r="L45">
        <v>3120</v>
      </c>
      <c r="M45">
        <v>620</v>
      </c>
      <c r="N45">
        <v>680</v>
      </c>
      <c r="O45">
        <v>1987</v>
      </c>
      <c r="P45">
        <v>7582</v>
      </c>
      <c r="Q45">
        <v>5531</v>
      </c>
      <c r="R45">
        <v>1477</v>
      </c>
      <c r="S45">
        <v>1061</v>
      </c>
      <c r="T45">
        <v>283</v>
      </c>
      <c r="U45">
        <v>169</v>
      </c>
      <c r="V45">
        <v>4911</v>
      </c>
      <c r="W45">
        <v>1803</v>
      </c>
      <c r="X45">
        <v>2481</v>
      </c>
      <c r="Y45">
        <v>12559</v>
      </c>
      <c r="Z45">
        <v>678</v>
      </c>
      <c r="AA45">
        <v>1322</v>
      </c>
      <c r="AB45">
        <v>1566</v>
      </c>
      <c r="AC45">
        <v>1021</v>
      </c>
      <c r="AD45">
        <v>2256</v>
      </c>
      <c r="AE45">
        <v>317</v>
      </c>
      <c r="AF45">
        <v>314</v>
      </c>
      <c r="AG45">
        <v>715</v>
      </c>
      <c r="AH45">
        <v>2240</v>
      </c>
      <c r="AI45">
        <v>1331</v>
      </c>
      <c r="AJ45">
        <v>13136</v>
      </c>
      <c r="AK45">
        <v>3264</v>
      </c>
      <c r="AL45">
        <v>426</v>
      </c>
      <c r="AM45">
        <v>372</v>
      </c>
      <c r="AN45">
        <v>257</v>
      </c>
      <c r="AO45">
        <v>5223</v>
      </c>
      <c r="AP45">
        <v>1641</v>
      </c>
      <c r="AQ45">
        <v>23190</v>
      </c>
      <c r="AR45">
        <v>781</v>
      </c>
      <c r="AS45">
        <v>1039</v>
      </c>
      <c r="AT45">
        <v>668</v>
      </c>
      <c r="AU45">
        <v>3624</v>
      </c>
      <c r="AV45">
        <v>1499</v>
      </c>
      <c r="AW45">
        <v>3671</v>
      </c>
      <c r="AX45">
        <v>161</v>
      </c>
      <c r="AY45">
        <v>547</v>
      </c>
      <c r="AZ45">
        <v>2064</v>
      </c>
      <c r="BA45">
        <v>2720</v>
      </c>
      <c r="BB45">
        <f t="shared" si="1"/>
        <v>11082</v>
      </c>
    </row>
    <row r="46" spans="1:54" ht="12.75">
      <c r="A46" t="s">
        <v>381</v>
      </c>
      <c r="B46" t="s">
        <v>180</v>
      </c>
      <c r="C46" t="s">
        <v>975</v>
      </c>
      <c r="D46">
        <v>5774.97</v>
      </c>
      <c r="E46">
        <v>95107</v>
      </c>
      <c r="F46">
        <v>46075</v>
      </c>
      <c r="G46">
        <v>49032</v>
      </c>
      <c r="H46">
        <v>94545</v>
      </c>
      <c r="I46">
        <v>562</v>
      </c>
      <c r="J46">
        <v>2433</v>
      </c>
      <c r="K46">
        <v>5102</v>
      </c>
      <c r="L46">
        <v>12269</v>
      </c>
      <c r="M46">
        <v>2435</v>
      </c>
      <c r="N46">
        <v>1951</v>
      </c>
      <c r="O46">
        <v>4567</v>
      </c>
      <c r="P46">
        <v>22731</v>
      </c>
      <c r="Q46">
        <v>26993</v>
      </c>
      <c r="R46">
        <v>9460</v>
      </c>
      <c r="S46">
        <v>6905</v>
      </c>
      <c r="T46">
        <v>1804</v>
      </c>
      <c r="U46">
        <v>890</v>
      </c>
      <c r="V46">
        <v>15993</v>
      </c>
      <c r="W46">
        <v>4248</v>
      </c>
      <c r="X46">
        <v>11332</v>
      </c>
      <c r="Y46">
        <v>80960</v>
      </c>
      <c r="Z46">
        <v>1748</v>
      </c>
      <c r="AA46">
        <v>1620</v>
      </c>
      <c r="AB46">
        <v>2068</v>
      </c>
      <c r="AC46">
        <v>3777</v>
      </c>
      <c r="AD46">
        <v>1119</v>
      </c>
      <c r="AE46">
        <v>189</v>
      </c>
      <c r="AF46">
        <v>519</v>
      </c>
      <c r="AG46">
        <v>343</v>
      </c>
      <c r="AH46">
        <v>1258</v>
      </c>
      <c r="AI46">
        <v>1506</v>
      </c>
      <c r="AJ46">
        <v>63321</v>
      </c>
      <c r="AK46">
        <v>1830</v>
      </c>
      <c r="AL46">
        <v>2074</v>
      </c>
      <c r="AM46">
        <v>1442</v>
      </c>
      <c r="AN46">
        <v>779</v>
      </c>
      <c r="AO46">
        <v>19803</v>
      </c>
      <c r="AP46">
        <v>5858</v>
      </c>
      <c r="AQ46">
        <v>92134</v>
      </c>
      <c r="AR46">
        <v>446</v>
      </c>
      <c r="AS46">
        <v>567</v>
      </c>
      <c r="AT46">
        <v>1842</v>
      </c>
      <c r="AU46">
        <v>4643</v>
      </c>
      <c r="AV46">
        <v>2608</v>
      </c>
      <c r="AW46">
        <v>4248</v>
      </c>
      <c r="AX46">
        <v>196</v>
      </c>
      <c r="AY46">
        <v>373</v>
      </c>
      <c r="AZ46">
        <v>1540</v>
      </c>
      <c r="BA46">
        <v>5139</v>
      </c>
      <c r="BB46">
        <f t="shared" si="1"/>
        <v>12399</v>
      </c>
    </row>
    <row r="47" spans="1:54" ht="12.75">
      <c r="A47" t="s">
        <v>365</v>
      </c>
      <c r="B47" t="s">
        <v>960</v>
      </c>
      <c r="C47" t="s">
        <v>181</v>
      </c>
      <c r="D47">
        <v>1438.97</v>
      </c>
      <c r="E47">
        <v>24025</v>
      </c>
      <c r="F47">
        <v>11585</v>
      </c>
      <c r="G47">
        <v>12440</v>
      </c>
      <c r="H47">
        <v>23955</v>
      </c>
      <c r="I47">
        <v>70</v>
      </c>
      <c r="J47">
        <v>587</v>
      </c>
      <c r="K47">
        <v>1325</v>
      </c>
      <c r="L47">
        <v>3200</v>
      </c>
      <c r="M47">
        <v>588</v>
      </c>
      <c r="N47">
        <v>442</v>
      </c>
      <c r="O47">
        <v>1006</v>
      </c>
      <c r="P47">
        <v>5531</v>
      </c>
      <c r="Q47">
        <v>6529</v>
      </c>
      <c r="R47">
        <v>2624</v>
      </c>
      <c r="S47">
        <v>2035</v>
      </c>
      <c r="T47">
        <v>498</v>
      </c>
      <c r="U47">
        <v>247</v>
      </c>
      <c r="V47">
        <v>3984</v>
      </c>
      <c r="W47">
        <v>983</v>
      </c>
      <c r="X47">
        <v>2835</v>
      </c>
      <c r="Y47">
        <v>20747</v>
      </c>
      <c r="Z47">
        <v>289</v>
      </c>
      <c r="AA47">
        <v>420</v>
      </c>
      <c r="AB47">
        <v>423</v>
      </c>
      <c r="AC47">
        <v>1152</v>
      </c>
      <c r="AD47">
        <v>207</v>
      </c>
      <c r="AE47">
        <v>45</v>
      </c>
      <c r="AF47">
        <v>79</v>
      </c>
      <c r="AG47">
        <v>86</v>
      </c>
      <c r="AH47">
        <v>182</v>
      </c>
      <c r="AI47">
        <v>395</v>
      </c>
      <c r="AJ47">
        <v>15983</v>
      </c>
      <c r="AK47">
        <v>354</v>
      </c>
      <c r="AL47">
        <v>763</v>
      </c>
      <c r="AM47">
        <v>417</v>
      </c>
      <c r="AN47">
        <v>174</v>
      </c>
      <c r="AO47">
        <v>4930</v>
      </c>
      <c r="AP47">
        <v>1404</v>
      </c>
      <c r="AQ47">
        <v>23290</v>
      </c>
      <c r="AR47">
        <v>105</v>
      </c>
      <c r="AS47">
        <v>133</v>
      </c>
      <c r="AT47">
        <v>380</v>
      </c>
      <c r="AU47">
        <v>1185</v>
      </c>
      <c r="AV47">
        <v>658</v>
      </c>
      <c r="AW47">
        <v>999</v>
      </c>
      <c r="AX47">
        <v>41</v>
      </c>
      <c r="AY47">
        <v>85</v>
      </c>
      <c r="AZ47">
        <v>336</v>
      </c>
      <c r="BA47">
        <v>1277</v>
      </c>
      <c r="BB47">
        <f t="shared" si="1"/>
        <v>2989</v>
      </c>
    </row>
    <row r="48" spans="1:54" ht="12.75">
      <c r="A48" t="s">
        <v>366</v>
      </c>
      <c r="B48" t="s">
        <v>182</v>
      </c>
      <c r="C48" t="s">
        <v>183</v>
      </c>
      <c r="D48">
        <v>2214.25</v>
      </c>
      <c r="E48">
        <v>22455</v>
      </c>
      <c r="F48">
        <v>10886</v>
      </c>
      <c r="G48">
        <v>11569</v>
      </c>
      <c r="H48">
        <v>22338</v>
      </c>
      <c r="I48">
        <v>117</v>
      </c>
      <c r="J48">
        <v>574</v>
      </c>
      <c r="K48">
        <v>1120</v>
      </c>
      <c r="L48">
        <v>2757</v>
      </c>
      <c r="M48">
        <v>536</v>
      </c>
      <c r="N48">
        <v>452</v>
      </c>
      <c r="O48">
        <v>1045</v>
      </c>
      <c r="P48">
        <v>5252</v>
      </c>
      <c r="Q48">
        <v>6939</v>
      </c>
      <c r="R48">
        <v>2179</v>
      </c>
      <c r="S48">
        <v>1557</v>
      </c>
      <c r="T48">
        <v>420</v>
      </c>
      <c r="U48">
        <v>198</v>
      </c>
      <c r="V48">
        <v>3744</v>
      </c>
      <c r="W48">
        <v>1067</v>
      </c>
      <c r="X48">
        <v>2730</v>
      </c>
      <c r="Y48">
        <v>19158</v>
      </c>
      <c r="Z48">
        <v>504</v>
      </c>
      <c r="AA48">
        <v>362</v>
      </c>
      <c r="AB48">
        <v>460</v>
      </c>
      <c r="AC48">
        <v>815</v>
      </c>
      <c r="AD48">
        <v>257</v>
      </c>
      <c r="AE48">
        <v>32</v>
      </c>
      <c r="AF48">
        <v>153</v>
      </c>
      <c r="AG48">
        <v>85</v>
      </c>
      <c r="AH48">
        <v>299</v>
      </c>
      <c r="AI48">
        <v>330</v>
      </c>
      <c r="AJ48">
        <v>15477</v>
      </c>
      <c r="AK48">
        <v>406</v>
      </c>
      <c r="AL48">
        <v>405</v>
      </c>
      <c r="AM48">
        <v>356</v>
      </c>
      <c r="AN48">
        <v>144</v>
      </c>
      <c r="AO48">
        <v>4215</v>
      </c>
      <c r="AP48">
        <v>1452</v>
      </c>
      <c r="AQ48">
        <v>21810</v>
      </c>
      <c r="AR48">
        <v>100</v>
      </c>
      <c r="AS48">
        <v>129</v>
      </c>
      <c r="AT48">
        <v>458</v>
      </c>
      <c r="AU48">
        <v>1029</v>
      </c>
      <c r="AV48">
        <v>596</v>
      </c>
      <c r="AW48">
        <v>969</v>
      </c>
      <c r="AX48">
        <v>51</v>
      </c>
      <c r="AY48">
        <v>65</v>
      </c>
      <c r="AZ48">
        <v>279</v>
      </c>
      <c r="BA48">
        <v>1272</v>
      </c>
      <c r="BB48">
        <f t="shared" si="1"/>
        <v>2793</v>
      </c>
    </row>
    <row r="49" spans="1:54" ht="12.75">
      <c r="A49" t="s">
        <v>367</v>
      </c>
      <c r="B49" t="s">
        <v>961</v>
      </c>
      <c r="C49" t="s">
        <v>184</v>
      </c>
      <c r="D49">
        <v>1480.47</v>
      </c>
      <c r="E49">
        <v>25267</v>
      </c>
      <c r="F49">
        <v>12227</v>
      </c>
      <c r="G49">
        <v>13040</v>
      </c>
      <c r="H49">
        <v>25149</v>
      </c>
      <c r="I49">
        <v>118</v>
      </c>
      <c r="J49">
        <v>645</v>
      </c>
      <c r="K49">
        <v>1449</v>
      </c>
      <c r="L49">
        <v>3438</v>
      </c>
      <c r="M49">
        <v>684</v>
      </c>
      <c r="N49">
        <v>571</v>
      </c>
      <c r="O49">
        <v>1283</v>
      </c>
      <c r="P49">
        <v>6317</v>
      </c>
      <c r="Q49">
        <v>6804</v>
      </c>
      <c r="R49">
        <v>2341</v>
      </c>
      <c r="S49">
        <v>1704</v>
      </c>
      <c r="T49">
        <v>454</v>
      </c>
      <c r="U49">
        <v>222</v>
      </c>
      <c r="V49">
        <v>4315</v>
      </c>
      <c r="W49">
        <v>1178</v>
      </c>
      <c r="X49">
        <v>2877</v>
      </c>
      <c r="Y49">
        <v>21797</v>
      </c>
      <c r="Z49">
        <v>401</v>
      </c>
      <c r="AA49">
        <v>442</v>
      </c>
      <c r="AB49">
        <v>644</v>
      </c>
      <c r="AC49">
        <v>753</v>
      </c>
      <c r="AD49">
        <v>294</v>
      </c>
      <c r="AE49">
        <v>32</v>
      </c>
      <c r="AF49">
        <v>142</v>
      </c>
      <c r="AG49">
        <v>98</v>
      </c>
      <c r="AH49">
        <v>316</v>
      </c>
      <c r="AI49">
        <v>348</v>
      </c>
      <c r="AJ49">
        <v>16555</v>
      </c>
      <c r="AK49">
        <v>473</v>
      </c>
      <c r="AL49">
        <v>273</v>
      </c>
      <c r="AM49">
        <v>283</v>
      </c>
      <c r="AN49">
        <v>183</v>
      </c>
      <c r="AO49">
        <v>5935</v>
      </c>
      <c r="AP49">
        <v>1565</v>
      </c>
      <c r="AQ49">
        <v>24380</v>
      </c>
      <c r="AR49">
        <v>91</v>
      </c>
      <c r="AS49">
        <v>153</v>
      </c>
      <c r="AT49">
        <v>513</v>
      </c>
      <c r="AU49">
        <v>1181</v>
      </c>
      <c r="AV49">
        <v>640</v>
      </c>
      <c r="AW49">
        <v>1161</v>
      </c>
      <c r="AX49">
        <v>46</v>
      </c>
      <c r="AY49">
        <v>138</v>
      </c>
      <c r="AZ49">
        <v>537</v>
      </c>
      <c r="BA49">
        <v>1172</v>
      </c>
      <c r="BB49">
        <f t="shared" si="1"/>
        <v>3069</v>
      </c>
    </row>
    <row r="50" spans="1:54" ht="12.75">
      <c r="A50" t="s">
        <v>368</v>
      </c>
      <c r="B50" t="s">
        <v>962</v>
      </c>
      <c r="C50" t="s">
        <v>185</v>
      </c>
      <c r="D50">
        <v>641.28</v>
      </c>
      <c r="E50">
        <v>23360</v>
      </c>
      <c r="F50">
        <v>11377</v>
      </c>
      <c r="G50">
        <v>11983</v>
      </c>
      <c r="H50">
        <v>23103</v>
      </c>
      <c r="I50">
        <v>257</v>
      </c>
      <c r="J50">
        <v>627</v>
      </c>
      <c r="K50">
        <v>1208</v>
      </c>
      <c r="L50">
        <v>2874</v>
      </c>
      <c r="M50">
        <v>627</v>
      </c>
      <c r="N50">
        <v>486</v>
      </c>
      <c r="O50">
        <v>1233</v>
      </c>
      <c r="P50">
        <v>5631</v>
      </c>
      <c r="Q50">
        <v>6721</v>
      </c>
      <c r="R50">
        <v>2316</v>
      </c>
      <c r="S50">
        <v>1609</v>
      </c>
      <c r="T50">
        <v>432</v>
      </c>
      <c r="U50">
        <v>223</v>
      </c>
      <c r="V50">
        <v>3950</v>
      </c>
      <c r="W50">
        <v>1020</v>
      </c>
      <c r="X50">
        <v>2890</v>
      </c>
      <c r="Y50">
        <v>19258</v>
      </c>
      <c r="Z50">
        <v>554</v>
      </c>
      <c r="AA50">
        <v>396</v>
      </c>
      <c r="AB50">
        <v>541</v>
      </c>
      <c r="AC50">
        <v>1057</v>
      </c>
      <c r="AD50">
        <v>361</v>
      </c>
      <c r="AE50">
        <v>80</v>
      </c>
      <c r="AF50">
        <v>145</v>
      </c>
      <c r="AG50">
        <v>74</v>
      </c>
      <c r="AH50">
        <v>461</v>
      </c>
      <c r="AI50">
        <v>433</v>
      </c>
      <c r="AJ50">
        <v>15306</v>
      </c>
      <c r="AK50">
        <v>597</v>
      </c>
      <c r="AL50">
        <v>633</v>
      </c>
      <c r="AM50">
        <v>386</v>
      </c>
      <c r="AN50">
        <v>278</v>
      </c>
      <c r="AO50">
        <v>4723</v>
      </c>
      <c r="AP50">
        <v>1437</v>
      </c>
      <c r="AQ50">
        <v>22654</v>
      </c>
      <c r="AR50">
        <v>150</v>
      </c>
      <c r="AS50">
        <v>152</v>
      </c>
      <c r="AT50">
        <v>491</v>
      </c>
      <c r="AU50">
        <v>1248</v>
      </c>
      <c r="AV50">
        <v>714</v>
      </c>
      <c r="AW50">
        <v>1119</v>
      </c>
      <c r="AX50">
        <v>58</v>
      </c>
      <c r="AY50">
        <v>85</v>
      </c>
      <c r="AZ50">
        <v>388</v>
      </c>
      <c r="BA50">
        <v>1418</v>
      </c>
      <c r="BB50">
        <f t="shared" si="1"/>
        <v>3548</v>
      </c>
    </row>
    <row r="51" spans="1:54" ht="12.75">
      <c r="A51" t="s">
        <v>369</v>
      </c>
      <c r="B51" t="s">
        <v>963</v>
      </c>
      <c r="C51" t="s">
        <v>186</v>
      </c>
      <c r="D51">
        <v>869.77</v>
      </c>
      <c r="E51">
        <v>25297</v>
      </c>
      <c r="F51">
        <v>12029</v>
      </c>
      <c r="G51">
        <v>13268</v>
      </c>
      <c r="H51">
        <v>25001</v>
      </c>
      <c r="I51">
        <v>296</v>
      </c>
      <c r="J51">
        <v>888</v>
      </c>
      <c r="K51">
        <v>1842</v>
      </c>
      <c r="L51">
        <v>4070</v>
      </c>
      <c r="M51">
        <v>764</v>
      </c>
      <c r="N51">
        <v>726</v>
      </c>
      <c r="O51">
        <v>1662</v>
      </c>
      <c r="P51">
        <v>6871</v>
      </c>
      <c r="Q51">
        <v>5616</v>
      </c>
      <c r="R51">
        <v>1862</v>
      </c>
      <c r="S51">
        <v>1405</v>
      </c>
      <c r="T51">
        <v>335</v>
      </c>
      <c r="U51">
        <v>144</v>
      </c>
      <c r="V51">
        <v>5910</v>
      </c>
      <c r="W51">
        <v>2306</v>
      </c>
      <c r="X51">
        <v>2676</v>
      </c>
      <c r="Y51">
        <v>17742</v>
      </c>
      <c r="Z51">
        <v>619</v>
      </c>
      <c r="AA51">
        <v>605</v>
      </c>
      <c r="AB51">
        <v>1464</v>
      </c>
      <c r="AC51">
        <v>422</v>
      </c>
      <c r="AD51">
        <v>1302</v>
      </c>
      <c r="AE51">
        <v>141</v>
      </c>
      <c r="AF51">
        <v>251</v>
      </c>
      <c r="AG51">
        <v>434</v>
      </c>
      <c r="AH51">
        <v>1388</v>
      </c>
      <c r="AI51">
        <v>929</v>
      </c>
      <c r="AJ51">
        <v>14404</v>
      </c>
      <c r="AK51">
        <v>1915</v>
      </c>
      <c r="AL51">
        <v>210</v>
      </c>
      <c r="AM51">
        <v>158</v>
      </c>
      <c r="AN51">
        <v>183</v>
      </c>
      <c r="AO51">
        <v>6736</v>
      </c>
      <c r="AP51">
        <v>1691</v>
      </c>
      <c r="AQ51">
        <v>24223</v>
      </c>
      <c r="AR51">
        <v>369</v>
      </c>
      <c r="AS51">
        <v>402</v>
      </c>
      <c r="AT51">
        <v>632</v>
      </c>
      <c r="AU51">
        <v>2116</v>
      </c>
      <c r="AV51">
        <v>1006</v>
      </c>
      <c r="AW51">
        <v>2055</v>
      </c>
      <c r="AX51">
        <v>89</v>
      </c>
      <c r="AY51">
        <v>194</v>
      </c>
      <c r="AZ51">
        <v>1171</v>
      </c>
      <c r="BA51">
        <v>1785</v>
      </c>
      <c r="BB51">
        <f t="shared" si="1"/>
        <v>6936</v>
      </c>
    </row>
    <row r="52" spans="1:54" ht="12.75">
      <c r="A52" t="s">
        <v>370</v>
      </c>
      <c r="B52" t="s">
        <v>964</v>
      </c>
      <c r="C52" t="s">
        <v>187</v>
      </c>
      <c r="D52">
        <v>407.83</v>
      </c>
      <c r="E52">
        <v>32921</v>
      </c>
      <c r="F52">
        <v>16573</v>
      </c>
      <c r="G52">
        <v>16348</v>
      </c>
      <c r="H52">
        <v>32835</v>
      </c>
      <c r="I52">
        <v>86</v>
      </c>
      <c r="J52">
        <v>2024</v>
      </c>
      <c r="K52">
        <v>3520</v>
      </c>
      <c r="L52">
        <v>7650</v>
      </c>
      <c r="M52">
        <v>1223</v>
      </c>
      <c r="N52">
        <v>1128</v>
      </c>
      <c r="O52">
        <v>2610</v>
      </c>
      <c r="P52">
        <v>9895</v>
      </c>
      <c r="Q52">
        <v>4470</v>
      </c>
      <c r="R52">
        <v>1211</v>
      </c>
      <c r="S52">
        <v>949</v>
      </c>
      <c r="T52">
        <v>172</v>
      </c>
      <c r="U52">
        <v>93</v>
      </c>
      <c r="V52">
        <v>5618</v>
      </c>
      <c r="W52">
        <v>2424</v>
      </c>
      <c r="X52">
        <v>2917</v>
      </c>
      <c r="Y52">
        <v>3425</v>
      </c>
      <c r="Z52">
        <v>220</v>
      </c>
      <c r="AA52">
        <v>388</v>
      </c>
      <c r="AB52">
        <v>938</v>
      </c>
      <c r="AC52">
        <v>626</v>
      </c>
      <c r="AD52">
        <v>18771</v>
      </c>
      <c r="AE52">
        <v>2144</v>
      </c>
      <c r="AF52">
        <v>120</v>
      </c>
      <c r="AG52">
        <v>1349</v>
      </c>
      <c r="AH52">
        <v>818</v>
      </c>
      <c r="AI52">
        <v>4122</v>
      </c>
      <c r="AJ52">
        <v>4023</v>
      </c>
      <c r="AK52">
        <v>25434</v>
      </c>
      <c r="AL52">
        <v>114</v>
      </c>
      <c r="AM52">
        <v>97</v>
      </c>
      <c r="AN52">
        <v>116</v>
      </c>
      <c r="AO52">
        <v>1182</v>
      </c>
      <c r="AP52">
        <v>1955</v>
      </c>
      <c r="AQ52">
        <v>30862</v>
      </c>
      <c r="AR52">
        <v>4541</v>
      </c>
      <c r="AS52">
        <v>226</v>
      </c>
      <c r="AT52">
        <v>769</v>
      </c>
      <c r="AU52">
        <v>11845</v>
      </c>
      <c r="AV52">
        <v>4444</v>
      </c>
      <c r="AW52">
        <v>7807</v>
      </c>
      <c r="AX52">
        <v>589</v>
      </c>
      <c r="AY52">
        <v>1016</v>
      </c>
      <c r="AZ52">
        <v>3855</v>
      </c>
      <c r="BA52">
        <v>7969</v>
      </c>
      <c r="BB52">
        <f t="shared" si="1"/>
        <v>29276</v>
      </c>
    </row>
    <row r="53" spans="1:54" ht="12.75">
      <c r="A53" t="s">
        <v>371</v>
      </c>
      <c r="B53" t="s">
        <v>965</v>
      </c>
      <c r="C53" t="s">
        <v>188</v>
      </c>
      <c r="D53">
        <v>597.46</v>
      </c>
      <c r="E53">
        <v>25925</v>
      </c>
      <c r="F53">
        <v>12429</v>
      </c>
      <c r="G53">
        <v>13496</v>
      </c>
      <c r="H53">
        <v>25861</v>
      </c>
      <c r="I53">
        <v>64</v>
      </c>
      <c r="J53">
        <v>1050</v>
      </c>
      <c r="K53">
        <v>2080</v>
      </c>
      <c r="L53">
        <v>3877</v>
      </c>
      <c r="M53">
        <v>741</v>
      </c>
      <c r="N53">
        <v>752</v>
      </c>
      <c r="O53">
        <v>1738</v>
      </c>
      <c r="P53">
        <v>7007</v>
      </c>
      <c r="Q53">
        <v>5828</v>
      </c>
      <c r="R53">
        <v>1904</v>
      </c>
      <c r="S53">
        <v>1439</v>
      </c>
      <c r="T53">
        <v>385</v>
      </c>
      <c r="U53">
        <v>174</v>
      </c>
      <c r="V53">
        <v>5354</v>
      </c>
      <c r="W53">
        <v>1868</v>
      </c>
      <c r="X53">
        <v>2764</v>
      </c>
      <c r="Y53">
        <v>19802</v>
      </c>
      <c r="Z53">
        <v>456</v>
      </c>
      <c r="AA53">
        <v>486</v>
      </c>
      <c r="AB53">
        <v>1282</v>
      </c>
      <c r="AC53">
        <v>574</v>
      </c>
      <c r="AD53">
        <v>326</v>
      </c>
      <c r="AE53">
        <v>83</v>
      </c>
      <c r="AF53">
        <v>380</v>
      </c>
      <c r="AG53">
        <v>482</v>
      </c>
      <c r="AH53">
        <v>602</v>
      </c>
      <c r="AI53">
        <v>1452</v>
      </c>
      <c r="AJ53">
        <v>15388</v>
      </c>
      <c r="AK53">
        <v>995</v>
      </c>
      <c r="AL53">
        <v>134</v>
      </c>
      <c r="AM53">
        <v>262</v>
      </c>
      <c r="AN53">
        <v>235</v>
      </c>
      <c r="AO53">
        <v>7161</v>
      </c>
      <c r="AP53">
        <v>1750</v>
      </c>
      <c r="AQ53">
        <v>24663</v>
      </c>
      <c r="AR53">
        <v>253</v>
      </c>
      <c r="AS53">
        <v>208</v>
      </c>
      <c r="AT53">
        <v>565</v>
      </c>
      <c r="AU53">
        <v>2606</v>
      </c>
      <c r="AV53">
        <v>1088</v>
      </c>
      <c r="AW53">
        <v>2184</v>
      </c>
      <c r="AX53">
        <v>107</v>
      </c>
      <c r="AY53">
        <v>299</v>
      </c>
      <c r="AZ53">
        <v>1404</v>
      </c>
      <c r="BA53">
        <v>1676</v>
      </c>
      <c r="BB53">
        <f t="shared" si="1"/>
        <v>5667</v>
      </c>
    </row>
    <row r="54" spans="1:54" ht="12.75">
      <c r="A54" t="s">
        <v>244</v>
      </c>
      <c r="B54" t="s">
        <v>244</v>
      </c>
      <c r="C54" t="s">
        <v>243</v>
      </c>
      <c r="D54">
        <v>90163.85</v>
      </c>
      <c r="E54">
        <v>2736460</v>
      </c>
      <c r="F54">
        <v>1346950</v>
      </c>
      <c r="G54">
        <v>1389510</v>
      </c>
      <c r="H54">
        <v>2693432</v>
      </c>
      <c r="I54">
        <v>43028</v>
      </c>
      <c r="J54">
        <v>150263</v>
      </c>
      <c r="K54">
        <v>192528</v>
      </c>
      <c r="L54">
        <v>385550</v>
      </c>
      <c r="M54">
        <v>73170</v>
      </c>
      <c r="N54">
        <v>82532</v>
      </c>
      <c r="O54">
        <v>210315</v>
      </c>
      <c r="P54">
        <v>753908</v>
      </c>
      <c r="Q54">
        <v>622916</v>
      </c>
      <c r="R54">
        <v>215833</v>
      </c>
      <c r="S54">
        <v>144371</v>
      </c>
      <c r="T54">
        <v>36924</v>
      </c>
      <c r="U54">
        <v>18413</v>
      </c>
      <c r="V54">
        <v>526066</v>
      </c>
      <c r="W54">
        <v>183238</v>
      </c>
      <c r="X54">
        <v>292866</v>
      </c>
      <c r="Y54">
        <v>1806708</v>
      </c>
      <c r="Z54">
        <v>39183</v>
      </c>
      <c r="AA54">
        <v>73247</v>
      </c>
      <c r="AB54">
        <v>96204</v>
      </c>
      <c r="AC54">
        <v>185271</v>
      </c>
      <c r="AD54">
        <v>200545</v>
      </c>
      <c r="AE54">
        <v>48727</v>
      </c>
      <c r="AF54">
        <v>21430</v>
      </c>
      <c r="AG54">
        <v>55557</v>
      </c>
      <c r="AH54">
        <v>79632</v>
      </c>
      <c r="AI54">
        <v>129956</v>
      </c>
      <c r="AJ54">
        <v>1471780</v>
      </c>
      <c r="AK54">
        <v>332684</v>
      </c>
      <c r="AL54">
        <v>116715</v>
      </c>
      <c r="AM54">
        <v>59768</v>
      </c>
      <c r="AN54">
        <v>27360</v>
      </c>
      <c r="AO54">
        <v>554152</v>
      </c>
      <c r="AP54">
        <v>174001</v>
      </c>
      <c r="AQ54">
        <v>2619700</v>
      </c>
      <c r="AR54">
        <v>86818</v>
      </c>
      <c r="AS54">
        <v>45586</v>
      </c>
      <c r="AT54">
        <v>54008</v>
      </c>
      <c r="AU54">
        <v>354548</v>
      </c>
      <c r="AV54">
        <v>138290</v>
      </c>
      <c r="AW54">
        <v>298711</v>
      </c>
      <c r="AX54">
        <v>17141</v>
      </c>
      <c r="AY54">
        <v>49633</v>
      </c>
      <c r="AZ54">
        <v>153727</v>
      </c>
      <c r="BA54">
        <v>250782</v>
      </c>
      <c r="BB54">
        <f t="shared" si="1"/>
        <v>890569</v>
      </c>
    </row>
    <row r="55" spans="1:54" ht="12.75">
      <c r="A55" t="s">
        <v>449</v>
      </c>
      <c r="B55" t="s">
        <v>244</v>
      </c>
      <c r="C55" t="s">
        <v>245</v>
      </c>
      <c r="D55">
        <v>1299831.58</v>
      </c>
      <c r="E55">
        <v>5601847</v>
      </c>
      <c r="F55">
        <v>2763187</v>
      </c>
      <c r="G55">
        <v>2838660</v>
      </c>
      <c r="H55">
        <v>5509535</v>
      </c>
      <c r="I55">
        <v>92312</v>
      </c>
      <c r="J55">
        <v>237823</v>
      </c>
      <c r="K55">
        <v>354801</v>
      </c>
      <c r="L55">
        <v>739641</v>
      </c>
      <c r="M55">
        <v>146021</v>
      </c>
      <c r="N55">
        <v>151468</v>
      </c>
      <c r="O55">
        <v>380909</v>
      </c>
      <c r="P55">
        <v>1472931</v>
      </c>
      <c r="Q55">
        <v>1410101</v>
      </c>
      <c r="R55">
        <v>505689</v>
      </c>
      <c r="S55">
        <v>316994</v>
      </c>
      <c r="T55">
        <v>82016</v>
      </c>
      <c r="U55">
        <v>41276</v>
      </c>
      <c r="V55">
        <v>1062064</v>
      </c>
      <c r="W55">
        <v>342466</v>
      </c>
      <c r="X55">
        <v>614888</v>
      </c>
      <c r="Y55">
        <v>4434333</v>
      </c>
      <c r="Z55">
        <v>55216</v>
      </c>
      <c r="AA55">
        <v>144120</v>
      </c>
      <c r="AB55">
        <v>131714</v>
      </c>
      <c r="AC55">
        <v>218439</v>
      </c>
      <c r="AD55">
        <v>227248</v>
      </c>
      <c r="AE55">
        <v>52477</v>
      </c>
      <c r="AF55">
        <v>31274</v>
      </c>
      <c r="AG55">
        <v>64253</v>
      </c>
      <c r="AH55">
        <v>86794</v>
      </c>
      <c r="AI55">
        <v>155979</v>
      </c>
      <c r="AJ55">
        <v>3373450</v>
      </c>
      <c r="AK55">
        <v>376152</v>
      </c>
      <c r="AL55">
        <v>133681</v>
      </c>
      <c r="AM55">
        <v>72247</v>
      </c>
      <c r="AN55">
        <v>46924</v>
      </c>
      <c r="AO55">
        <v>1230910</v>
      </c>
      <c r="AP55">
        <v>368483</v>
      </c>
      <c r="AQ55">
        <v>5388014</v>
      </c>
      <c r="AR55">
        <v>107032</v>
      </c>
      <c r="AS55">
        <v>85949</v>
      </c>
      <c r="AT55">
        <v>92362</v>
      </c>
      <c r="AU55">
        <v>451662</v>
      </c>
      <c r="AV55">
        <v>198457</v>
      </c>
      <c r="AW55">
        <v>407358</v>
      </c>
      <c r="AX55">
        <v>24158</v>
      </c>
      <c r="AY55">
        <v>70911</v>
      </c>
      <c r="AZ55">
        <v>220590</v>
      </c>
      <c r="BA55">
        <v>338472</v>
      </c>
      <c r="BB55">
        <f t="shared" si="1"/>
        <v>1112298</v>
      </c>
    </row>
    <row r="56" spans="1:54" ht="12.75">
      <c r="A56" t="s">
        <v>390</v>
      </c>
      <c r="B56" t="s">
        <v>471</v>
      </c>
      <c r="C56" t="s">
        <v>974</v>
      </c>
      <c r="D56">
        <v>2246.95</v>
      </c>
      <c r="E56">
        <v>106738</v>
      </c>
      <c r="F56">
        <v>52335</v>
      </c>
      <c r="G56">
        <v>54403</v>
      </c>
      <c r="H56">
        <v>105967</v>
      </c>
      <c r="I56">
        <v>771</v>
      </c>
      <c r="J56">
        <v>3732</v>
      </c>
      <c r="K56">
        <v>8626</v>
      </c>
      <c r="L56">
        <v>16947</v>
      </c>
      <c r="M56">
        <v>2993</v>
      </c>
      <c r="N56">
        <v>2858</v>
      </c>
      <c r="O56">
        <v>7135</v>
      </c>
      <c r="P56">
        <v>30138</v>
      </c>
      <c r="Q56">
        <v>23197</v>
      </c>
      <c r="R56">
        <v>7462</v>
      </c>
      <c r="S56">
        <v>5204</v>
      </c>
      <c r="T56">
        <v>1398</v>
      </c>
      <c r="U56">
        <v>780</v>
      </c>
      <c r="V56">
        <v>21290</v>
      </c>
      <c r="W56">
        <v>7640</v>
      </c>
      <c r="X56">
        <v>11266</v>
      </c>
      <c r="Y56">
        <v>64300</v>
      </c>
      <c r="Z56">
        <v>3077</v>
      </c>
      <c r="AA56">
        <v>2683</v>
      </c>
      <c r="AB56">
        <v>4371</v>
      </c>
      <c r="AC56">
        <v>4166</v>
      </c>
      <c r="AD56">
        <v>14801</v>
      </c>
      <c r="AE56">
        <v>3410</v>
      </c>
      <c r="AF56">
        <v>427</v>
      </c>
      <c r="AG56">
        <v>1551</v>
      </c>
      <c r="AH56">
        <v>3051</v>
      </c>
      <c r="AI56">
        <v>4901</v>
      </c>
      <c r="AJ56">
        <v>54390</v>
      </c>
      <c r="AK56">
        <v>21992</v>
      </c>
      <c r="AL56">
        <v>2096</v>
      </c>
      <c r="AM56">
        <v>1522</v>
      </c>
      <c r="AN56">
        <v>634</v>
      </c>
      <c r="AO56">
        <v>19287</v>
      </c>
      <c r="AP56">
        <v>6817</v>
      </c>
      <c r="AQ56">
        <v>101474</v>
      </c>
      <c r="AR56">
        <v>3472</v>
      </c>
      <c r="AS56">
        <v>1848</v>
      </c>
      <c r="AT56">
        <v>3300</v>
      </c>
      <c r="AU56">
        <v>13957</v>
      </c>
      <c r="AV56">
        <v>6203</v>
      </c>
      <c r="AW56">
        <v>12255</v>
      </c>
      <c r="AX56">
        <v>647</v>
      </c>
      <c r="AY56">
        <v>1517</v>
      </c>
      <c r="AZ56">
        <v>6499</v>
      </c>
      <c r="BA56">
        <v>11089</v>
      </c>
      <c r="BB56">
        <f t="shared" si="1"/>
        <v>39361</v>
      </c>
    </row>
    <row r="57" spans="1:54" ht="12.75">
      <c r="A57" s="4"/>
      <c r="B57" s="4"/>
      <c r="C57" s="4"/>
      <c r="BB57" s="19">
        <f>SUM(BB3:BB53)+BB56-BB13</f>
        <v>1442421</v>
      </c>
    </row>
    <row r="58" spans="2:3" ht="12.75">
      <c r="B58" s="4"/>
      <c r="C58" s="4"/>
    </row>
    <row r="59" ht="12.75">
      <c r="A59" s="18" t="s">
        <v>248</v>
      </c>
    </row>
    <row r="60" ht="12.75">
      <c r="A60" s="18" t="s">
        <v>249</v>
      </c>
    </row>
    <row r="65" ht="12.75">
      <c r="A65" s="20" t="s">
        <v>250</v>
      </c>
    </row>
  </sheetData>
  <sheetProtection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2"/>
  <dimension ref="A1:AZ1970"/>
  <sheetViews>
    <sheetView zoomScalePageLayoutView="0" workbookViewId="0" topLeftCell="A1">
      <pane xSplit="2" ySplit="4" topLeftCell="AM5" activePane="bottomRight" state="frozen"/>
      <selection pane="topLeft" activeCell="D34" sqref="D34"/>
      <selection pane="topRight" activeCell="D34" sqref="D34"/>
      <selection pane="bottomLeft" activeCell="D34" sqref="D34"/>
      <selection pane="bottomRight" activeCell="AY37" sqref="AY37"/>
    </sheetView>
  </sheetViews>
  <sheetFormatPr defaultColWidth="9.140625" defaultRowHeight="12.75"/>
  <cols>
    <col min="1" max="1" width="25.7109375" style="4" bestFit="1" customWidth="1"/>
    <col min="2" max="2" width="14.140625" style="4" bestFit="1" customWidth="1"/>
    <col min="3" max="3" width="11.57421875" style="4" customWidth="1"/>
    <col min="4" max="16384" width="9.140625" style="4" customWidth="1"/>
  </cols>
  <sheetData>
    <row r="1" spans="1:43" ht="12.75">
      <c r="A1" s="1" t="s">
        <v>112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row>
    <row r="2" spans="1:46" ht="12.75">
      <c r="A2" s="5">
        <f>1</f>
        <v>1</v>
      </c>
      <c r="B2" s="5">
        <f aca="true" t="shared" si="0" ref="B2:AQ2">1+A2</f>
        <v>2</v>
      </c>
      <c r="C2" s="5">
        <f t="shared" si="0"/>
        <v>3</v>
      </c>
      <c r="D2" s="5">
        <f t="shared" si="0"/>
        <v>4</v>
      </c>
      <c r="E2" s="5">
        <f t="shared" si="0"/>
        <v>5</v>
      </c>
      <c r="F2" s="5">
        <f t="shared" si="0"/>
        <v>6</v>
      </c>
      <c r="G2" s="5">
        <f t="shared" si="0"/>
        <v>7</v>
      </c>
      <c r="H2" s="5">
        <f t="shared" si="0"/>
        <v>8</v>
      </c>
      <c r="I2" s="5">
        <f t="shared" si="0"/>
        <v>9</v>
      </c>
      <c r="J2" s="5">
        <f t="shared" si="0"/>
        <v>10</v>
      </c>
      <c r="K2" s="5">
        <f t="shared" si="0"/>
        <v>11</v>
      </c>
      <c r="L2" s="5">
        <f t="shared" si="0"/>
        <v>12</v>
      </c>
      <c r="M2" s="5">
        <f t="shared" si="0"/>
        <v>13</v>
      </c>
      <c r="N2" s="5">
        <f t="shared" si="0"/>
        <v>14</v>
      </c>
      <c r="O2" s="5">
        <f t="shared" si="0"/>
        <v>15</v>
      </c>
      <c r="P2" s="5">
        <f t="shared" si="0"/>
        <v>16</v>
      </c>
      <c r="Q2" s="5">
        <f t="shared" si="0"/>
        <v>17</v>
      </c>
      <c r="R2" s="5">
        <f t="shared" si="0"/>
        <v>18</v>
      </c>
      <c r="S2" s="5">
        <f t="shared" si="0"/>
        <v>19</v>
      </c>
      <c r="T2" s="5">
        <f t="shared" si="0"/>
        <v>20</v>
      </c>
      <c r="U2" s="5">
        <f t="shared" si="0"/>
        <v>21</v>
      </c>
      <c r="V2" s="5">
        <f t="shared" si="0"/>
        <v>22</v>
      </c>
      <c r="W2" s="5">
        <f t="shared" si="0"/>
        <v>23</v>
      </c>
      <c r="X2" s="5">
        <f t="shared" si="0"/>
        <v>24</v>
      </c>
      <c r="Y2" s="5">
        <f t="shared" si="0"/>
        <v>25</v>
      </c>
      <c r="Z2" s="5">
        <f t="shared" si="0"/>
        <v>26</v>
      </c>
      <c r="AA2" s="5">
        <f t="shared" si="0"/>
        <v>27</v>
      </c>
      <c r="AB2" s="5">
        <f t="shared" si="0"/>
        <v>28</v>
      </c>
      <c r="AC2" s="5">
        <f t="shared" si="0"/>
        <v>29</v>
      </c>
      <c r="AD2" s="5">
        <f t="shared" si="0"/>
        <v>30</v>
      </c>
      <c r="AE2" s="5">
        <f t="shared" si="0"/>
        <v>31</v>
      </c>
      <c r="AF2" s="5">
        <f t="shared" si="0"/>
        <v>32</v>
      </c>
      <c r="AG2" s="5">
        <f t="shared" si="0"/>
        <v>33</v>
      </c>
      <c r="AH2" s="5">
        <f t="shared" si="0"/>
        <v>34</v>
      </c>
      <c r="AI2" s="5">
        <f t="shared" si="0"/>
        <v>35</v>
      </c>
      <c r="AJ2" s="5">
        <f t="shared" si="0"/>
        <v>36</v>
      </c>
      <c r="AK2" s="5">
        <f t="shared" si="0"/>
        <v>37</v>
      </c>
      <c r="AL2" s="5">
        <f t="shared" si="0"/>
        <v>38</v>
      </c>
      <c r="AM2" s="5">
        <f t="shared" si="0"/>
        <v>39</v>
      </c>
      <c r="AN2" s="5">
        <f t="shared" si="0"/>
        <v>40</v>
      </c>
      <c r="AO2" s="5">
        <f t="shared" si="0"/>
        <v>41</v>
      </c>
      <c r="AP2" s="5">
        <f t="shared" si="0"/>
        <v>42</v>
      </c>
      <c r="AQ2" s="5">
        <f t="shared" si="0"/>
        <v>43</v>
      </c>
      <c r="AR2" s="4">
        <v>44</v>
      </c>
      <c r="AS2" s="4">
        <v>45</v>
      </c>
      <c r="AT2" s="4">
        <v>46</v>
      </c>
    </row>
    <row r="3" spans="1:52" ht="12.75">
      <c r="A3" s="5" t="s">
        <v>113</v>
      </c>
      <c r="B3" s="5" t="s">
        <v>114</v>
      </c>
      <c r="C3" s="6" t="s">
        <v>115</v>
      </c>
      <c r="D3" s="7" t="s">
        <v>116</v>
      </c>
      <c r="E3" s="7" t="s">
        <v>117</v>
      </c>
      <c r="F3" s="8" t="s">
        <v>118</v>
      </c>
      <c r="G3" s="8" t="s">
        <v>119</v>
      </c>
      <c r="H3" s="7" t="s">
        <v>120</v>
      </c>
      <c r="I3" s="7" t="s">
        <v>121</v>
      </c>
      <c r="J3" s="7" t="s">
        <v>122</v>
      </c>
      <c r="K3" s="7" t="s">
        <v>123</v>
      </c>
      <c r="L3" s="7" t="s">
        <v>124</v>
      </c>
      <c r="M3" s="7" t="s">
        <v>125</v>
      </c>
      <c r="N3" s="7" t="s">
        <v>126</v>
      </c>
      <c r="O3" s="7" t="s">
        <v>127</v>
      </c>
      <c r="P3" s="7" t="s">
        <v>128</v>
      </c>
      <c r="Q3" s="7" t="s">
        <v>129</v>
      </c>
      <c r="R3" s="7" t="s">
        <v>130</v>
      </c>
      <c r="S3" s="7" t="s">
        <v>131</v>
      </c>
      <c r="T3" s="7" t="s">
        <v>132</v>
      </c>
      <c r="U3" s="7" t="s">
        <v>133</v>
      </c>
      <c r="V3" s="7" t="s">
        <v>134</v>
      </c>
      <c r="W3" s="7" t="s">
        <v>135</v>
      </c>
      <c r="X3" s="7" t="s">
        <v>116</v>
      </c>
      <c r="Y3" s="7" t="s">
        <v>117</v>
      </c>
      <c r="Z3" s="8" t="s">
        <v>118</v>
      </c>
      <c r="AA3" s="8" t="s">
        <v>119</v>
      </c>
      <c r="AB3" s="7" t="s">
        <v>120</v>
      </c>
      <c r="AC3" s="7" t="s">
        <v>121</v>
      </c>
      <c r="AD3" s="7" t="s">
        <v>122</v>
      </c>
      <c r="AE3" s="7" t="s">
        <v>123</v>
      </c>
      <c r="AF3" s="7" t="s">
        <v>124</v>
      </c>
      <c r="AG3" s="7" t="s">
        <v>125</v>
      </c>
      <c r="AH3" s="7" t="s">
        <v>126</v>
      </c>
      <c r="AI3" s="7" t="s">
        <v>127</v>
      </c>
      <c r="AJ3" s="7" t="s">
        <v>128</v>
      </c>
      <c r="AK3" s="7" t="s">
        <v>129</v>
      </c>
      <c r="AL3" s="7" t="s">
        <v>130</v>
      </c>
      <c r="AM3" s="7" t="s">
        <v>131</v>
      </c>
      <c r="AN3" s="7" t="s">
        <v>132</v>
      </c>
      <c r="AO3" s="7" t="s">
        <v>133</v>
      </c>
      <c r="AP3" s="7" t="s">
        <v>134</v>
      </c>
      <c r="AQ3" s="3" t="s">
        <v>135</v>
      </c>
      <c r="AR3" s="156" t="s">
        <v>572</v>
      </c>
      <c r="AS3" s="156" t="s">
        <v>573</v>
      </c>
      <c r="AT3" s="156" t="s">
        <v>574</v>
      </c>
      <c r="AU3" s="156" t="s">
        <v>840</v>
      </c>
      <c r="AV3" s="156" t="s">
        <v>15</v>
      </c>
      <c r="AW3" s="156" t="s">
        <v>16</v>
      </c>
      <c r="AX3" s="156" t="s">
        <v>17</v>
      </c>
      <c r="AY3" s="156" t="s">
        <v>18</v>
      </c>
      <c r="AZ3" s="156" t="s">
        <v>19</v>
      </c>
    </row>
    <row r="4" spans="1:46" ht="12.75">
      <c r="A4" s="3"/>
      <c r="B4" s="3"/>
      <c r="C4" s="3"/>
      <c r="D4" s="286" t="s">
        <v>136</v>
      </c>
      <c r="E4" s="286"/>
      <c r="F4" s="286"/>
      <c r="G4" s="286"/>
      <c r="H4" s="286"/>
      <c r="I4" s="286"/>
      <c r="J4" s="286"/>
      <c r="K4" s="286"/>
      <c r="L4" s="286"/>
      <c r="M4" s="286"/>
      <c r="N4" s="286"/>
      <c r="O4" s="286"/>
      <c r="P4" s="286"/>
      <c r="Q4" s="286"/>
      <c r="R4" s="286"/>
      <c r="S4" s="286"/>
      <c r="T4" s="286"/>
      <c r="U4" s="286"/>
      <c r="V4" s="286"/>
      <c r="W4" s="9"/>
      <c r="X4" s="287" t="s">
        <v>137</v>
      </c>
      <c r="Y4" s="287"/>
      <c r="Z4" s="287"/>
      <c r="AA4" s="287"/>
      <c r="AB4" s="287"/>
      <c r="AC4" s="287"/>
      <c r="AD4" s="287"/>
      <c r="AE4" s="287"/>
      <c r="AF4" s="287"/>
      <c r="AG4" s="287"/>
      <c r="AH4" s="287"/>
      <c r="AI4" s="287"/>
      <c r="AJ4" s="287"/>
      <c r="AK4" s="287"/>
      <c r="AL4" s="287"/>
      <c r="AM4" s="287"/>
      <c r="AN4" s="287"/>
      <c r="AO4" s="287"/>
      <c r="AP4" s="287"/>
      <c r="AQ4" s="10"/>
      <c r="AR4" s="157"/>
      <c r="AS4" s="157"/>
      <c r="AT4" s="157"/>
    </row>
    <row r="5" spans="1:52" ht="12.75">
      <c r="A5" s="11" t="s">
        <v>1038</v>
      </c>
      <c r="B5" s="12" t="s">
        <v>138</v>
      </c>
      <c r="C5" s="13" t="s">
        <v>139</v>
      </c>
      <c r="D5" s="14">
        <v>13847</v>
      </c>
      <c r="E5" s="15">
        <v>1162</v>
      </c>
      <c r="F5" s="15">
        <v>1049</v>
      </c>
      <c r="G5" s="15">
        <v>1069</v>
      </c>
      <c r="H5" s="15">
        <v>1024</v>
      </c>
      <c r="I5" s="15">
        <v>962</v>
      </c>
      <c r="J5" s="15">
        <v>1077</v>
      </c>
      <c r="K5" s="15">
        <v>1090</v>
      </c>
      <c r="L5" s="15">
        <v>911</v>
      </c>
      <c r="M5" s="15">
        <v>997</v>
      </c>
      <c r="N5" s="15">
        <v>950</v>
      </c>
      <c r="O5" s="15">
        <v>748</v>
      </c>
      <c r="P5" s="15">
        <v>647</v>
      </c>
      <c r="Q5" s="15">
        <v>587</v>
      </c>
      <c r="R5" s="15">
        <v>464</v>
      </c>
      <c r="S5" s="15">
        <v>394</v>
      </c>
      <c r="T5" s="15">
        <v>309</v>
      </c>
      <c r="U5" s="15">
        <v>243</v>
      </c>
      <c r="V5" s="15">
        <v>111</v>
      </c>
      <c r="W5" s="15">
        <v>53</v>
      </c>
      <c r="X5" s="16">
        <v>14531</v>
      </c>
      <c r="Y5" s="16">
        <v>1158</v>
      </c>
      <c r="Z5" s="16">
        <v>961</v>
      </c>
      <c r="AA5" s="16">
        <v>955</v>
      </c>
      <c r="AB5" s="16">
        <v>1000</v>
      </c>
      <c r="AC5" s="16">
        <v>1048</v>
      </c>
      <c r="AD5" s="16">
        <v>1133</v>
      </c>
      <c r="AE5" s="16">
        <v>1174</v>
      </c>
      <c r="AF5" s="16">
        <v>1009</v>
      </c>
      <c r="AG5" s="16">
        <v>1044</v>
      </c>
      <c r="AH5" s="16">
        <v>936</v>
      </c>
      <c r="AI5" s="16">
        <v>803</v>
      </c>
      <c r="AJ5" s="16">
        <v>607</v>
      </c>
      <c r="AK5" s="16">
        <v>582</v>
      </c>
      <c r="AL5" s="16">
        <v>500</v>
      </c>
      <c r="AM5" s="16">
        <v>437</v>
      </c>
      <c r="AN5" s="16">
        <v>406</v>
      </c>
      <c r="AO5" s="16">
        <v>364</v>
      </c>
      <c r="AP5" s="16">
        <v>239</v>
      </c>
      <c r="AQ5" s="16">
        <v>175</v>
      </c>
      <c r="AR5" s="4">
        <v>6770</v>
      </c>
      <c r="AS5" s="4">
        <v>17913</v>
      </c>
      <c r="AT5" s="4">
        <v>3695</v>
      </c>
      <c r="AU5" s="29">
        <f aca="true" t="shared" si="1" ref="AU5:AU36">SUM(AR5:AT5)-(D5+X5)</f>
        <v>0</v>
      </c>
      <c r="AV5" s="266">
        <f aca="true" t="shared" si="2" ref="AV5:AV36">AR5/(X5+D5)*100</f>
        <v>23.856508562971314</v>
      </c>
      <c r="AW5" s="266">
        <f aca="true" t="shared" si="3" ref="AW5:AW36">AS5/(X5+D5)*100</f>
        <v>63.122841637888506</v>
      </c>
      <c r="AX5" s="266">
        <f aca="true" t="shared" si="4" ref="AX5:AX36">AT5/(X5+D5)*100</f>
        <v>13.02064979914018</v>
      </c>
      <c r="AY5" s="29">
        <f>SUM(E5:K5)+SUM(Y5:AE5)</f>
        <v>14862</v>
      </c>
      <c r="AZ5" s="29">
        <f>D5+X5-AY5</f>
        <v>13516</v>
      </c>
    </row>
    <row r="6" spans="1:52" ht="12.75">
      <c r="A6" s="13" t="s">
        <v>1039</v>
      </c>
      <c r="B6" s="12" t="s">
        <v>140</v>
      </c>
      <c r="C6" s="13" t="s">
        <v>141</v>
      </c>
      <c r="D6" s="14">
        <v>16258</v>
      </c>
      <c r="E6" s="15">
        <v>1629</v>
      </c>
      <c r="F6" s="15">
        <v>1457</v>
      </c>
      <c r="G6" s="15">
        <v>1422</v>
      </c>
      <c r="H6" s="15">
        <v>1561</v>
      </c>
      <c r="I6" s="15">
        <v>2101</v>
      </c>
      <c r="J6" s="15">
        <v>1437</v>
      </c>
      <c r="K6" s="15">
        <v>1291</v>
      </c>
      <c r="L6" s="15">
        <v>1102</v>
      </c>
      <c r="M6" s="15">
        <v>1019</v>
      </c>
      <c r="N6" s="15">
        <v>750</v>
      </c>
      <c r="O6" s="15">
        <v>560</v>
      </c>
      <c r="P6" s="15">
        <v>507</v>
      </c>
      <c r="Q6" s="15">
        <v>324</v>
      </c>
      <c r="R6" s="15">
        <v>253</v>
      </c>
      <c r="S6" s="15">
        <v>301</v>
      </c>
      <c r="T6" s="15">
        <v>284</v>
      </c>
      <c r="U6" s="15">
        <v>175</v>
      </c>
      <c r="V6" s="15">
        <v>69</v>
      </c>
      <c r="W6" s="15">
        <v>16</v>
      </c>
      <c r="X6" s="16">
        <v>16028</v>
      </c>
      <c r="Y6" s="16">
        <v>1561</v>
      </c>
      <c r="Z6" s="16">
        <v>1380</v>
      </c>
      <c r="AA6" s="16">
        <v>1272</v>
      </c>
      <c r="AB6" s="16">
        <v>1532</v>
      </c>
      <c r="AC6" s="16">
        <v>2052</v>
      </c>
      <c r="AD6" s="16">
        <v>1353</v>
      </c>
      <c r="AE6" s="16">
        <v>1234</v>
      </c>
      <c r="AF6" s="16">
        <v>1031</v>
      </c>
      <c r="AG6" s="16">
        <v>950</v>
      </c>
      <c r="AH6" s="16">
        <v>809</v>
      </c>
      <c r="AI6" s="16">
        <v>653</v>
      </c>
      <c r="AJ6" s="16">
        <v>499</v>
      </c>
      <c r="AK6" s="16">
        <v>397</v>
      </c>
      <c r="AL6" s="16">
        <v>312</v>
      </c>
      <c r="AM6" s="16">
        <v>388</v>
      </c>
      <c r="AN6" s="16">
        <v>268</v>
      </c>
      <c r="AO6" s="16">
        <v>197</v>
      </c>
      <c r="AP6" s="16">
        <v>84</v>
      </c>
      <c r="AQ6" s="16">
        <v>56</v>
      </c>
      <c r="AR6" s="4">
        <v>9236</v>
      </c>
      <c r="AS6" s="4">
        <v>20647</v>
      </c>
      <c r="AT6" s="4">
        <v>2403</v>
      </c>
      <c r="AU6" s="29">
        <f t="shared" si="1"/>
        <v>0</v>
      </c>
      <c r="AV6" s="266">
        <f t="shared" si="2"/>
        <v>28.606826488261166</v>
      </c>
      <c r="AW6" s="266">
        <f t="shared" si="3"/>
        <v>63.950319023725456</v>
      </c>
      <c r="AX6" s="266">
        <f t="shared" si="4"/>
        <v>7.44285448801338</v>
      </c>
      <c r="AY6" s="29">
        <f aca="true" t="shared" si="5" ref="AY6:AY55">SUM(E6:K6)+SUM(Y6:AE6)</f>
        <v>21282</v>
      </c>
      <c r="AZ6" s="29">
        <f aca="true" t="shared" si="6" ref="AZ6:AZ55">D6+X6-AY6</f>
        <v>11004</v>
      </c>
    </row>
    <row r="7" spans="1:52" ht="12.75">
      <c r="A7" s="13" t="s">
        <v>1040</v>
      </c>
      <c r="B7" s="12" t="s">
        <v>142</v>
      </c>
      <c r="C7" s="13" t="s">
        <v>143</v>
      </c>
      <c r="D7" s="14">
        <v>11810</v>
      </c>
      <c r="E7" s="15">
        <v>923</v>
      </c>
      <c r="F7" s="15">
        <v>805</v>
      </c>
      <c r="G7" s="15">
        <v>897</v>
      </c>
      <c r="H7" s="15">
        <v>917</v>
      </c>
      <c r="I7" s="15">
        <v>782</v>
      </c>
      <c r="J7" s="15">
        <v>763</v>
      </c>
      <c r="K7" s="15">
        <v>754</v>
      </c>
      <c r="L7" s="15">
        <v>797</v>
      </c>
      <c r="M7" s="15">
        <v>794</v>
      </c>
      <c r="N7" s="15">
        <v>731</v>
      </c>
      <c r="O7" s="15">
        <v>702</v>
      </c>
      <c r="P7" s="15">
        <v>677</v>
      </c>
      <c r="Q7" s="15">
        <v>693</v>
      </c>
      <c r="R7" s="15">
        <v>553</v>
      </c>
      <c r="S7" s="15">
        <v>366</v>
      </c>
      <c r="T7" s="15">
        <v>277</v>
      </c>
      <c r="U7" s="15">
        <v>226</v>
      </c>
      <c r="V7" s="15">
        <v>103</v>
      </c>
      <c r="W7" s="15">
        <v>50</v>
      </c>
      <c r="X7" s="16">
        <v>13157</v>
      </c>
      <c r="Y7" s="16">
        <v>880</v>
      </c>
      <c r="Z7" s="16">
        <v>781</v>
      </c>
      <c r="AA7" s="16">
        <v>855</v>
      </c>
      <c r="AB7" s="16">
        <v>869</v>
      </c>
      <c r="AC7" s="16">
        <v>968</v>
      </c>
      <c r="AD7" s="16">
        <v>883</v>
      </c>
      <c r="AE7" s="16">
        <v>978</v>
      </c>
      <c r="AF7" s="16">
        <v>883</v>
      </c>
      <c r="AG7" s="16">
        <v>885</v>
      </c>
      <c r="AH7" s="16">
        <v>880</v>
      </c>
      <c r="AI7" s="16">
        <v>761</v>
      </c>
      <c r="AJ7" s="16">
        <v>727</v>
      </c>
      <c r="AK7" s="16">
        <v>807</v>
      </c>
      <c r="AL7" s="16">
        <v>528</v>
      </c>
      <c r="AM7" s="16">
        <v>422</v>
      </c>
      <c r="AN7" s="16">
        <v>366</v>
      </c>
      <c r="AO7" s="16">
        <v>351</v>
      </c>
      <c r="AP7" s="16">
        <v>218</v>
      </c>
      <c r="AQ7" s="16">
        <v>115</v>
      </c>
      <c r="AR7" s="4">
        <v>5478</v>
      </c>
      <c r="AS7" s="4">
        <v>15914</v>
      </c>
      <c r="AT7" s="4">
        <v>3575</v>
      </c>
      <c r="AU7" s="29">
        <f t="shared" si="1"/>
        <v>0</v>
      </c>
      <c r="AV7" s="266">
        <f t="shared" si="2"/>
        <v>21.94096206993231</v>
      </c>
      <c r="AW7" s="266">
        <f t="shared" si="3"/>
        <v>63.740136980814675</v>
      </c>
      <c r="AX7" s="266">
        <f t="shared" si="4"/>
        <v>14.318900949253013</v>
      </c>
      <c r="AY7" s="29">
        <f t="shared" si="5"/>
        <v>12055</v>
      </c>
      <c r="AZ7" s="29">
        <f t="shared" si="6"/>
        <v>12912</v>
      </c>
    </row>
    <row r="8" spans="1:52" ht="12.75">
      <c r="A8" s="13" t="s">
        <v>1041</v>
      </c>
      <c r="B8" s="12" t="s">
        <v>144</v>
      </c>
      <c r="C8" s="13" t="s">
        <v>145</v>
      </c>
      <c r="D8" s="14">
        <v>12818</v>
      </c>
      <c r="E8" s="15">
        <v>965</v>
      </c>
      <c r="F8" s="15">
        <v>849</v>
      </c>
      <c r="G8" s="15">
        <v>981</v>
      </c>
      <c r="H8" s="15">
        <v>970</v>
      </c>
      <c r="I8" s="15">
        <v>813</v>
      </c>
      <c r="J8" s="15">
        <v>910</v>
      </c>
      <c r="K8" s="15">
        <v>837</v>
      </c>
      <c r="L8" s="15">
        <v>795</v>
      </c>
      <c r="M8" s="15">
        <v>886</v>
      </c>
      <c r="N8" s="15">
        <v>897</v>
      </c>
      <c r="O8" s="15">
        <v>794</v>
      </c>
      <c r="P8" s="15">
        <v>730</v>
      </c>
      <c r="Q8" s="15">
        <v>652</v>
      </c>
      <c r="R8" s="15">
        <v>474</v>
      </c>
      <c r="S8" s="15">
        <v>437</v>
      </c>
      <c r="T8" s="15">
        <v>353</v>
      </c>
      <c r="U8" s="15">
        <v>272</v>
      </c>
      <c r="V8" s="15">
        <v>152</v>
      </c>
      <c r="W8" s="15">
        <v>51</v>
      </c>
      <c r="X8" s="16">
        <v>13718</v>
      </c>
      <c r="Y8" s="16">
        <v>886</v>
      </c>
      <c r="Z8" s="16">
        <v>861</v>
      </c>
      <c r="AA8" s="16">
        <v>883</v>
      </c>
      <c r="AB8" s="16">
        <v>889</v>
      </c>
      <c r="AC8" s="16">
        <v>911</v>
      </c>
      <c r="AD8" s="16">
        <v>942</v>
      </c>
      <c r="AE8" s="16">
        <v>929</v>
      </c>
      <c r="AF8" s="16">
        <v>880</v>
      </c>
      <c r="AG8" s="16">
        <v>952</v>
      </c>
      <c r="AH8" s="16">
        <v>1013</v>
      </c>
      <c r="AI8" s="16">
        <v>850</v>
      </c>
      <c r="AJ8" s="16">
        <v>698</v>
      </c>
      <c r="AK8" s="16">
        <v>678</v>
      </c>
      <c r="AL8" s="16">
        <v>529</v>
      </c>
      <c r="AM8" s="16">
        <v>537</v>
      </c>
      <c r="AN8" s="16">
        <v>473</v>
      </c>
      <c r="AO8" s="16">
        <v>366</v>
      </c>
      <c r="AP8" s="16">
        <v>301</v>
      </c>
      <c r="AQ8" s="16">
        <v>140</v>
      </c>
      <c r="AR8" s="4">
        <v>5777</v>
      </c>
      <c r="AS8" s="4">
        <v>16674</v>
      </c>
      <c r="AT8" s="4">
        <v>4085</v>
      </c>
      <c r="AU8" s="29">
        <f t="shared" si="1"/>
        <v>0</v>
      </c>
      <c r="AV8" s="266">
        <f t="shared" si="2"/>
        <v>21.770425082906243</v>
      </c>
      <c r="AW8" s="266">
        <f t="shared" si="3"/>
        <v>62.835393427796205</v>
      </c>
      <c r="AX8" s="266">
        <f t="shared" si="4"/>
        <v>15.394181489297559</v>
      </c>
      <c r="AY8" s="29">
        <f t="shared" si="5"/>
        <v>12626</v>
      </c>
      <c r="AZ8" s="29">
        <f t="shared" si="6"/>
        <v>13910</v>
      </c>
    </row>
    <row r="9" spans="1:52" ht="12.75">
      <c r="A9" s="4" t="s">
        <v>242</v>
      </c>
      <c r="B9" s="4" t="s">
        <v>242</v>
      </c>
      <c r="D9" s="4">
        <v>527806</v>
      </c>
      <c r="E9" s="4">
        <v>42310</v>
      </c>
      <c r="F9" s="4">
        <v>38208</v>
      </c>
      <c r="G9" s="4">
        <v>37897</v>
      </c>
      <c r="H9" s="4">
        <v>40111</v>
      </c>
      <c r="I9" s="4">
        <v>45505</v>
      </c>
      <c r="J9" s="4">
        <v>42763</v>
      </c>
      <c r="K9" s="4">
        <v>39170</v>
      </c>
      <c r="L9" s="4">
        <v>35788</v>
      </c>
      <c r="M9" s="4">
        <v>35594</v>
      </c>
      <c r="N9" s="4">
        <v>33530</v>
      </c>
      <c r="O9" s="4">
        <v>28379</v>
      </c>
      <c r="P9" s="4">
        <v>25344</v>
      </c>
      <c r="Q9" s="4">
        <v>22725</v>
      </c>
      <c r="R9" s="4">
        <v>18098</v>
      </c>
      <c r="S9" s="4">
        <v>15051</v>
      </c>
      <c r="T9" s="4">
        <v>12507</v>
      </c>
      <c r="U9" s="4">
        <v>8755</v>
      </c>
      <c r="V9" s="4">
        <v>4420</v>
      </c>
      <c r="W9" s="4">
        <v>1651</v>
      </c>
      <c r="X9" s="4">
        <v>545239</v>
      </c>
      <c r="Y9" s="4">
        <v>39591</v>
      </c>
      <c r="Z9" s="4">
        <v>36152</v>
      </c>
      <c r="AA9" s="4">
        <v>35762</v>
      </c>
      <c r="AB9" s="4">
        <v>40167</v>
      </c>
      <c r="AC9" s="4">
        <v>48409</v>
      </c>
      <c r="AD9" s="4">
        <v>42838</v>
      </c>
      <c r="AE9" s="4">
        <v>39999</v>
      </c>
      <c r="AF9" s="4">
        <v>35617</v>
      </c>
      <c r="AG9" s="4">
        <v>36490</v>
      </c>
      <c r="AH9" s="4">
        <v>34579</v>
      </c>
      <c r="AI9" s="4">
        <v>29319</v>
      </c>
      <c r="AJ9" s="4">
        <v>24875</v>
      </c>
      <c r="AK9" s="4">
        <v>23710</v>
      </c>
      <c r="AL9" s="4">
        <v>19445</v>
      </c>
      <c r="AM9" s="4">
        <v>17508</v>
      </c>
      <c r="AN9" s="4">
        <v>15395</v>
      </c>
      <c r="AO9" s="4">
        <v>12386</v>
      </c>
      <c r="AP9" s="4">
        <v>8236</v>
      </c>
      <c r="AQ9" s="4">
        <v>4761</v>
      </c>
      <c r="AR9" s="29">
        <v>244682</v>
      </c>
      <c r="AS9" s="4">
        <v>690150</v>
      </c>
      <c r="AT9" s="4">
        <v>138213</v>
      </c>
      <c r="AU9" s="29">
        <f t="shared" si="1"/>
        <v>0</v>
      </c>
      <c r="AV9" s="266">
        <f t="shared" si="2"/>
        <v>22.80258516651212</v>
      </c>
      <c r="AW9" s="266">
        <f t="shared" si="3"/>
        <v>64.31696713558145</v>
      </c>
      <c r="AX9" s="266">
        <f t="shared" si="4"/>
        <v>12.880447697906424</v>
      </c>
      <c r="AY9" s="29">
        <f t="shared" si="5"/>
        <v>568882</v>
      </c>
      <c r="AZ9" s="29">
        <f t="shared" si="6"/>
        <v>504163</v>
      </c>
    </row>
    <row r="10" spans="1:52" ht="12.75">
      <c r="A10" s="13" t="s">
        <v>1042</v>
      </c>
      <c r="B10" s="12" t="s">
        <v>146</v>
      </c>
      <c r="C10" s="13" t="s">
        <v>147</v>
      </c>
      <c r="D10" s="14">
        <v>16701</v>
      </c>
      <c r="E10" s="15">
        <v>1861</v>
      </c>
      <c r="F10" s="15">
        <v>1816</v>
      </c>
      <c r="G10" s="15">
        <v>1784</v>
      </c>
      <c r="H10" s="15">
        <v>1472</v>
      </c>
      <c r="I10" s="15">
        <v>1304</v>
      </c>
      <c r="J10" s="15">
        <v>1325</v>
      </c>
      <c r="K10" s="15">
        <v>1304</v>
      </c>
      <c r="L10" s="15">
        <v>1182</v>
      </c>
      <c r="M10" s="15">
        <v>1067</v>
      </c>
      <c r="N10" s="15">
        <v>718</v>
      </c>
      <c r="O10" s="15">
        <v>664</v>
      </c>
      <c r="P10" s="15">
        <v>548</v>
      </c>
      <c r="Q10" s="15">
        <v>333</v>
      </c>
      <c r="R10" s="15">
        <v>300</v>
      </c>
      <c r="S10" s="15">
        <v>370</v>
      </c>
      <c r="T10" s="15">
        <v>322</v>
      </c>
      <c r="U10" s="15">
        <v>214</v>
      </c>
      <c r="V10" s="15">
        <v>84</v>
      </c>
      <c r="W10" s="15">
        <v>33</v>
      </c>
      <c r="X10" s="16">
        <v>17236</v>
      </c>
      <c r="Y10" s="16">
        <v>1799</v>
      </c>
      <c r="Z10" s="16">
        <v>1850</v>
      </c>
      <c r="AA10" s="16">
        <v>1699</v>
      </c>
      <c r="AB10" s="16">
        <v>1513</v>
      </c>
      <c r="AC10" s="16">
        <v>1309</v>
      </c>
      <c r="AD10" s="16">
        <v>1433</v>
      </c>
      <c r="AE10" s="16">
        <v>1390</v>
      </c>
      <c r="AF10" s="16">
        <v>1202</v>
      </c>
      <c r="AG10" s="16">
        <v>1074</v>
      </c>
      <c r="AH10" s="16">
        <v>742</v>
      </c>
      <c r="AI10" s="16">
        <v>660</v>
      </c>
      <c r="AJ10" s="16">
        <v>566</v>
      </c>
      <c r="AK10" s="16">
        <v>442</v>
      </c>
      <c r="AL10" s="16">
        <v>342</v>
      </c>
      <c r="AM10" s="16">
        <v>398</v>
      </c>
      <c r="AN10" s="16">
        <v>386</v>
      </c>
      <c r="AO10" s="16">
        <v>248</v>
      </c>
      <c r="AP10" s="16">
        <v>114</v>
      </c>
      <c r="AQ10" s="16">
        <v>69</v>
      </c>
      <c r="AR10" s="4">
        <v>11458</v>
      </c>
      <c r="AS10" s="4">
        <v>19599</v>
      </c>
      <c r="AT10" s="4">
        <v>2880</v>
      </c>
      <c r="AU10" s="29">
        <f t="shared" si="1"/>
        <v>0</v>
      </c>
      <c r="AV10" s="266">
        <f t="shared" si="2"/>
        <v>33.76256003771695</v>
      </c>
      <c r="AW10" s="266">
        <f t="shared" si="3"/>
        <v>57.751127088428554</v>
      </c>
      <c r="AX10" s="266">
        <f t="shared" si="4"/>
        <v>8.486312873854496</v>
      </c>
      <c r="AY10" s="29">
        <f t="shared" si="5"/>
        <v>21859</v>
      </c>
      <c r="AZ10" s="29">
        <f t="shared" si="6"/>
        <v>12078</v>
      </c>
    </row>
    <row r="11" spans="1:52" ht="12.75">
      <c r="A11" s="13" t="s">
        <v>1043</v>
      </c>
      <c r="B11" s="12" t="s">
        <v>144</v>
      </c>
      <c r="C11" s="13" t="s">
        <v>148</v>
      </c>
      <c r="D11" s="14">
        <v>12318</v>
      </c>
      <c r="E11" s="15">
        <v>823</v>
      </c>
      <c r="F11" s="15">
        <v>730</v>
      </c>
      <c r="G11" s="15">
        <v>766</v>
      </c>
      <c r="H11" s="15">
        <v>752</v>
      </c>
      <c r="I11" s="15">
        <v>762</v>
      </c>
      <c r="J11" s="15">
        <v>893</v>
      </c>
      <c r="K11" s="15">
        <v>905</v>
      </c>
      <c r="L11" s="15">
        <v>935</v>
      </c>
      <c r="M11" s="15">
        <v>905</v>
      </c>
      <c r="N11" s="15">
        <v>966</v>
      </c>
      <c r="O11" s="15">
        <v>800</v>
      </c>
      <c r="P11" s="15">
        <v>707</v>
      </c>
      <c r="Q11" s="15">
        <v>718</v>
      </c>
      <c r="R11" s="15">
        <v>544</v>
      </c>
      <c r="S11" s="15">
        <v>395</v>
      </c>
      <c r="T11" s="15">
        <v>303</v>
      </c>
      <c r="U11" s="15">
        <v>226</v>
      </c>
      <c r="V11" s="15">
        <v>133</v>
      </c>
      <c r="W11" s="15">
        <v>55</v>
      </c>
      <c r="X11" s="16">
        <v>13620</v>
      </c>
      <c r="Y11" s="16">
        <v>828</v>
      </c>
      <c r="Z11" s="16">
        <v>738</v>
      </c>
      <c r="AA11" s="16">
        <v>741</v>
      </c>
      <c r="AB11" s="16">
        <v>813</v>
      </c>
      <c r="AC11" s="16">
        <v>786</v>
      </c>
      <c r="AD11" s="16">
        <v>918</v>
      </c>
      <c r="AE11" s="16">
        <v>961</v>
      </c>
      <c r="AF11" s="16">
        <v>952</v>
      </c>
      <c r="AG11" s="16">
        <v>1039</v>
      </c>
      <c r="AH11" s="16">
        <v>980</v>
      </c>
      <c r="AI11" s="16">
        <v>877</v>
      </c>
      <c r="AJ11" s="16">
        <v>813</v>
      </c>
      <c r="AK11" s="16">
        <v>747</v>
      </c>
      <c r="AL11" s="16">
        <v>584</v>
      </c>
      <c r="AM11" s="16">
        <v>506</v>
      </c>
      <c r="AN11" s="16">
        <v>418</v>
      </c>
      <c r="AO11" s="16">
        <v>413</v>
      </c>
      <c r="AP11" s="16">
        <v>303</v>
      </c>
      <c r="AQ11" s="16">
        <v>203</v>
      </c>
      <c r="AR11" s="4">
        <v>4977</v>
      </c>
      <c r="AS11" s="4">
        <v>16878</v>
      </c>
      <c r="AT11" s="4">
        <v>4083</v>
      </c>
      <c r="AU11" s="29">
        <f t="shared" si="1"/>
        <v>0</v>
      </c>
      <c r="AV11" s="266">
        <f t="shared" si="2"/>
        <v>19.188063844552396</v>
      </c>
      <c r="AW11" s="266">
        <f t="shared" si="3"/>
        <v>65.0705528568124</v>
      </c>
      <c r="AX11" s="266">
        <f t="shared" si="4"/>
        <v>15.741383298635206</v>
      </c>
      <c r="AY11" s="29">
        <f t="shared" si="5"/>
        <v>11416</v>
      </c>
      <c r="AZ11" s="29">
        <f t="shared" si="6"/>
        <v>14522</v>
      </c>
    </row>
    <row r="12" spans="1:52" ht="12.75">
      <c r="A12" s="13" t="s">
        <v>1044</v>
      </c>
      <c r="B12" s="12" t="s">
        <v>144</v>
      </c>
      <c r="C12" s="13" t="s">
        <v>149</v>
      </c>
      <c r="D12" s="14">
        <v>12480</v>
      </c>
      <c r="E12" s="15">
        <v>1020</v>
      </c>
      <c r="F12" s="15">
        <v>843</v>
      </c>
      <c r="G12" s="15">
        <v>899</v>
      </c>
      <c r="H12" s="15">
        <v>856</v>
      </c>
      <c r="I12" s="15">
        <v>714</v>
      </c>
      <c r="J12" s="15">
        <v>780</v>
      </c>
      <c r="K12" s="15">
        <v>895</v>
      </c>
      <c r="L12" s="15">
        <v>863</v>
      </c>
      <c r="M12" s="15">
        <v>913</v>
      </c>
      <c r="N12" s="15">
        <v>924</v>
      </c>
      <c r="O12" s="15">
        <v>766</v>
      </c>
      <c r="P12" s="15">
        <v>660</v>
      </c>
      <c r="Q12" s="15">
        <v>658</v>
      </c>
      <c r="R12" s="15">
        <v>535</v>
      </c>
      <c r="S12" s="15">
        <v>434</v>
      </c>
      <c r="T12" s="15">
        <v>349</v>
      </c>
      <c r="U12" s="15">
        <v>216</v>
      </c>
      <c r="V12" s="15">
        <v>119</v>
      </c>
      <c r="W12" s="15">
        <v>36</v>
      </c>
      <c r="X12" s="16">
        <v>13228</v>
      </c>
      <c r="Y12" s="16">
        <v>892</v>
      </c>
      <c r="Z12" s="16">
        <v>774</v>
      </c>
      <c r="AA12" s="16">
        <v>797</v>
      </c>
      <c r="AB12" s="16">
        <v>796</v>
      </c>
      <c r="AC12" s="16">
        <v>821</v>
      </c>
      <c r="AD12" s="16">
        <v>861</v>
      </c>
      <c r="AE12" s="16">
        <v>970</v>
      </c>
      <c r="AF12" s="16">
        <v>913</v>
      </c>
      <c r="AG12" s="16">
        <v>1065</v>
      </c>
      <c r="AH12" s="16">
        <v>918</v>
      </c>
      <c r="AI12" s="16">
        <v>776</v>
      </c>
      <c r="AJ12" s="16">
        <v>695</v>
      </c>
      <c r="AK12" s="16">
        <v>692</v>
      </c>
      <c r="AL12" s="16">
        <v>611</v>
      </c>
      <c r="AM12" s="16">
        <v>518</v>
      </c>
      <c r="AN12" s="16">
        <v>399</v>
      </c>
      <c r="AO12" s="16">
        <v>383</v>
      </c>
      <c r="AP12" s="16">
        <v>212</v>
      </c>
      <c r="AQ12" s="16">
        <v>135</v>
      </c>
      <c r="AR12" s="4">
        <v>5567</v>
      </c>
      <c r="AS12" s="4">
        <v>16194</v>
      </c>
      <c r="AT12" s="4">
        <v>3947</v>
      </c>
      <c r="AU12" s="29">
        <f t="shared" si="1"/>
        <v>0</v>
      </c>
      <c r="AV12" s="266">
        <f t="shared" si="2"/>
        <v>21.654737824801618</v>
      </c>
      <c r="AW12" s="266">
        <f t="shared" si="3"/>
        <v>62.99206472693325</v>
      </c>
      <c r="AX12" s="266">
        <f t="shared" si="4"/>
        <v>15.353197448265131</v>
      </c>
      <c r="AY12" s="29">
        <f t="shared" si="5"/>
        <v>11918</v>
      </c>
      <c r="AZ12" s="29">
        <f t="shared" si="6"/>
        <v>13790</v>
      </c>
    </row>
    <row r="13" spans="1:52" s="178" customFormat="1" ht="12.75">
      <c r="A13" s="178" t="s">
        <v>1028</v>
      </c>
      <c r="B13" s="178" t="s">
        <v>1028</v>
      </c>
      <c r="D13" s="178">
        <v>46987</v>
      </c>
      <c r="E13" s="178">
        <v>3165</v>
      </c>
      <c r="F13" s="178">
        <v>2700</v>
      </c>
      <c r="G13" s="178">
        <v>2660</v>
      </c>
      <c r="H13" s="178">
        <v>4261</v>
      </c>
      <c r="I13" s="178">
        <v>4116</v>
      </c>
      <c r="J13" s="178">
        <v>4069</v>
      </c>
      <c r="K13" s="178">
        <v>3683</v>
      </c>
      <c r="L13" s="178">
        <v>3182</v>
      </c>
      <c r="M13" s="178">
        <v>3026</v>
      </c>
      <c r="N13" s="178">
        <v>2969</v>
      </c>
      <c r="O13" s="178">
        <v>2448</v>
      </c>
      <c r="P13" s="178">
        <v>2449</v>
      </c>
      <c r="Q13" s="178">
        <v>2347</v>
      </c>
      <c r="R13" s="178">
        <v>1891</v>
      </c>
      <c r="S13" s="178">
        <v>1489</v>
      </c>
      <c r="T13" s="178">
        <v>1094</v>
      </c>
      <c r="U13" s="178">
        <v>849</v>
      </c>
      <c r="V13" s="178">
        <v>425</v>
      </c>
      <c r="W13" s="178">
        <v>164</v>
      </c>
      <c r="X13" s="178">
        <v>49581</v>
      </c>
      <c r="Y13" s="178">
        <v>2960</v>
      </c>
      <c r="Z13" s="178">
        <v>2483</v>
      </c>
      <c r="AA13" s="178">
        <v>2650</v>
      </c>
      <c r="AB13" s="178">
        <v>4762</v>
      </c>
      <c r="AC13" s="178">
        <v>4724</v>
      </c>
      <c r="AD13" s="178">
        <v>4048</v>
      </c>
      <c r="AE13" s="178">
        <v>3812</v>
      </c>
      <c r="AF13" s="178">
        <v>3234</v>
      </c>
      <c r="AG13" s="178">
        <v>3097</v>
      </c>
      <c r="AH13" s="178">
        <v>3002</v>
      </c>
      <c r="AI13" s="178">
        <v>2540</v>
      </c>
      <c r="AJ13" s="178">
        <v>2346</v>
      </c>
      <c r="AK13" s="178">
        <v>2505</v>
      </c>
      <c r="AL13" s="178">
        <v>1902</v>
      </c>
      <c r="AM13" s="178">
        <v>1557</v>
      </c>
      <c r="AN13" s="178">
        <v>1351</v>
      </c>
      <c r="AO13" s="178">
        <v>1183</v>
      </c>
      <c r="AP13" s="178">
        <v>906</v>
      </c>
      <c r="AQ13" s="178">
        <v>519</v>
      </c>
      <c r="AR13" s="178">
        <v>17685</v>
      </c>
      <c r="AS13" s="178">
        <v>65553</v>
      </c>
      <c r="AT13" s="178">
        <v>13330</v>
      </c>
      <c r="AU13" s="270">
        <f t="shared" si="1"/>
        <v>0</v>
      </c>
      <c r="AV13" s="271">
        <f t="shared" si="2"/>
        <v>18.313520006627453</v>
      </c>
      <c r="AW13" s="271">
        <f t="shared" si="3"/>
        <v>67.88273548173308</v>
      </c>
      <c r="AX13" s="271">
        <f t="shared" si="4"/>
        <v>13.803744511639465</v>
      </c>
      <c r="AY13" s="29">
        <f t="shared" si="5"/>
        <v>50093</v>
      </c>
      <c r="AZ13" s="29">
        <f t="shared" si="6"/>
        <v>46475</v>
      </c>
    </row>
    <row r="14" spans="1:52" ht="12.75">
      <c r="A14" s="13" t="s">
        <v>1045</v>
      </c>
      <c r="B14" s="12" t="s">
        <v>142</v>
      </c>
      <c r="C14" s="13" t="s">
        <v>150</v>
      </c>
      <c r="D14" s="14">
        <v>12328</v>
      </c>
      <c r="E14" s="15">
        <v>618</v>
      </c>
      <c r="F14" s="15">
        <v>441</v>
      </c>
      <c r="G14" s="15">
        <v>463</v>
      </c>
      <c r="H14" s="15">
        <v>1974</v>
      </c>
      <c r="I14" s="15">
        <v>1662</v>
      </c>
      <c r="J14" s="15">
        <v>1232</v>
      </c>
      <c r="K14" s="15">
        <v>969</v>
      </c>
      <c r="L14" s="15">
        <v>740</v>
      </c>
      <c r="M14" s="15">
        <v>653</v>
      </c>
      <c r="N14" s="15">
        <v>717</v>
      </c>
      <c r="O14" s="15">
        <v>550</v>
      </c>
      <c r="P14" s="15">
        <v>522</v>
      </c>
      <c r="Q14" s="15">
        <v>476</v>
      </c>
      <c r="R14" s="15">
        <v>405</v>
      </c>
      <c r="S14" s="15">
        <v>346</v>
      </c>
      <c r="T14" s="15">
        <v>249</v>
      </c>
      <c r="U14" s="15">
        <v>190</v>
      </c>
      <c r="V14" s="15">
        <v>93</v>
      </c>
      <c r="W14" s="15">
        <v>28</v>
      </c>
      <c r="X14" s="16">
        <v>12098</v>
      </c>
      <c r="Y14" s="16">
        <v>517</v>
      </c>
      <c r="Z14" s="16">
        <v>368</v>
      </c>
      <c r="AA14" s="16">
        <v>461</v>
      </c>
      <c r="AB14" s="16">
        <v>2582</v>
      </c>
      <c r="AC14" s="16">
        <v>1735</v>
      </c>
      <c r="AD14" s="16">
        <v>1002</v>
      </c>
      <c r="AE14" s="16">
        <v>839</v>
      </c>
      <c r="AF14" s="16">
        <v>601</v>
      </c>
      <c r="AG14" s="16">
        <v>600</v>
      </c>
      <c r="AH14" s="16">
        <v>579</v>
      </c>
      <c r="AI14" s="16">
        <v>458</v>
      </c>
      <c r="AJ14" s="16">
        <v>440</v>
      </c>
      <c r="AK14" s="16">
        <v>466</v>
      </c>
      <c r="AL14" s="16">
        <v>390</v>
      </c>
      <c r="AM14" s="16">
        <v>312</v>
      </c>
      <c r="AN14" s="16">
        <v>226</v>
      </c>
      <c r="AO14" s="16">
        <v>226</v>
      </c>
      <c r="AP14" s="16">
        <v>183</v>
      </c>
      <c r="AQ14" s="16">
        <v>113</v>
      </c>
      <c r="AR14" s="4">
        <v>3063</v>
      </c>
      <c r="AS14" s="4">
        <v>18602</v>
      </c>
      <c r="AT14" s="4">
        <v>2761</v>
      </c>
      <c r="AU14" s="29">
        <f t="shared" si="1"/>
        <v>0</v>
      </c>
      <c r="AV14" s="266">
        <f t="shared" si="2"/>
        <v>12.539916482436746</v>
      </c>
      <c r="AW14" s="266">
        <f t="shared" si="3"/>
        <v>76.15655449111603</v>
      </c>
      <c r="AX14" s="266">
        <f t="shared" si="4"/>
        <v>11.30352902644723</v>
      </c>
      <c r="AY14" s="29">
        <f t="shared" si="5"/>
        <v>14863</v>
      </c>
      <c r="AZ14" s="29">
        <f t="shared" si="6"/>
        <v>9563</v>
      </c>
    </row>
    <row r="15" spans="1:52" s="178" customFormat="1" ht="12.75">
      <c r="A15" s="178" t="s">
        <v>1029</v>
      </c>
      <c r="B15" s="178" t="s">
        <v>1029</v>
      </c>
      <c r="D15" s="178">
        <v>47284</v>
      </c>
      <c r="E15" s="178">
        <v>3861</v>
      </c>
      <c r="F15" s="178">
        <v>3247</v>
      </c>
      <c r="G15" s="178">
        <v>3307</v>
      </c>
      <c r="H15" s="178">
        <v>3446</v>
      </c>
      <c r="I15" s="178">
        <v>3271</v>
      </c>
      <c r="J15" s="178">
        <v>3431</v>
      </c>
      <c r="K15" s="178">
        <v>3256</v>
      </c>
      <c r="L15" s="178">
        <v>3055</v>
      </c>
      <c r="M15" s="178">
        <v>3351</v>
      </c>
      <c r="N15" s="178">
        <v>3456</v>
      </c>
      <c r="O15" s="178">
        <v>2994</v>
      </c>
      <c r="P15" s="178">
        <v>2443</v>
      </c>
      <c r="Q15" s="178">
        <v>2223</v>
      </c>
      <c r="R15" s="178">
        <v>1792</v>
      </c>
      <c r="S15" s="178">
        <v>1428</v>
      </c>
      <c r="T15" s="178">
        <v>1248</v>
      </c>
      <c r="U15" s="178">
        <v>856</v>
      </c>
      <c r="V15" s="178">
        <v>474</v>
      </c>
      <c r="W15" s="178">
        <v>145</v>
      </c>
      <c r="X15" s="178">
        <v>50494</v>
      </c>
      <c r="Y15" s="178">
        <v>3562</v>
      </c>
      <c r="Z15" s="178">
        <v>3109</v>
      </c>
      <c r="AA15" s="178">
        <v>3226</v>
      </c>
      <c r="AB15" s="178">
        <v>3428</v>
      </c>
      <c r="AC15" s="178">
        <v>3486</v>
      </c>
      <c r="AD15" s="178">
        <v>3886</v>
      </c>
      <c r="AE15" s="178">
        <v>3643</v>
      </c>
      <c r="AF15" s="178">
        <v>3278</v>
      </c>
      <c r="AG15" s="178">
        <v>3698</v>
      </c>
      <c r="AH15" s="178">
        <v>3729</v>
      </c>
      <c r="AI15" s="178">
        <v>2972</v>
      </c>
      <c r="AJ15" s="178">
        <v>2325</v>
      </c>
      <c r="AK15" s="178">
        <v>2269</v>
      </c>
      <c r="AL15" s="178">
        <v>1897</v>
      </c>
      <c r="AM15" s="178">
        <v>1793</v>
      </c>
      <c r="AN15" s="178">
        <v>1554</v>
      </c>
      <c r="AO15" s="178">
        <v>1312</v>
      </c>
      <c r="AP15" s="178">
        <v>816</v>
      </c>
      <c r="AQ15" s="178">
        <v>511</v>
      </c>
      <c r="AR15" s="178">
        <v>21683</v>
      </c>
      <c r="AS15" s="178">
        <v>62269</v>
      </c>
      <c r="AT15" s="178">
        <v>13826</v>
      </c>
      <c r="AU15" s="270">
        <f t="shared" si="1"/>
        <v>0</v>
      </c>
      <c r="AV15" s="271">
        <f t="shared" si="2"/>
        <v>22.175745055124874</v>
      </c>
      <c r="AW15" s="271">
        <f t="shared" si="3"/>
        <v>63.684059808954984</v>
      </c>
      <c r="AX15" s="271">
        <f t="shared" si="4"/>
        <v>14.140195135920145</v>
      </c>
      <c r="AY15" s="29">
        <f t="shared" si="5"/>
        <v>48159</v>
      </c>
      <c r="AZ15" s="29">
        <f t="shared" si="6"/>
        <v>49619</v>
      </c>
    </row>
    <row r="16" spans="1:52" ht="12.75">
      <c r="A16" s="13" t="s">
        <v>1046</v>
      </c>
      <c r="B16" s="12" t="s">
        <v>151</v>
      </c>
      <c r="C16" s="13" t="s">
        <v>152</v>
      </c>
      <c r="D16" s="14">
        <v>11158</v>
      </c>
      <c r="E16" s="15">
        <v>900</v>
      </c>
      <c r="F16" s="15">
        <v>644</v>
      </c>
      <c r="G16" s="15">
        <v>655</v>
      </c>
      <c r="H16" s="15">
        <v>679</v>
      </c>
      <c r="I16" s="15">
        <v>682</v>
      </c>
      <c r="J16" s="15">
        <v>864</v>
      </c>
      <c r="K16" s="15">
        <v>771</v>
      </c>
      <c r="L16" s="15">
        <v>755</v>
      </c>
      <c r="M16" s="15">
        <v>808</v>
      </c>
      <c r="N16" s="15">
        <v>842</v>
      </c>
      <c r="O16" s="15">
        <v>750</v>
      </c>
      <c r="P16" s="15">
        <v>624</v>
      </c>
      <c r="Q16" s="15">
        <v>602</v>
      </c>
      <c r="R16" s="15">
        <v>471</v>
      </c>
      <c r="S16" s="15">
        <v>363</v>
      </c>
      <c r="T16" s="15">
        <v>328</v>
      </c>
      <c r="U16" s="15">
        <v>228</v>
      </c>
      <c r="V16" s="15">
        <v>147</v>
      </c>
      <c r="W16" s="15">
        <v>45</v>
      </c>
      <c r="X16" s="16">
        <v>11670</v>
      </c>
      <c r="Y16" s="16">
        <v>782</v>
      </c>
      <c r="Z16" s="16">
        <v>617</v>
      </c>
      <c r="AA16" s="16">
        <v>604</v>
      </c>
      <c r="AB16" s="16">
        <v>709</v>
      </c>
      <c r="AC16" s="16">
        <v>764</v>
      </c>
      <c r="AD16" s="16">
        <v>885</v>
      </c>
      <c r="AE16" s="16">
        <v>908</v>
      </c>
      <c r="AF16" s="16">
        <v>702</v>
      </c>
      <c r="AG16" s="16">
        <v>822</v>
      </c>
      <c r="AH16" s="16">
        <v>829</v>
      </c>
      <c r="AI16" s="16">
        <v>769</v>
      </c>
      <c r="AJ16" s="16">
        <v>569</v>
      </c>
      <c r="AK16" s="16">
        <v>582</v>
      </c>
      <c r="AL16" s="16">
        <v>501</v>
      </c>
      <c r="AM16" s="16">
        <v>459</v>
      </c>
      <c r="AN16" s="16">
        <v>429</v>
      </c>
      <c r="AO16" s="16">
        <v>356</v>
      </c>
      <c r="AP16" s="16">
        <v>241</v>
      </c>
      <c r="AQ16" s="16">
        <v>142</v>
      </c>
      <c r="AR16" s="4">
        <v>4487</v>
      </c>
      <c r="AS16" s="4">
        <v>14631</v>
      </c>
      <c r="AT16" s="4">
        <v>3710</v>
      </c>
      <c r="AU16" s="29">
        <f t="shared" si="1"/>
        <v>0</v>
      </c>
      <c r="AV16" s="266">
        <f t="shared" si="2"/>
        <v>19.655685999649553</v>
      </c>
      <c r="AW16" s="266">
        <f t="shared" si="3"/>
        <v>64.09234273698966</v>
      </c>
      <c r="AX16" s="266">
        <f t="shared" si="4"/>
        <v>16.251971263360783</v>
      </c>
      <c r="AY16" s="29">
        <f t="shared" si="5"/>
        <v>10464</v>
      </c>
      <c r="AZ16" s="29">
        <f t="shared" si="6"/>
        <v>12364</v>
      </c>
    </row>
    <row r="17" spans="1:52" s="178" customFormat="1" ht="12.75">
      <c r="A17" s="178" t="s">
        <v>1030</v>
      </c>
      <c r="B17" s="178" t="s">
        <v>1030</v>
      </c>
      <c r="D17" s="178">
        <v>58404</v>
      </c>
      <c r="E17" s="178">
        <v>5126</v>
      </c>
      <c r="F17" s="178">
        <v>4685</v>
      </c>
      <c r="G17" s="178">
        <v>4616</v>
      </c>
      <c r="H17" s="178">
        <v>4320</v>
      </c>
      <c r="I17" s="178">
        <v>4432</v>
      </c>
      <c r="J17" s="178">
        <v>5234</v>
      </c>
      <c r="K17" s="178">
        <v>4815</v>
      </c>
      <c r="L17" s="178">
        <v>4315</v>
      </c>
      <c r="M17" s="178">
        <v>3856</v>
      </c>
      <c r="N17" s="178">
        <v>3333</v>
      </c>
      <c r="O17" s="178">
        <v>2992</v>
      </c>
      <c r="P17" s="178">
        <v>2741</v>
      </c>
      <c r="Q17" s="178">
        <v>2159</v>
      </c>
      <c r="R17" s="178">
        <v>1603</v>
      </c>
      <c r="S17" s="178">
        <v>1445</v>
      </c>
      <c r="T17" s="178">
        <v>1318</v>
      </c>
      <c r="U17" s="178">
        <v>869</v>
      </c>
      <c r="V17" s="178">
        <v>377</v>
      </c>
      <c r="W17" s="178">
        <v>168</v>
      </c>
      <c r="X17" s="178">
        <v>57500</v>
      </c>
      <c r="Y17" s="178">
        <v>4601</v>
      </c>
      <c r="Z17" s="178">
        <v>4486</v>
      </c>
      <c r="AA17" s="178">
        <v>4300</v>
      </c>
      <c r="AB17" s="178">
        <v>4209</v>
      </c>
      <c r="AC17" s="178">
        <v>4389</v>
      </c>
      <c r="AD17" s="178">
        <v>4939</v>
      </c>
      <c r="AE17" s="178">
        <v>4625</v>
      </c>
      <c r="AF17" s="178">
        <v>3896</v>
      </c>
      <c r="AG17" s="178">
        <v>3821</v>
      </c>
      <c r="AH17" s="178">
        <v>3303</v>
      </c>
      <c r="AI17" s="178">
        <v>3054</v>
      </c>
      <c r="AJ17" s="178">
        <v>2653</v>
      </c>
      <c r="AK17" s="178">
        <v>2273</v>
      </c>
      <c r="AL17" s="178">
        <v>1813</v>
      </c>
      <c r="AM17" s="178">
        <v>1635</v>
      </c>
      <c r="AN17" s="178">
        <v>1443</v>
      </c>
      <c r="AO17" s="178">
        <v>1056</v>
      </c>
      <c r="AP17" s="178">
        <v>636</v>
      </c>
      <c r="AQ17" s="178">
        <v>368</v>
      </c>
      <c r="AR17" s="178">
        <v>29534</v>
      </c>
      <c r="AS17" s="178">
        <v>73639</v>
      </c>
      <c r="AT17" s="178">
        <v>12731</v>
      </c>
      <c r="AU17" s="270">
        <f t="shared" si="1"/>
        <v>0</v>
      </c>
      <c r="AV17" s="271">
        <f t="shared" si="2"/>
        <v>25.481432909994478</v>
      </c>
      <c r="AW17" s="271">
        <f t="shared" si="3"/>
        <v>63.53447680839315</v>
      </c>
      <c r="AX17" s="271">
        <f t="shared" si="4"/>
        <v>10.984090281612369</v>
      </c>
      <c r="AY17" s="29">
        <f t="shared" si="5"/>
        <v>64777</v>
      </c>
      <c r="AZ17" s="29">
        <f t="shared" si="6"/>
        <v>51127</v>
      </c>
    </row>
    <row r="18" spans="1:52" ht="12.75">
      <c r="A18" s="13" t="s">
        <v>1047</v>
      </c>
      <c r="B18" s="12" t="s">
        <v>153</v>
      </c>
      <c r="C18" s="13" t="s">
        <v>154</v>
      </c>
      <c r="D18" s="14">
        <v>13003</v>
      </c>
      <c r="E18" s="15">
        <v>969</v>
      </c>
      <c r="F18" s="15">
        <v>934</v>
      </c>
      <c r="G18" s="15">
        <v>990</v>
      </c>
      <c r="H18" s="15">
        <v>926</v>
      </c>
      <c r="I18" s="15">
        <v>802</v>
      </c>
      <c r="J18" s="15">
        <v>849</v>
      </c>
      <c r="K18" s="15">
        <v>841</v>
      </c>
      <c r="L18" s="15">
        <v>884</v>
      </c>
      <c r="M18" s="15">
        <v>918</v>
      </c>
      <c r="N18" s="15">
        <v>917</v>
      </c>
      <c r="O18" s="15">
        <v>822</v>
      </c>
      <c r="P18" s="15">
        <v>721</v>
      </c>
      <c r="Q18" s="15">
        <v>667</v>
      </c>
      <c r="R18" s="15">
        <v>532</v>
      </c>
      <c r="S18" s="15">
        <v>421</v>
      </c>
      <c r="T18" s="15">
        <v>367</v>
      </c>
      <c r="U18" s="15">
        <v>266</v>
      </c>
      <c r="V18" s="15">
        <v>116</v>
      </c>
      <c r="W18" s="15">
        <v>61</v>
      </c>
      <c r="X18" s="16">
        <v>13426</v>
      </c>
      <c r="Y18" s="16">
        <v>861</v>
      </c>
      <c r="Z18" s="16">
        <v>870</v>
      </c>
      <c r="AA18" s="16">
        <v>862</v>
      </c>
      <c r="AB18" s="16">
        <v>872</v>
      </c>
      <c r="AC18" s="16">
        <v>797</v>
      </c>
      <c r="AD18" s="16">
        <v>835</v>
      </c>
      <c r="AE18" s="16">
        <v>962</v>
      </c>
      <c r="AF18" s="16">
        <v>904</v>
      </c>
      <c r="AG18" s="16">
        <v>966</v>
      </c>
      <c r="AH18" s="16">
        <v>920</v>
      </c>
      <c r="AI18" s="16">
        <v>875</v>
      </c>
      <c r="AJ18" s="16">
        <v>751</v>
      </c>
      <c r="AK18" s="16">
        <v>676</v>
      </c>
      <c r="AL18" s="16">
        <v>599</v>
      </c>
      <c r="AM18" s="16">
        <v>486</v>
      </c>
      <c r="AN18" s="16">
        <v>461</v>
      </c>
      <c r="AO18" s="16">
        <v>378</v>
      </c>
      <c r="AP18" s="16">
        <v>223</v>
      </c>
      <c r="AQ18" s="16">
        <v>128</v>
      </c>
      <c r="AR18" s="4">
        <v>5864</v>
      </c>
      <c r="AS18" s="4">
        <v>16527</v>
      </c>
      <c r="AT18" s="4">
        <v>4038</v>
      </c>
      <c r="AU18" s="29">
        <f t="shared" si="1"/>
        <v>0</v>
      </c>
      <c r="AV18" s="266">
        <f t="shared" si="2"/>
        <v>22.187748306784215</v>
      </c>
      <c r="AW18" s="266">
        <f t="shared" si="3"/>
        <v>62.533580536531844</v>
      </c>
      <c r="AX18" s="266">
        <f t="shared" si="4"/>
        <v>15.278671156683945</v>
      </c>
      <c r="AY18" s="29">
        <f t="shared" si="5"/>
        <v>12370</v>
      </c>
      <c r="AZ18" s="29">
        <f t="shared" si="6"/>
        <v>14059</v>
      </c>
    </row>
    <row r="19" spans="1:52" ht="12.75">
      <c r="A19" s="13" t="s">
        <v>810</v>
      </c>
      <c r="B19" s="12" t="s">
        <v>155</v>
      </c>
      <c r="C19" s="13" t="s">
        <v>156</v>
      </c>
      <c r="D19" s="14">
        <v>13643</v>
      </c>
      <c r="E19" s="15">
        <v>985</v>
      </c>
      <c r="F19" s="15">
        <v>904</v>
      </c>
      <c r="G19" s="15">
        <v>998</v>
      </c>
      <c r="H19" s="15">
        <v>1074</v>
      </c>
      <c r="I19" s="15">
        <v>1138</v>
      </c>
      <c r="J19" s="15">
        <v>1291</v>
      </c>
      <c r="K19" s="15">
        <v>1000</v>
      </c>
      <c r="L19" s="15">
        <v>992</v>
      </c>
      <c r="M19" s="15">
        <v>929</v>
      </c>
      <c r="N19" s="15">
        <v>924</v>
      </c>
      <c r="O19" s="15">
        <v>792</v>
      </c>
      <c r="P19" s="15">
        <v>750</v>
      </c>
      <c r="Q19" s="15">
        <v>502</v>
      </c>
      <c r="R19" s="15">
        <v>354</v>
      </c>
      <c r="S19" s="15">
        <v>327</v>
      </c>
      <c r="T19" s="15">
        <v>311</v>
      </c>
      <c r="U19" s="15">
        <v>199</v>
      </c>
      <c r="V19" s="15">
        <v>130</v>
      </c>
      <c r="W19" s="15">
        <v>43</v>
      </c>
      <c r="X19" s="16">
        <v>14106</v>
      </c>
      <c r="Y19" s="16">
        <v>884</v>
      </c>
      <c r="Z19" s="16">
        <v>869</v>
      </c>
      <c r="AA19" s="16">
        <v>902</v>
      </c>
      <c r="AB19" s="16">
        <v>1124</v>
      </c>
      <c r="AC19" s="16">
        <v>1198</v>
      </c>
      <c r="AD19" s="16">
        <v>1224</v>
      </c>
      <c r="AE19" s="16">
        <v>1089</v>
      </c>
      <c r="AF19" s="16">
        <v>928</v>
      </c>
      <c r="AG19" s="16">
        <v>929</v>
      </c>
      <c r="AH19" s="16">
        <v>1048</v>
      </c>
      <c r="AI19" s="16">
        <v>856</v>
      </c>
      <c r="AJ19" s="16">
        <v>719</v>
      </c>
      <c r="AK19" s="16">
        <v>540</v>
      </c>
      <c r="AL19" s="16">
        <v>400</v>
      </c>
      <c r="AM19" s="16">
        <v>454</v>
      </c>
      <c r="AN19" s="16">
        <v>398</v>
      </c>
      <c r="AO19" s="16">
        <v>293</v>
      </c>
      <c r="AP19" s="16">
        <v>164</v>
      </c>
      <c r="AQ19" s="16">
        <v>87</v>
      </c>
      <c r="AR19" s="4">
        <v>5933</v>
      </c>
      <c r="AS19" s="4">
        <v>18656</v>
      </c>
      <c r="AT19" s="4">
        <v>3160</v>
      </c>
      <c r="AU19" s="29">
        <f t="shared" si="1"/>
        <v>0</v>
      </c>
      <c r="AV19" s="266">
        <f t="shared" si="2"/>
        <v>21.380950664888825</v>
      </c>
      <c r="AW19" s="266">
        <f t="shared" si="3"/>
        <v>67.23125157663338</v>
      </c>
      <c r="AX19" s="266">
        <f t="shared" si="4"/>
        <v>11.387797758477783</v>
      </c>
      <c r="AY19" s="29">
        <f t="shared" si="5"/>
        <v>14680</v>
      </c>
      <c r="AZ19" s="29">
        <f t="shared" si="6"/>
        <v>13069</v>
      </c>
    </row>
    <row r="20" spans="1:52" ht="12.75">
      <c r="A20" s="13" t="s">
        <v>811</v>
      </c>
      <c r="B20" s="12" t="s">
        <v>142</v>
      </c>
      <c r="C20" s="13" t="s">
        <v>157</v>
      </c>
      <c r="D20" s="14">
        <v>11304</v>
      </c>
      <c r="E20" s="15">
        <v>709</v>
      </c>
      <c r="F20" s="15">
        <v>625</v>
      </c>
      <c r="G20" s="15">
        <v>520</v>
      </c>
      <c r="H20" s="15">
        <v>543</v>
      </c>
      <c r="I20" s="15">
        <v>998</v>
      </c>
      <c r="J20" s="15">
        <v>1334</v>
      </c>
      <c r="K20" s="15">
        <v>1140</v>
      </c>
      <c r="L20" s="15">
        <v>827</v>
      </c>
      <c r="M20" s="15">
        <v>771</v>
      </c>
      <c r="N20" s="15">
        <v>755</v>
      </c>
      <c r="O20" s="15">
        <v>592</v>
      </c>
      <c r="P20" s="15">
        <v>582</v>
      </c>
      <c r="Q20" s="15">
        <v>555</v>
      </c>
      <c r="R20" s="15">
        <v>402</v>
      </c>
      <c r="S20" s="15">
        <v>359</v>
      </c>
      <c r="T20" s="15">
        <v>243</v>
      </c>
      <c r="U20" s="15">
        <v>200</v>
      </c>
      <c r="V20" s="15">
        <v>105</v>
      </c>
      <c r="W20" s="15">
        <v>44</v>
      </c>
      <c r="X20" s="16">
        <v>11697</v>
      </c>
      <c r="Y20" s="16">
        <v>669</v>
      </c>
      <c r="Z20" s="16">
        <v>551</v>
      </c>
      <c r="AA20" s="16">
        <v>536</v>
      </c>
      <c r="AB20" s="16">
        <v>552</v>
      </c>
      <c r="AC20" s="16">
        <v>1254</v>
      </c>
      <c r="AD20" s="16">
        <v>1250</v>
      </c>
      <c r="AE20" s="16">
        <v>1056</v>
      </c>
      <c r="AF20" s="16">
        <v>827</v>
      </c>
      <c r="AG20" s="16">
        <v>740</v>
      </c>
      <c r="AH20" s="16">
        <v>669</v>
      </c>
      <c r="AI20" s="16">
        <v>611</v>
      </c>
      <c r="AJ20" s="16">
        <v>544</v>
      </c>
      <c r="AK20" s="16">
        <v>557</v>
      </c>
      <c r="AL20" s="16">
        <v>435</v>
      </c>
      <c r="AM20" s="16">
        <v>352</v>
      </c>
      <c r="AN20" s="16">
        <v>337</v>
      </c>
      <c r="AO20" s="16">
        <v>303</v>
      </c>
      <c r="AP20" s="16">
        <v>280</v>
      </c>
      <c r="AQ20" s="16">
        <v>174</v>
      </c>
      <c r="AR20" s="4">
        <v>3820</v>
      </c>
      <c r="AS20" s="4">
        <v>15947</v>
      </c>
      <c r="AT20" s="4">
        <v>3234</v>
      </c>
      <c r="AU20" s="29">
        <f t="shared" si="1"/>
        <v>0</v>
      </c>
      <c r="AV20" s="266">
        <f t="shared" si="2"/>
        <v>16.60797356636668</v>
      </c>
      <c r="AW20" s="266">
        <f t="shared" si="3"/>
        <v>69.33176818399201</v>
      </c>
      <c r="AX20" s="266">
        <f t="shared" si="4"/>
        <v>14.060258249641318</v>
      </c>
      <c r="AY20" s="29">
        <f t="shared" si="5"/>
        <v>11737</v>
      </c>
      <c r="AZ20" s="29">
        <f t="shared" si="6"/>
        <v>11264</v>
      </c>
    </row>
    <row r="21" spans="1:52" s="178" customFormat="1" ht="12.75">
      <c r="A21" s="178" t="s">
        <v>1031</v>
      </c>
      <c r="B21" s="178" t="s">
        <v>1031</v>
      </c>
      <c r="D21" s="178">
        <v>59473</v>
      </c>
      <c r="E21" s="178">
        <v>6148</v>
      </c>
      <c r="F21" s="178">
        <v>5924</v>
      </c>
      <c r="G21" s="178">
        <v>5672</v>
      </c>
      <c r="H21" s="178">
        <v>5054</v>
      </c>
      <c r="I21" s="178">
        <v>4330</v>
      </c>
      <c r="J21" s="178">
        <v>4439</v>
      </c>
      <c r="K21" s="178">
        <v>4469</v>
      </c>
      <c r="L21" s="178">
        <v>4089</v>
      </c>
      <c r="M21" s="178">
        <v>3857</v>
      </c>
      <c r="N21" s="178">
        <v>3056</v>
      </c>
      <c r="O21" s="178">
        <v>2624</v>
      </c>
      <c r="P21" s="178">
        <v>2318</v>
      </c>
      <c r="Q21" s="178">
        <v>1971</v>
      </c>
      <c r="R21" s="178">
        <v>1482</v>
      </c>
      <c r="S21" s="178">
        <v>1416</v>
      </c>
      <c r="T21" s="178">
        <v>1178</v>
      </c>
      <c r="U21" s="178">
        <v>815</v>
      </c>
      <c r="V21" s="178">
        <v>451</v>
      </c>
      <c r="W21" s="178">
        <v>180</v>
      </c>
      <c r="X21" s="178">
        <v>62205</v>
      </c>
      <c r="Y21" s="178">
        <v>5941</v>
      </c>
      <c r="Z21" s="178">
        <v>5841</v>
      </c>
      <c r="AA21" s="178">
        <v>5433</v>
      </c>
      <c r="AB21" s="178">
        <v>4835</v>
      </c>
      <c r="AC21" s="178">
        <v>4608</v>
      </c>
      <c r="AD21" s="178">
        <v>4988</v>
      </c>
      <c r="AE21" s="178">
        <v>4736</v>
      </c>
      <c r="AF21" s="178">
        <v>4199</v>
      </c>
      <c r="AG21" s="178">
        <v>4070</v>
      </c>
      <c r="AH21" s="178">
        <v>3128</v>
      </c>
      <c r="AI21" s="178">
        <v>2767</v>
      </c>
      <c r="AJ21" s="178">
        <v>2399</v>
      </c>
      <c r="AK21" s="178">
        <v>2021</v>
      </c>
      <c r="AL21" s="178">
        <v>1655</v>
      </c>
      <c r="AM21" s="178">
        <v>1636</v>
      </c>
      <c r="AN21" s="178">
        <v>1533</v>
      </c>
      <c r="AO21" s="178">
        <v>1174</v>
      </c>
      <c r="AP21" s="178">
        <v>806</v>
      </c>
      <c r="AQ21" s="178">
        <v>435</v>
      </c>
      <c r="AR21" s="178">
        <v>37020</v>
      </c>
      <c r="AS21" s="178">
        <v>71897</v>
      </c>
      <c r="AT21" s="178">
        <v>12761</v>
      </c>
      <c r="AU21" s="270">
        <f t="shared" si="1"/>
        <v>0</v>
      </c>
      <c r="AV21" s="271">
        <f t="shared" si="2"/>
        <v>30.424563191373956</v>
      </c>
      <c r="AW21" s="271">
        <f t="shared" si="3"/>
        <v>59.0879205772613</v>
      </c>
      <c r="AX21" s="271">
        <f t="shared" si="4"/>
        <v>10.487516231364749</v>
      </c>
      <c r="AY21" s="29">
        <f t="shared" si="5"/>
        <v>72418</v>
      </c>
      <c r="AZ21" s="29">
        <f t="shared" si="6"/>
        <v>49260</v>
      </c>
    </row>
    <row r="22" spans="1:52" ht="12.75">
      <c r="A22" s="13" t="s">
        <v>812</v>
      </c>
      <c r="B22" s="12" t="s">
        <v>146</v>
      </c>
      <c r="C22" s="13" t="s">
        <v>158</v>
      </c>
      <c r="D22" s="14">
        <v>13569</v>
      </c>
      <c r="E22" s="15">
        <v>1350</v>
      </c>
      <c r="F22" s="15">
        <v>1308</v>
      </c>
      <c r="G22" s="15">
        <v>1133</v>
      </c>
      <c r="H22" s="15">
        <v>1093</v>
      </c>
      <c r="I22" s="15">
        <v>895</v>
      </c>
      <c r="J22" s="15">
        <v>955</v>
      </c>
      <c r="K22" s="15">
        <v>936</v>
      </c>
      <c r="L22" s="15">
        <v>886</v>
      </c>
      <c r="M22" s="15">
        <v>912</v>
      </c>
      <c r="N22" s="15">
        <v>778</v>
      </c>
      <c r="O22" s="15">
        <v>690</v>
      </c>
      <c r="P22" s="15">
        <v>577</v>
      </c>
      <c r="Q22" s="15">
        <v>580</v>
      </c>
      <c r="R22" s="15">
        <v>447</v>
      </c>
      <c r="S22" s="15">
        <v>377</v>
      </c>
      <c r="T22" s="15">
        <v>283</v>
      </c>
      <c r="U22" s="15">
        <v>217</v>
      </c>
      <c r="V22" s="15">
        <v>111</v>
      </c>
      <c r="W22" s="15">
        <v>41</v>
      </c>
      <c r="X22" s="16">
        <v>14457</v>
      </c>
      <c r="Y22" s="16">
        <v>1307</v>
      </c>
      <c r="Z22" s="16">
        <v>1246</v>
      </c>
      <c r="AA22" s="16">
        <v>1238</v>
      </c>
      <c r="AB22" s="16">
        <v>1011</v>
      </c>
      <c r="AC22" s="16">
        <v>989</v>
      </c>
      <c r="AD22" s="16">
        <v>1102</v>
      </c>
      <c r="AE22" s="16">
        <v>1019</v>
      </c>
      <c r="AF22" s="16">
        <v>931</v>
      </c>
      <c r="AG22" s="16">
        <v>970</v>
      </c>
      <c r="AH22" s="16">
        <v>803</v>
      </c>
      <c r="AI22" s="16">
        <v>702</v>
      </c>
      <c r="AJ22" s="16">
        <v>604</v>
      </c>
      <c r="AK22" s="16">
        <v>508</v>
      </c>
      <c r="AL22" s="16">
        <v>451</v>
      </c>
      <c r="AM22" s="16">
        <v>481</v>
      </c>
      <c r="AN22" s="16">
        <v>425</v>
      </c>
      <c r="AO22" s="16">
        <v>330</v>
      </c>
      <c r="AP22" s="16">
        <v>218</v>
      </c>
      <c r="AQ22" s="16">
        <v>122</v>
      </c>
      <c r="AR22" s="4">
        <v>8020</v>
      </c>
      <c r="AS22" s="4">
        <v>16503</v>
      </c>
      <c r="AT22" s="4">
        <v>3503</v>
      </c>
      <c r="AU22" s="29">
        <f t="shared" si="1"/>
        <v>0</v>
      </c>
      <c r="AV22" s="266">
        <f t="shared" si="2"/>
        <v>28.61628487832727</v>
      </c>
      <c r="AW22" s="266">
        <f t="shared" si="3"/>
        <v>58.8846071505031</v>
      </c>
      <c r="AX22" s="266">
        <f t="shared" si="4"/>
        <v>12.499107971169627</v>
      </c>
      <c r="AY22" s="29">
        <f t="shared" si="5"/>
        <v>15582</v>
      </c>
      <c r="AZ22" s="29">
        <f t="shared" si="6"/>
        <v>12444</v>
      </c>
    </row>
    <row r="23" spans="1:52" ht="12.75">
      <c r="A23" s="13" t="s">
        <v>813</v>
      </c>
      <c r="B23" s="12" t="s">
        <v>159</v>
      </c>
      <c r="C23" s="13" t="s">
        <v>160</v>
      </c>
      <c r="D23" s="14">
        <v>11653</v>
      </c>
      <c r="E23" s="15">
        <v>1025</v>
      </c>
      <c r="F23" s="15">
        <v>796</v>
      </c>
      <c r="G23" s="15">
        <v>846</v>
      </c>
      <c r="H23" s="15">
        <v>809</v>
      </c>
      <c r="I23" s="15">
        <v>672</v>
      </c>
      <c r="J23" s="15">
        <v>736</v>
      </c>
      <c r="K23" s="15">
        <v>763</v>
      </c>
      <c r="L23" s="15">
        <v>729</v>
      </c>
      <c r="M23" s="15">
        <v>834</v>
      </c>
      <c r="N23" s="15">
        <v>792</v>
      </c>
      <c r="O23" s="15">
        <v>663</v>
      </c>
      <c r="P23" s="15">
        <v>660</v>
      </c>
      <c r="Q23" s="15">
        <v>689</v>
      </c>
      <c r="R23" s="15">
        <v>551</v>
      </c>
      <c r="S23" s="15">
        <v>417</v>
      </c>
      <c r="T23" s="15">
        <v>313</v>
      </c>
      <c r="U23" s="15">
        <v>207</v>
      </c>
      <c r="V23" s="15">
        <v>109</v>
      </c>
      <c r="W23" s="15">
        <v>42</v>
      </c>
      <c r="X23" s="16">
        <v>12727</v>
      </c>
      <c r="Y23" s="16">
        <v>927</v>
      </c>
      <c r="Z23" s="16">
        <v>749</v>
      </c>
      <c r="AA23" s="16">
        <v>815</v>
      </c>
      <c r="AB23" s="16">
        <v>813</v>
      </c>
      <c r="AC23" s="16">
        <v>828</v>
      </c>
      <c r="AD23" s="16">
        <v>896</v>
      </c>
      <c r="AE23" s="16">
        <v>844</v>
      </c>
      <c r="AF23" s="16">
        <v>846</v>
      </c>
      <c r="AG23" s="16">
        <v>895</v>
      </c>
      <c r="AH23" s="16">
        <v>827</v>
      </c>
      <c r="AI23" s="16">
        <v>682</v>
      </c>
      <c r="AJ23" s="16">
        <v>685</v>
      </c>
      <c r="AK23" s="16">
        <v>799</v>
      </c>
      <c r="AL23" s="16">
        <v>604</v>
      </c>
      <c r="AM23" s="16">
        <v>435</v>
      </c>
      <c r="AN23" s="16">
        <v>386</v>
      </c>
      <c r="AO23" s="16">
        <v>342</v>
      </c>
      <c r="AP23" s="16">
        <v>231</v>
      </c>
      <c r="AQ23" s="16">
        <v>123</v>
      </c>
      <c r="AR23" s="4">
        <v>5512</v>
      </c>
      <c r="AS23" s="4">
        <v>15108</v>
      </c>
      <c r="AT23" s="4">
        <v>3760</v>
      </c>
      <c r="AU23" s="29">
        <f t="shared" si="1"/>
        <v>0</v>
      </c>
      <c r="AV23" s="266">
        <f t="shared" si="2"/>
        <v>22.608695652173914</v>
      </c>
      <c r="AW23" s="266">
        <f t="shared" si="3"/>
        <v>61.968826907301064</v>
      </c>
      <c r="AX23" s="266">
        <f t="shared" si="4"/>
        <v>15.42247744052502</v>
      </c>
      <c r="AY23" s="29">
        <f t="shared" si="5"/>
        <v>11519</v>
      </c>
      <c r="AZ23" s="29">
        <f t="shared" si="6"/>
        <v>12861</v>
      </c>
    </row>
    <row r="24" spans="1:52" ht="12.75">
      <c r="A24" s="13" t="s">
        <v>814</v>
      </c>
      <c r="B24" s="12" t="s">
        <v>151</v>
      </c>
      <c r="C24" s="13" t="s">
        <v>161</v>
      </c>
      <c r="D24" s="14">
        <v>12051</v>
      </c>
      <c r="E24" s="15">
        <v>1069</v>
      </c>
      <c r="F24" s="15">
        <v>969</v>
      </c>
      <c r="G24" s="15">
        <v>983</v>
      </c>
      <c r="H24" s="15">
        <v>1022</v>
      </c>
      <c r="I24" s="15">
        <v>801</v>
      </c>
      <c r="J24" s="15">
        <v>753</v>
      </c>
      <c r="K24" s="15">
        <v>757</v>
      </c>
      <c r="L24" s="15">
        <v>692</v>
      </c>
      <c r="M24" s="15">
        <v>773</v>
      </c>
      <c r="N24" s="15">
        <v>856</v>
      </c>
      <c r="O24" s="15">
        <v>767</v>
      </c>
      <c r="P24" s="15">
        <v>603</v>
      </c>
      <c r="Q24" s="15">
        <v>586</v>
      </c>
      <c r="R24" s="15">
        <v>456</v>
      </c>
      <c r="S24" s="15">
        <v>355</v>
      </c>
      <c r="T24" s="15">
        <v>268</v>
      </c>
      <c r="U24" s="15">
        <v>216</v>
      </c>
      <c r="V24" s="15">
        <v>90</v>
      </c>
      <c r="W24" s="15">
        <v>35</v>
      </c>
      <c r="X24" s="16">
        <v>13283</v>
      </c>
      <c r="Y24" s="16">
        <v>1021</v>
      </c>
      <c r="Z24" s="16">
        <v>924</v>
      </c>
      <c r="AA24" s="16">
        <v>973</v>
      </c>
      <c r="AB24" s="16">
        <v>1004</v>
      </c>
      <c r="AC24" s="16">
        <v>861</v>
      </c>
      <c r="AD24" s="16">
        <v>924</v>
      </c>
      <c r="AE24" s="16">
        <v>905</v>
      </c>
      <c r="AF24" s="16">
        <v>858</v>
      </c>
      <c r="AG24" s="16">
        <v>968</v>
      </c>
      <c r="AH24" s="16">
        <v>952</v>
      </c>
      <c r="AI24" s="16">
        <v>760</v>
      </c>
      <c r="AJ24" s="16">
        <v>618</v>
      </c>
      <c r="AK24" s="16">
        <v>555</v>
      </c>
      <c r="AL24" s="16">
        <v>505</v>
      </c>
      <c r="AM24" s="16">
        <v>461</v>
      </c>
      <c r="AN24" s="16">
        <v>361</v>
      </c>
      <c r="AO24" s="16">
        <v>318</v>
      </c>
      <c r="AP24" s="16">
        <v>194</v>
      </c>
      <c r="AQ24" s="16">
        <v>121</v>
      </c>
      <c r="AR24" s="4">
        <v>6355</v>
      </c>
      <c r="AS24" s="4">
        <v>15599</v>
      </c>
      <c r="AT24" s="4">
        <v>3380</v>
      </c>
      <c r="AU24" s="29">
        <f t="shared" si="1"/>
        <v>0</v>
      </c>
      <c r="AV24" s="266">
        <f t="shared" si="2"/>
        <v>25.0848661877319</v>
      </c>
      <c r="AW24" s="266">
        <f t="shared" si="3"/>
        <v>61.573379647904005</v>
      </c>
      <c r="AX24" s="266">
        <f t="shared" si="4"/>
        <v>13.341754164364094</v>
      </c>
      <c r="AY24" s="29">
        <f t="shared" si="5"/>
        <v>12966</v>
      </c>
      <c r="AZ24" s="29">
        <f t="shared" si="6"/>
        <v>12368</v>
      </c>
    </row>
    <row r="25" spans="1:52" s="178" customFormat="1" ht="12.75">
      <c r="A25" s="178" t="s">
        <v>1032</v>
      </c>
      <c r="B25" s="178" t="s">
        <v>1032</v>
      </c>
      <c r="D25" s="178">
        <v>65307</v>
      </c>
      <c r="E25" s="178">
        <v>5510</v>
      </c>
      <c r="F25" s="178">
        <v>4712</v>
      </c>
      <c r="G25" s="178">
        <v>4261</v>
      </c>
      <c r="H25" s="178">
        <v>5163</v>
      </c>
      <c r="I25" s="178">
        <v>9071</v>
      </c>
      <c r="J25" s="178">
        <v>8019</v>
      </c>
      <c r="K25" s="178">
        <v>6403</v>
      </c>
      <c r="L25" s="178">
        <v>4747</v>
      </c>
      <c r="M25" s="178">
        <v>4036</v>
      </c>
      <c r="N25" s="178">
        <v>3418</v>
      </c>
      <c r="O25" s="178">
        <v>2407</v>
      </c>
      <c r="P25" s="178">
        <v>1991</v>
      </c>
      <c r="Q25" s="178">
        <v>1447</v>
      </c>
      <c r="R25" s="178">
        <v>1187</v>
      </c>
      <c r="S25" s="178">
        <v>1113</v>
      </c>
      <c r="T25" s="178">
        <v>938</v>
      </c>
      <c r="U25" s="178">
        <v>559</v>
      </c>
      <c r="V25" s="178">
        <v>243</v>
      </c>
      <c r="W25" s="178">
        <v>82</v>
      </c>
      <c r="X25" s="178">
        <v>61386</v>
      </c>
      <c r="Y25" s="178">
        <v>5231</v>
      </c>
      <c r="Z25" s="178">
        <v>4479</v>
      </c>
      <c r="AA25" s="178">
        <v>3944</v>
      </c>
      <c r="AB25" s="178">
        <v>5245</v>
      </c>
      <c r="AC25" s="178">
        <v>9100</v>
      </c>
      <c r="AD25" s="178">
        <v>7100</v>
      </c>
      <c r="AE25" s="178">
        <v>5415</v>
      </c>
      <c r="AF25" s="178">
        <v>3947</v>
      </c>
      <c r="AG25" s="178">
        <v>3464</v>
      </c>
      <c r="AH25" s="178">
        <v>3023</v>
      </c>
      <c r="AI25" s="178">
        <v>2414</v>
      </c>
      <c r="AJ25" s="178">
        <v>1844</v>
      </c>
      <c r="AK25" s="178">
        <v>1445</v>
      </c>
      <c r="AL25" s="178">
        <v>1200</v>
      </c>
      <c r="AM25" s="178">
        <v>1263</v>
      </c>
      <c r="AN25" s="178">
        <v>1004</v>
      </c>
      <c r="AO25" s="178">
        <v>687</v>
      </c>
      <c r="AP25" s="178">
        <v>370</v>
      </c>
      <c r="AQ25" s="178">
        <v>211</v>
      </c>
      <c r="AR25" s="178">
        <v>29734</v>
      </c>
      <c r="AS25" s="178">
        <v>88102</v>
      </c>
      <c r="AT25" s="178">
        <v>8857</v>
      </c>
      <c r="AU25" s="270">
        <f t="shared" si="1"/>
        <v>0</v>
      </c>
      <c r="AV25" s="271">
        <f t="shared" si="2"/>
        <v>23.46933137584555</v>
      </c>
      <c r="AW25" s="271">
        <f t="shared" si="3"/>
        <v>69.53975357754571</v>
      </c>
      <c r="AX25" s="271">
        <f t="shared" si="4"/>
        <v>6.990915046608731</v>
      </c>
      <c r="AY25" s="29">
        <f t="shared" si="5"/>
        <v>83653</v>
      </c>
      <c r="AZ25" s="29">
        <f t="shared" si="6"/>
        <v>43040</v>
      </c>
    </row>
    <row r="26" spans="1:52" ht="12.75">
      <c r="A26" s="13" t="s">
        <v>815</v>
      </c>
      <c r="B26" s="12" t="s">
        <v>140</v>
      </c>
      <c r="C26" s="13" t="s">
        <v>162</v>
      </c>
      <c r="D26" s="14">
        <v>16515</v>
      </c>
      <c r="E26" s="15">
        <v>760</v>
      </c>
      <c r="F26" s="15">
        <v>486</v>
      </c>
      <c r="G26" s="15">
        <v>410</v>
      </c>
      <c r="H26" s="15">
        <v>770</v>
      </c>
      <c r="I26" s="15">
        <v>3148</v>
      </c>
      <c r="J26" s="15">
        <v>3460</v>
      </c>
      <c r="K26" s="15">
        <v>2229</v>
      </c>
      <c r="L26" s="15">
        <v>1297</v>
      </c>
      <c r="M26" s="15">
        <v>951</v>
      </c>
      <c r="N26" s="15">
        <v>897</v>
      </c>
      <c r="O26" s="15">
        <v>592</v>
      </c>
      <c r="P26" s="15">
        <v>454</v>
      </c>
      <c r="Q26" s="15">
        <v>355</v>
      </c>
      <c r="R26" s="15">
        <v>255</v>
      </c>
      <c r="S26" s="15">
        <v>169</v>
      </c>
      <c r="T26" s="15">
        <v>138</v>
      </c>
      <c r="U26" s="15">
        <v>94</v>
      </c>
      <c r="V26" s="15">
        <v>35</v>
      </c>
      <c r="W26" s="15">
        <v>15</v>
      </c>
      <c r="X26" s="16">
        <v>13618</v>
      </c>
      <c r="Y26" s="16">
        <v>708</v>
      </c>
      <c r="Z26" s="16">
        <v>499</v>
      </c>
      <c r="AA26" s="16">
        <v>451</v>
      </c>
      <c r="AB26" s="16">
        <v>820</v>
      </c>
      <c r="AC26" s="16">
        <v>3244</v>
      </c>
      <c r="AD26" s="16">
        <v>2626</v>
      </c>
      <c r="AE26" s="16">
        <v>1562</v>
      </c>
      <c r="AF26" s="16">
        <v>802</v>
      </c>
      <c r="AG26" s="16">
        <v>607</v>
      </c>
      <c r="AH26" s="16">
        <v>535</v>
      </c>
      <c r="AI26" s="16">
        <v>450</v>
      </c>
      <c r="AJ26" s="16">
        <v>318</v>
      </c>
      <c r="AK26" s="16">
        <v>237</v>
      </c>
      <c r="AL26" s="16">
        <v>214</v>
      </c>
      <c r="AM26" s="16">
        <v>170</v>
      </c>
      <c r="AN26" s="16">
        <v>154</v>
      </c>
      <c r="AO26" s="16">
        <v>109</v>
      </c>
      <c r="AP26" s="16">
        <v>72</v>
      </c>
      <c r="AQ26" s="16">
        <v>40</v>
      </c>
      <c r="AR26" s="4">
        <v>3469</v>
      </c>
      <c r="AS26" s="4">
        <v>25199</v>
      </c>
      <c r="AT26" s="4">
        <v>1465</v>
      </c>
      <c r="AU26" s="29">
        <f t="shared" si="1"/>
        <v>0</v>
      </c>
      <c r="AV26" s="266">
        <f t="shared" si="2"/>
        <v>11.512295489994358</v>
      </c>
      <c r="AW26" s="266">
        <f t="shared" si="3"/>
        <v>83.62592506554276</v>
      </c>
      <c r="AX26" s="266">
        <f t="shared" si="4"/>
        <v>4.861779444462881</v>
      </c>
      <c r="AY26" s="29">
        <f t="shared" si="5"/>
        <v>21173</v>
      </c>
      <c r="AZ26" s="29">
        <f t="shared" si="6"/>
        <v>8960</v>
      </c>
    </row>
    <row r="27" spans="1:52" ht="12.75">
      <c r="A27" s="13" t="s">
        <v>816</v>
      </c>
      <c r="B27" s="12" t="s">
        <v>159</v>
      </c>
      <c r="C27" s="13" t="s">
        <v>163</v>
      </c>
      <c r="D27" s="14">
        <v>12314</v>
      </c>
      <c r="E27" s="15">
        <v>978</v>
      </c>
      <c r="F27" s="15">
        <v>844</v>
      </c>
      <c r="G27" s="15">
        <v>857</v>
      </c>
      <c r="H27" s="15">
        <v>856</v>
      </c>
      <c r="I27" s="15">
        <v>721</v>
      </c>
      <c r="J27" s="15">
        <v>828</v>
      </c>
      <c r="K27" s="15">
        <v>889</v>
      </c>
      <c r="L27" s="15">
        <v>881</v>
      </c>
      <c r="M27" s="15">
        <v>875</v>
      </c>
      <c r="N27" s="15">
        <v>912</v>
      </c>
      <c r="O27" s="15">
        <v>743</v>
      </c>
      <c r="P27" s="15">
        <v>718</v>
      </c>
      <c r="Q27" s="15">
        <v>709</v>
      </c>
      <c r="R27" s="15">
        <v>515</v>
      </c>
      <c r="S27" s="15">
        <v>378</v>
      </c>
      <c r="T27" s="15">
        <v>260</v>
      </c>
      <c r="U27" s="15">
        <v>224</v>
      </c>
      <c r="V27" s="15">
        <v>96</v>
      </c>
      <c r="W27" s="15">
        <v>30</v>
      </c>
      <c r="X27" s="16">
        <v>13096</v>
      </c>
      <c r="Y27" s="16">
        <v>863</v>
      </c>
      <c r="Z27" s="16">
        <v>774</v>
      </c>
      <c r="AA27" s="16">
        <v>849</v>
      </c>
      <c r="AB27" s="16">
        <v>823</v>
      </c>
      <c r="AC27" s="16">
        <v>806</v>
      </c>
      <c r="AD27" s="16">
        <v>935</v>
      </c>
      <c r="AE27" s="16">
        <v>1020</v>
      </c>
      <c r="AF27" s="16">
        <v>942</v>
      </c>
      <c r="AG27" s="16">
        <v>961</v>
      </c>
      <c r="AH27" s="16">
        <v>889</v>
      </c>
      <c r="AI27" s="16">
        <v>842</v>
      </c>
      <c r="AJ27" s="16">
        <v>782</v>
      </c>
      <c r="AK27" s="16">
        <v>708</v>
      </c>
      <c r="AL27" s="16">
        <v>522</v>
      </c>
      <c r="AM27" s="16">
        <v>391</v>
      </c>
      <c r="AN27" s="16">
        <v>381</v>
      </c>
      <c r="AO27" s="16">
        <v>320</v>
      </c>
      <c r="AP27" s="16">
        <v>190</v>
      </c>
      <c r="AQ27" s="16">
        <v>98</v>
      </c>
      <c r="AR27" s="4">
        <v>5522</v>
      </c>
      <c r="AS27" s="4">
        <v>16483</v>
      </c>
      <c r="AT27" s="4">
        <v>3405</v>
      </c>
      <c r="AU27" s="29">
        <f t="shared" si="1"/>
        <v>0</v>
      </c>
      <c r="AV27" s="266">
        <f t="shared" si="2"/>
        <v>21.73160173160173</v>
      </c>
      <c r="AW27" s="266">
        <f t="shared" si="3"/>
        <v>64.86816214088942</v>
      </c>
      <c r="AX27" s="266">
        <f t="shared" si="4"/>
        <v>13.400236127508855</v>
      </c>
      <c r="AY27" s="29">
        <f t="shared" si="5"/>
        <v>12043</v>
      </c>
      <c r="AZ27" s="29">
        <f t="shared" si="6"/>
        <v>13367</v>
      </c>
    </row>
    <row r="28" spans="1:52" ht="12.75">
      <c r="A28" s="13" t="s">
        <v>817</v>
      </c>
      <c r="B28" s="12" t="s">
        <v>155</v>
      </c>
      <c r="C28" s="13" t="s">
        <v>164</v>
      </c>
      <c r="D28" s="14">
        <v>16037</v>
      </c>
      <c r="E28" s="15">
        <v>1498</v>
      </c>
      <c r="F28" s="15">
        <v>1436</v>
      </c>
      <c r="G28" s="15">
        <v>1434</v>
      </c>
      <c r="H28" s="15">
        <v>1374</v>
      </c>
      <c r="I28" s="15">
        <v>1395</v>
      </c>
      <c r="J28" s="15">
        <v>1523</v>
      </c>
      <c r="K28" s="15">
        <v>1446</v>
      </c>
      <c r="L28" s="15">
        <v>1213</v>
      </c>
      <c r="M28" s="15">
        <v>1005</v>
      </c>
      <c r="N28" s="15">
        <v>849</v>
      </c>
      <c r="O28" s="15">
        <v>672</v>
      </c>
      <c r="P28" s="15">
        <v>578</v>
      </c>
      <c r="Q28" s="15">
        <v>350</v>
      </c>
      <c r="R28" s="15">
        <v>298</v>
      </c>
      <c r="S28" s="15">
        <v>340</v>
      </c>
      <c r="T28" s="15">
        <v>315</v>
      </c>
      <c r="U28" s="15">
        <v>212</v>
      </c>
      <c r="V28" s="15">
        <v>74</v>
      </c>
      <c r="W28" s="15">
        <v>25</v>
      </c>
      <c r="X28" s="16">
        <v>15037</v>
      </c>
      <c r="Y28" s="16">
        <v>1376</v>
      </c>
      <c r="Z28" s="16">
        <v>1359</v>
      </c>
      <c r="AA28" s="16">
        <v>1249</v>
      </c>
      <c r="AB28" s="16">
        <v>1181</v>
      </c>
      <c r="AC28" s="16">
        <v>1394</v>
      </c>
      <c r="AD28" s="16">
        <v>1333</v>
      </c>
      <c r="AE28" s="16">
        <v>1222</v>
      </c>
      <c r="AF28" s="16">
        <v>1098</v>
      </c>
      <c r="AG28" s="16">
        <v>933</v>
      </c>
      <c r="AH28" s="16">
        <v>867</v>
      </c>
      <c r="AI28" s="16">
        <v>678</v>
      </c>
      <c r="AJ28" s="16">
        <v>576</v>
      </c>
      <c r="AK28" s="16">
        <v>392</v>
      </c>
      <c r="AL28" s="16">
        <v>372</v>
      </c>
      <c r="AM28" s="16">
        <v>388</v>
      </c>
      <c r="AN28" s="16">
        <v>288</v>
      </c>
      <c r="AO28" s="16">
        <v>191</v>
      </c>
      <c r="AP28" s="16">
        <v>93</v>
      </c>
      <c r="AQ28" s="16">
        <v>47</v>
      </c>
      <c r="AR28" s="4">
        <v>8886</v>
      </c>
      <c r="AS28" s="4">
        <v>19545</v>
      </c>
      <c r="AT28" s="4">
        <v>2643</v>
      </c>
      <c r="AU28" s="29">
        <f t="shared" si="1"/>
        <v>0</v>
      </c>
      <c r="AV28" s="266">
        <f t="shared" si="2"/>
        <v>28.59625410310871</v>
      </c>
      <c r="AW28" s="266">
        <f t="shared" si="3"/>
        <v>62.89824290403553</v>
      </c>
      <c r="AX28" s="266">
        <f t="shared" si="4"/>
        <v>8.505502992855764</v>
      </c>
      <c r="AY28" s="29">
        <f t="shared" si="5"/>
        <v>19220</v>
      </c>
      <c r="AZ28" s="29">
        <f t="shared" si="6"/>
        <v>11854</v>
      </c>
    </row>
    <row r="29" spans="1:52" ht="12.75">
      <c r="A29" s="13" t="s">
        <v>818</v>
      </c>
      <c r="B29" s="12" t="s">
        <v>153</v>
      </c>
      <c r="C29" s="13" t="s">
        <v>165</v>
      </c>
      <c r="D29" s="14">
        <v>13130</v>
      </c>
      <c r="E29" s="15">
        <v>818</v>
      </c>
      <c r="F29" s="15">
        <v>668</v>
      </c>
      <c r="G29" s="15">
        <v>753</v>
      </c>
      <c r="H29" s="15">
        <v>708</v>
      </c>
      <c r="I29" s="15">
        <v>905</v>
      </c>
      <c r="J29" s="15">
        <v>1415</v>
      </c>
      <c r="K29" s="15">
        <v>1316</v>
      </c>
      <c r="L29" s="15">
        <v>1107</v>
      </c>
      <c r="M29" s="15">
        <v>1018</v>
      </c>
      <c r="N29" s="15">
        <v>911</v>
      </c>
      <c r="O29" s="15">
        <v>781</v>
      </c>
      <c r="P29" s="15">
        <v>736</v>
      </c>
      <c r="Q29" s="15">
        <v>627</v>
      </c>
      <c r="R29" s="15">
        <v>408</v>
      </c>
      <c r="S29" s="15">
        <v>315</v>
      </c>
      <c r="T29" s="15">
        <v>315</v>
      </c>
      <c r="U29" s="15">
        <v>193</v>
      </c>
      <c r="V29" s="15">
        <v>94</v>
      </c>
      <c r="W29" s="15">
        <v>42</v>
      </c>
      <c r="X29" s="16">
        <v>12539</v>
      </c>
      <c r="Y29" s="16">
        <v>785</v>
      </c>
      <c r="Z29" s="16">
        <v>696</v>
      </c>
      <c r="AA29" s="16">
        <v>624</v>
      </c>
      <c r="AB29" s="16">
        <v>753</v>
      </c>
      <c r="AC29" s="16">
        <v>917</v>
      </c>
      <c r="AD29" s="16">
        <v>1272</v>
      </c>
      <c r="AE29" s="16">
        <v>1087</v>
      </c>
      <c r="AF29" s="16">
        <v>930</v>
      </c>
      <c r="AG29" s="16">
        <v>915</v>
      </c>
      <c r="AH29" s="16">
        <v>823</v>
      </c>
      <c r="AI29" s="16">
        <v>766</v>
      </c>
      <c r="AJ29" s="16">
        <v>668</v>
      </c>
      <c r="AK29" s="16">
        <v>609</v>
      </c>
      <c r="AL29" s="16">
        <v>426</v>
      </c>
      <c r="AM29" s="16">
        <v>370</v>
      </c>
      <c r="AN29" s="16">
        <v>338</v>
      </c>
      <c r="AO29" s="16">
        <v>238</v>
      </c>
      <c r="AP29" s="16">
        <v>188</v>
      </c>
      <c r="AQ29" s="16">
        <v>134</v>
      </c>
      <c r="AR29" s="4">
        <v>4641</v>
      </c>
      <c r="AS29" s="4">
        <v>17967</v>
      </c>
      <c r="AT29" s="4">
        <v>3061</v>
      </c>
      <c r="AU29" s="29">
        <f t="shared" si="1"/>
        <v>0</v>
      </c>
      <c r="AV29" s="266">
        <f t="shared" si="2"/>
        <v>18.08017452958822</v>
      </c>
      <c r="AW29" s="266">
        <f t="shared" si="3"/>
        <v>69.99493552534184</v>
      </c>
      <c r="AX29" s="266">
        <f t="shared" si="4"/>
        <v>11.924889945069928</v>
      </c>
      <c r="AY29" s="29">
        <f t="shared" si="5"/>
        <v>12717</v>
      </c>
      <c r="AZ29" s="29">
        <f t="shared" si="6"/>
        <v>12952</v>
      </c>
    </row>
    <row r="30" spans="1:52" ht="12.75">
      <c r="A30" s="13" t="s">
        <v>819</v>
      </c>
      <c r="B30" s="12" t="s">
        <v>140</v>
      </c>
      <c r="C30" s="13" t="s">
        <v>166</v>
      </c>
      <c r="D30" s="14">
        <v>17173</v>
      </c>
      <c r="E30" s="15">
        <v>1729</v>
      </c>
      <c r="F30" s="15">
        <v>1415</v>
      </c>
      <c r="G30" s="15">
        <v>1275</v>
      </c>
      <c r="H30" s="15">
        <v>1738</v>
      </c>
      <c r="I30" s="15">
        <v>2417</v>
      </c>
      <c r="J30" s="15">
        <v>1565</v>
      </c>
      <c r="K30" s="15">
        <v>1395</v>
      </c>
      <c r="L30" s="15">
        <v>1116</v>
      </c>
      <c r="M30" s="15">
        <v>990</v>
      </c>
      <c r="N30" s="15">
        <v>871</v>
      </c>
      <c r="O30" s="15">
        <v>616</v>
      </c>
      <c r="P30" s="15">
        <v>488</v>
      </c>
      <c r="Q30" s="15">
        <v>408</v>
      </c>
      <c r="R30" s="15">
        <v>336</v>
      </c>
      <c r="S30" s="15">
        <v>358</v>
      </c>
      <c r="T30" s="15">
        <v>243</v>
      </c>
      <c r="U30" s="15">
        <v>139</v>
      </c>
      <c r="V30" s="15">
        <v>60</v>
      </c>
      <c r="W30" s="15">
        <v>14</v>
      </c>
      <c r="X30" s="16">
        <v>16784</v>
      </c>
      <c r="Y30" s="16">
        <v>1593</v>
      </c>
      <c r="Z30" s="16">
        <v>1367</v>
      </c>
      <c r="AA30" s="16">
        <v>1168</v>
      </c>
      <c r="AB30" s="16">
        <v>1785</v>
      </c>
      <c r="AC30" s="16">
        <v>2475</v>
      </c>
      <c r="AD30" s="16">
        <v>1731</v>
      </c>
      <c r="AE30" s="16">
        <v>1272</v>
      </c>
      <c r="AF30" s="16">
        <v>1043</v>
      </c>
      <c r="AG30" s="16">
        <v>894</v>
      </c>
      <c r="AH30" s="16">
        <v>725</v>
      </c>
      <c r="AI30" s="16">
        <v>613</v>
      </c>
      <c r="AJ30" s="16">
        <v>479</v>
      </c>
      <c r="AK30" s="16">
        <v>383</v>
      </c>
      <c r="AL30" s="16">
        <v>329</v>
      </c>
      <c r="AM30" s="16">
        <v>347</v>
      </c>
      <c r="AN30" s="16">
        <v>268</v>
      </c>
      <c r="AO30" s="16">
        <v>179</v>
      </c>
      <c r="AP30" s="16">
        <v>97</v>
      </c>
      <c r="AQ30" s="16">
        <v>36</v>
      </c>
      <c r="AR30" s="4">
        <v>8999</v>
      </c>
      <c r="AS30" s="4">
        <v>22552</v>
      </c>
      <c r="AT30" s="4">
        <v>2406</v>
      </c>
      <c r="AU30" s="29">
        <f t="shared" si="1"/>
        <v>0</v>
      </c>
      <c r="AV30" s="266">
        <f t="shared" si="2"/>
        <v>26.50116323585711</v>
      </c>
      <c r="AW30" s="266">
        <f t="shared" si="3"/>
        <v>66.41340518891539</v>
      </c>
      <c r="AX30" s="266">
        <f t="shared" si="4"/>
        <v>7.085431575227494</v>
      </c>
      <c r="AY30" s="29">
        <f t="shared" si="5"/>
        <v>22925</v>
      </c>
      <c r="AZ30" s="29">
        <f t="shared" si="6"/>
        <v>11032</v>
      </c>
    </row>
    <row r="31" spans="1:52" s="178" customFormat="1" ht="12.75">
      <c r="A31" s="178" t="s">
        <v>1033</v>
      </c>
      <c r="B31" s="178" t="s">
        <v>1033</v>
      </c>
      <c r="D31" s="178">
        <v>48909</v>
      </c>
      <c r="E31" s="178">
        <v>3974</v>
      </c>
      <c r="F31" s="178">
        <v>3315</v>
      </c>
      <c r="G31" s="178">
        <v>3408</v>
      </c>
      <c r="H31" s="178">
        <v>3480</v>
      </c>
      <c r="I31" s="178">
        <v>3048</v>
      </c>
      <c r="J31" s="178">
        <v>3170</v>
      </c>
      <c r="K31" s="178">
        <v>3173</v>
      </c>
      <c r="L31" s="178">
        <v>3253</v>
      </c>
      <c r="M31" s="178">
        <v>3410</v>
      </c>
      <c r="N31" s="178">
        <v>3473</v>
      </c>
      <c r="O31" s="178">
        <v>2980</v>
      </c>
      <c r="P31" s="178">
        <v>2823</v>
      </c>
      <c r="Q31" s="178">
        <v>2707</v>
      </c>
      <c r="R31" s="178">
        <v>2161</v>
      </c>
      <c r="S31" s="178">
        <v>1663</v>
      </c>
      <c r="T31" s="178">
        <v>1272</v>
      </c>
      <c r="U31" s="178">
        <v>925</v>
      </c>
      <c r="V31" s="178">
        <v>494</v>
      </c>
      <c r="W31" s="178">
        <v>180</v>
      </c>
      <c r="X31" s="178">
        <v>52513</v>
      </c>
      <c r="Y31" s="178">
        <v>3564</v>
      </c>
      <c r="Z31" s="178">
        <v>3059</v>
      </c>
      <c r="AA31" s="178">
        <v>3305</v>
      </c>
      <c r="AB31" s="178">
        <v>3417</v>
      </c>
      <c r="AC31" s="178">
        <v>3462</v>
      </c>
      <c r="AD31" s="178">
        <v>3532</v>
      </c>
      <c r="AE31" s="178">
        <v>3628</v>
      </c>
      <c r="AF31" s="178">
        <v>3538</v>
      </c>
      <c r="AG31" s="178">
        <v>3759</v>
      </c>
      <c r="AH31" s="178">
        <v>3660</v>
      </c>
      <c r="AI31" s="178">
        <v>3179</v>
      </c>
      <c r="AJ31" s="178">
        <v>2834</v>
      </c>
      <c r="AK31" s="178">
        <v>2916</v>
      </c>
      <c r="AL31" s="178">
        <v>2286</v>
      </c>
      <c r="AM31" s="178">
        <v>1843</v>
      </c>
      <c r="AN31" s="178">
        <v>1691</v>
      </c>
      <c r="AO31" s="178">
        <v>1418</v>
      </c>
      <c r="AP31" s="178">
        <v>937</v>
      </c>
      <c r="AQ31" s="178">
        <v>485</v>
      </c>
      <c r="AR31" s="178">
        <v>22067</v>
      </c>
      <c r="AS31" s="178">
        <v>64000</v>
      </c>
      <c r="AT31" s="178">
        <v>15355</v>
      </c>
      <c r="AU31" s="270">
        <f t="shared" si="1"/>
        <v>0</v>
      </c>
      <c r="AV31" s="271">
        <f t="shared" si="2"/>
        <v>21.757606830865097</v>
      </c>
      <c r="AW31" s="271">
        <f t="shared" si="3"/>
        <v>63.10267989193667</v>
      </c>
      <c r="AX31" s="271">
        <f t="shared" si="4"/>
        <v>15.139713277198242</v>
      </c>
      <c r="AY31" s="29">
        <f t="shared" si="5"/>
        <v>47535</v>
      </c>
      <c r="AZ31" s="29">
        <f t="shared" si="6"/>
        <v>53887</v>
      </c>
    </row>
    <row r="32" spans="1:52" ht="12.75">
      <c r="A32" s="13" t="s">
        <v>820</v>
      </c>
      <c r="B32" s="12" t="s">
        <v>159</v>
      </c>
      <c r="C32" s="13" t="s">
        <v>167</v>
      </c>
      <c r="D32" s="14">
        <v>12513</v>
      </c>
      <c r="E32" s="15">
        <v>863</v>
      </c>
      <c r="F32" s="15">
        <v>805</v>
      </c>
      <c r="G32" s="15">
        <v>776</v>
      </c>
      <c r="H32" s="15">
        <v>878</v>
      </c>
      <c r="I32" s="15">
        <v>824</v>
      </c>
      <c r="J32" s="15">
        <v>767</v>
      </c>
      <c r="K32" s="15">
        <v>722</v>
      </c>
      <c r="L32" s="15">
        <v>788</v>
      </c>
      <c r="M32" s="15">
        <v>855</v>
      </c>
      <c r="N32" s="15">
        <v>967</v>
      </c>
      <c r="O32" s="15">
        <v>868</v>
      </c>
      <c r="P32" s="15">
        <v>765</v>
      </c>
      <c r="Q32" s="15">
        <v>748</v>
      </c>
      <c r="R32" s="15">
        <v>608</v>
      </c>
      <c r="S32" s="15">
        <v>465</v>
      </c>
      <c r="T32" s="15">
        <v>366</v>
      </c>
      <c r="U32" s="15">
        <v>247</v>
      </c>
      <c r="V32" s="15">
        <v>141</v>
      </c>
      <c r="W32" s="15">
        <v>60</v>
      </c>
      <c r="X32" s="16">
        <v>13194</v>
      </c>
      <c r="Y32" s="16">
        <v>802</v>
      </c>
      <c r="Z32" s="16">
        <v>704</v>
      </c>
      <c r="AA32" s="16">
        <v>773</v>
      </c>
      <c r="AB32" s="16">
        <v>847</v>
      </c>
      <c r="AC32" s="16">
        <v>921</v>
      </c>
      <c r="AD32" s="16">
        <v>787</v>
      </c>
      <c r="AE32" s="16">
        <v>854</v>
      </c>
      <c r="AF32" s="16">
        <v>856</v>
      </c>
      <c r="AG32" s="16">
        <v>953</v>
      </c>
      <c r="AH32" s="16">
        <v>996</v>
      </c>
      <c r="AI32" s="16">
        <v>812</v>
      </c>
      <c r="AJ32" s="16">
        <v>716</v>
      </c>
      <c r="AK32" s="16">
        <v>772</v>
      </c>
      <c r="AL32" s="16">
        <v>627</v>
      </c>
      <c r="AM32" s="16">
        <v>536</v>
      </c>
      <c r="AN32" s="16">
        <v>472</v>
      </c>
      <c r="AO32" s="16">
        <v>349</v>
      </c>
      <c r="AP32" s="16">
        <v>279</v>
      </c>
      <c r="AQ32" s="16">
        <v>138</v>
      </c>
      <c r="AR32" s="4">
        <v>5076</v>
      </c>
      <c r="AS32" s="4">
        <v>16343</v>
      </c>
      <c r="AT32" s="4">
        <v>4288</v>
      </c>
      <c r="AU32" s="29">
        <f t="shared" si="1"/>
        <v>0</v>
      </c>
      <c r="AV32" s="266">
        <f t="shared" si="2"/>
        <v>19.74559458513245</v>
      </c>
      <c r="AW32" s="266">
        <f t="shared" si="3"/>
        <v>63.57412377951531</v>
      </c>
      <c r="AX32" s="266">
        <f t="shared" si="4"/>
        <v>16.68028163535224</v>
      </c>
      <c r="AY32" s="29">
        <f t="shared" si="5"/>
        <v>11323</v>
      </c>
      <c r="AZ32" s="29">
        <f t="shared" si="6"/>
        <v>14384</v>
      </c>
    </row>
    <row r="33" spans="1:52" ht="12.75">
      <c r="A33" s="13" t="s">
        <v>821</v>
      </c>
      <c r="B33" s="12" t="s">
        <v>155</v>
      </c>
      <c r="C33" s="13" t="s">
        <v>168</v>
      </c>
      <c r="D33" s="14">
        <v>11788</v>
      </c>
      <c r="E33" s="15">
        <v>860</v>
      </c>
      <c r="F33" s="15">
        <v>737</v>
      </c>
      <c r="G33" s="15">
        <v>780</v>
      </c>
      <c r="H33" s="15">
        <v>870</v>
      </c>
      <c r="I33" s="15">
        <v>759</v>
      </c>
      <c r="J33" s="15">
        <v>800</v>
      </c>
      <c r="K33" s="15">
        <v>695</v>
      </c>
      <c r="L33" s="15">
        <v>779</v>
      </c>
      <c r="M33" s="15">
        <v>907</v>
      </c>
      <c r="N33" s="15">
        <v>893</v>
      </c>
      <c r="O33" s="15">
        <v>738</v>
      </c>
      <c r="P33" s="15">
        <v>622</v>
      </c>
      <c r="Q33" s="15">
        <v>597</v>
      </c>
      <c r="R33" s="15">
        <v>544</v>
      </c>
      <c r="S33" s="15">
        <v>467</v>
      </c>
      <c r="T33" s="15">
        <v>363</v>
      </c>
      <c r="U33" s="15">
        <v>216</v>
      </c>
      <c r="V33" s="15">
        <v>109</v>
      </c>
      <c r="W33" s="15">
        <v>52</v>
      </c>
      <c r="X33" s="16">
        <v>12827</v>
      </c>
      <c r="Y33" s="16">
        <v>866</v>
      </c>
      <c r="Z33" s="16">
        <v>741</v>
      </c>
      <c r="AA33" s="16">
        <v>770</v>
      </c>
      <c r="AB33" s="16">
        <v>752</v>
      </c>
      <c r="AC33" s="16">
        <v>808</v>
      </c>
      <c r="AD33" s="16">
        <v>868</v>
      </c>
      <c r="AE33" s="16">
        <v>813</v>
      </c>
      <c r="AF33" s="16">
        <v>820</v>
      </c>
      <c r="AG33" s="16">
        <v>1008</v>
      </c>
      <c r="AH33" s="16">
        <v>1011</v>
      </c>
      <c r="AI33" s="16">
        <v>761</v>
      </c>
      <c r="AJ33" s="16">
        <v>604</v>
      </c>
      <c r="AK33" s="16">
        <v>645</v>
      </c>
      <c r="AL33" s="16">
        <v>635</v>
      </c>
      <c r="AM33" s="16">
        <v>504</v>
      </c>
      <c r="AN33" s="16">
        <v>457</v>
      </c>
      <c r="AO33" s="16">
        <v>366</v>
      </c>
      <c r="AP33" s="16">
        <v>239</v>
      </c>
      <c r="AQ33" s="16">
        <v>159</v>
      </c>
      <c r="AR33" s="4">
        <v>5120</v>
      </c>
      <c r="AS33" s="4">
        <v>15384</v>
      </c>
      <c r="AT33" s="4">
        <v>4111</v>
      </c>
      <c r="AU33" s="29">
        <f t="shared" si="1"/>
        <v>0</v>
      </c>
      <c r="AV33" s="266">
        <f t="shared" si="2"/>
        <v>20.800325005078204</v>
      </c>
      <c r="AW33" s="266">
        <f t="shared" si="3"/>
        <v>62.49847653869591</v>
      </c>
      <c r="AX33" s="266">
        <f t="shared" si="4"/>
        <v>16.701198456225878</v>
      </c>
      <c r="AY33" s="29">
        <f t="shared" si="5"/>
        <v>11119</v>
      </c>
      <c r="AZ33" s="29">
        <f t="shared" si="6"/>
        <v>13496</v>
      </c>
    </row>
    <row r="34" spans="1:52" s="178" customFormat="1" ht="12.75">
      <c r="A34" s="178" t="s">
        <v>1034</v>
      </c>
      <c r="B34" s="178" t="s">
        <v>1034</v>
      </c>
      <c r="D34" s="178">
        <v>52899</v>
      </c>
      <c r="E34" s="178">
        <v>4234</v>
      </c>
      <c r="F34" s="178">
        <v>3934</v>
      </c>
      <c r="G34" s="178">
        <v>4023</v>
      </c>
      <c r="H34" s="178">
        <v>4200</v>
      </c>
      <c r="I34" s="178">
        <v>4220</v>
      </c>
      <c r="J34" s="178">
        <v>4451</v>
      </c>
      <c r="K34" s="178">
        <v>3958</v>
      </c>
      <c r="L34" s="178">
        <v>3726</v>
      </c>
      <c r="M34" s="178">
        <v>3657</v>
      </c>
      <c r="N34" s="178">
        <v>3409</v>
      </c>
      <c r="O34" s="178">
        <v>2843</v>
      </c>
      <c r="P34" s="178">
        <v>2499</v>
      </c>
      <c r="Q34" s="178">
        <v>1947</v>
      </c>
      <c r="R34" s="178">
        <v>1688</v>
      </c>
      <c r="S34" s="178">
        <v>1490</v>
      </c>
      <c r="T34" s="178">
        <v>1265</v>
      </c>
      <c r="U34" s="178">
        <v>799</v>
      </c>
      <c r="V34" s="178">
        <v>402</v>
      </c>
      <c r="W34" s="178">
        <v>154</v>
      </c>
      <c r="X34" s="178">
        <v>54191</v>
      </c>
      <c r="Y34" s="178">
        <v>3942</v>
      </c>
      <c r="Z34" s="178">
        <v>3737</v>
      </c>
      <c r="AA34" s="178">
        <v>3693</v>
      </c>
      <c r="AB34" s="178">
        <v>4090</v>
      </c>
      <c r="AC34" s="178">
        <v>4486</v>
      </c>
      <c r="AD34" s="178">
        <v>4260</v>
      </c>
      <c r="AE34" s="178">
        <v>3998</v>
      </c>
      <c r="AF34" s="178">
        <v>3642</v>
      </c>
      <c r="AG34" s="178">
        <v>3695</v>
      </c>
      <c r="AH34" s="178">
        <v>3780</v>
      </c>
      <c r="AI34" s="178">
        <v>2980</v>
      </c>
      <c r="AJ34" s="178">
        <v>2400</v>
      </c>
      <c r="AK34" s="178">
        <v>2140</v>
      </c>
      <c r="AL34" s="178">
        <v>1910</v>
      </c>
      <c r="AM34" s="178">
        <v>1767</v>
      </c>
      <c r="AN34" s="178">
        <v>1499</v>
      </c>
      <c r="AO34" s="178">
        <v>1108</v>
      </c>
      <c r="AP34" s="178">
        <v>670</v>
      </c>
      <c r="AQ34" s="178">
        <v>394</v>
      </c>
      <c r="AR34" s="178">
        <v>25175</v>
      </c>
      <c r="AS34" s="178">
        <v>68769</v>
      </c>
      <c r="AT34" s="178">
        <v>13146</v>
      </c>
      <c r="AU34" s="270">
        <f t="shared" si="1"/>
        <v>0</v>
      </c>
      <c r="AV34" s="271">
        <f t="shared" si="2"/>
        <v>23.508264076944627</v>
      </c>
      <c r="AW34" s="271">
        <f t="shared" si="3"/>
        <v>64.21607993276683</v>
      </c>
      <c r="AX34" s="271">
        <f t="shared" si="4"/>
        <v>12.275655990288541</v>
      </c>
      <c r="AY34" s="29">
        <f t="shared" si="5"/>
        <v>57226</v>
      </c>
      <c r="AZ34" s="29">
        <f t="shared" si="6"/>
        <v>49864</v>
      </c>
    </row>
    <row r="35" spans="1:52" ht="12.75">
      <c r="A35" s="13" t="s">
        <v>822</v>
      </c>
      <c r="B35" s="12" t="s">
        <v>155</v>
      </c>
      <c r="C35" s="13" t="s">
        <v>169</v>
      </c>
      <c r="D35" s="14">
        <v>11431</v>
      </c>
      <c r="E35" s="15">
        <v>891</v>
      </c>
      <c r="F35" s="15">
        <v>857</v>
      </c>
      <c r="G35" s="15">
        <v>811</v>
      </c>
      <c r="H35" s="15">
        <v>882</v>
      </c>
      <c r="I35" s="15">
        <v>928</v>
      </c>
      <c r="J35" s="15">
        <v>837</v>
      </c>
      <c r="K35" s="15">
        <v>817</v>
      </c>
      <c r="L35" s="15">
        <v>742</v>
      </c>
      <c r="M35" s="15">
        <v>816</v>
      </c>
      <c r="N35" s="15">
        <v>743</v>
      </c>
      <c r="O35" s="15">
        <v>641</v>
      </c>
      <c r="P35" s="15">
        <v>549</v>
      </c>
      <c r="Q35" s="15">
        <v>498</v>
      </c>
      <c r="R35" s="15">
        <v>492</v>
      </c>
      <c r="S35" s="15">
        <v>356</v>
      </c>
      <c r="T35" s="15">
        <v>276</v>
      </c>
      <c r="U35" s="15">
        <v>172</v>
      </c>
      <c r="V35" s="15">
        <v>89</v>
      </c>
      <c r="W35" s="15">
        <v>34</v>
      </c>
      <c r="X35" s="16">
        <v>12221</v>
      </c>
      <c r="Y35" s="16">
        <v>816</v>
      </c>
      <c r="Z35" s="16">
        <v>768</v>
      </c>
      <c r="AA35" s="16">
        <v>772</v>
      </c>
      <c r="AB35" s="16">
        <v>1033</v>
      </c>
      <c r="AC35" s="16">
        <v>1086</v>
      </c>
      <c r="AD35" s="16">
        <v>835</v>
      </c>
      <c r="AE35" s="16">
        <v>874</v>
      </c>
      <c r="AF35" s="16">
        <v>796</v>
      </c>
      <c r="AG35" s="16">
        <v>825</v>
      </c>
      <c r="AH35" s="16">
        <v>854</v>
      </c>
      <c r="AI35" s="16">
        <v>685</v>
      </c>
      <c r="AJ35" s="16">
        <v>501</v>
      </c>
      <c r="AK35" s="16">
        <v>563</v>
      </c>
      <c r="AL35" s="16">
        <v>503</v>
      </c>
      <c r="AM35" s="16">
        <v>421</v>
      </c>
      <c r="AN35" s="16">
        <v>356</v>
      </c>
      <c r="AO35" s="16">
        <v>258</v>
      </c>
      <c r="AP35" s="16">
        <v>174</v>
      </c>
      <c r="AQ35" s="16">
        <v>101</v>
      </c>
      <c r="AR35" s="4">
        <v>5236</v>
      </c>
      <c r="AS35" s="4">
        <v>15184</v>
      </c>
      <c r="AT35" s="4">
        <v>3232</v>
      </c>
      <c r="AU35" s="29">
        <f t="shared" si="1"/>
        <v>0</v>
      </c>
      <c r="AV35" s="266">
        <f t="shared" si="2"/>
        <v>22.13766277693218</v>
      </c>
      <c r="AW35" s="266">
        <f t="shared" si="3"/>
        <v>64.19753086419753</v>
      </c>
      <c r="AX35" s="266">
        <f t="shared" si="4"/>
        <v>13.664806358870285</v>
      </c>
      <c r="AY35" s="29">
        <f t="shared" si="5"/>
        <v>12207</v>
      </c>
      <c r="AZ35" s="29">
        <f t="shared" si="6"/>
        <v>11445</v>
      </c>
    </row>
    <row r="36" spans="1:52" ht="12.75">
      <c r="A36" s="13" t="s">
        <v>823</v>
      </c>
      <c r="B36" s="12" t="s">
        <v>142</v>
      </c>
      <c r="C36" s="13" t="s">
        <v>170</v>
      </c>
      <c r="D36" s="14">
        <v>11545</v>
      </c>
      <c r="E36" s="15">
        <v>915</v>
      </c>
      <c r="F36" s="15">
        <v>829</v>
      </c>
      <c r="G36" s="15">
        <v>780</v>
      </c>
      <c r="H36" s="15">
        <v>827</v>
      </c>
      <c r="I36" s="15">
        <v>674</v>
      </c>
      <c r="J36" s="15">
        <v>740</v>
      </c>
      <c r="K36" s="15">
        <v>820</v>
      </c>
      <c r="L36" s="15">
        <v>818</v>
      </c>
      <c r="M36" s="15">
        <v>808</v>
      </c>
      <c r="N36" s="15">
        <v>766</v>
      </c>
      <c r="O36" s="15">
        <v>604</v>
      </c>
      <c r="P36" s="15">
        <v>668</v>
      </c>
      <c r="Q36" s="15">
        <v>623</v>
      </c>
      <c r="R36" s="15">
        <v>531</v>
      </c>
      <c r="S36" s="15">
        <v>418</v>
      </c>
      <c r="T36" s="15">
        <v>325</v>
      </c>
      <c r="U36" s="15">
        <v>233</v>
      </c>
      <c r="V36" s="15">
        <v>124</v>
      </c>
      <c r="W36" s="15">
        <v>42</v>
      </c>
      <c r="X36" s="16">
        <v>12629</v>
      </c>
      <c r="Y36" s="16">
        <v>894</v>
      </c>
      <c r="Z36" s="16">
        <v>783</v>
      </c>
      <c r="AA36" s="16">
        <v>798</v>
      </c>
      <c r="AB36" s="16">
        <v>759</v>
      </c>
      <c r="AC36" s="16">
        <v>767</v>
      </c>
      <c r="AD36" s="16">
        <v>913</v>
      </c>
      <c r="AE36" s="16">
        <v>939</v>
      </c>
      <c r="AF36" s="16">
        <v>923</v>
      </c>
      <c r="AG36" s="16">
        <v>872</v>
      </c>
      <c r="AH36" s="16">
        <v>874</v>
      </c>
      <c r="AI36" s="16">
        <v>710</v>
      </c>
      <c r="AJ36" s="16">
        <v>635</v>
      </c>
      <c r="AK36" s="16">
        <v>675</v>
      </c>
      <c r="AL36" s="16">
        <v>549</v>
      </c>
      <c r="AM36" s="16">
        <v>471</v>
      </c>
      <c r="AN36" s="16">
        <v>422</v>
      </c>
      <c r="AO36" s="16">
        <v>303</v>
      </c>
      <c r="AP36" s="16">
        <v>225</v>
      </c>
      <c r="AQ36" s="16">
        <v>117</v>
      </c>
      <c r="AR36" s="4">
        <v>5324</v>
      </c>
      <c r="AS36" s="4">
        <v>15090</v>
      </c>
      <c r="AT36" s="4">
        <v>3760</v>
      </c>
      <c r="AU36" s="29">
        <f t="shared" si="1"/>
        <v>0</v>
      </c>
      <c r="AV36" s="266">
        <f t="shared" si="2"/>
        <v>22.023661785389262</v>
      </c>
      <c r="AW36" s="266">
        <f t="shared" si="3"/>
        <v>62.422437329362126</v>
      </c>
      <c r="AX36" s="266">
        <f t="shared" si="4"/>
        <v>15.553900885248614</v>
      </c>
      <c r="AY36" s="29">
        <f t="shared" si="5"/>
        <v>11438</v>
      </c>
      <c r="AZ36" s="29">
        <f t="shared" si="6"/>
        <v>12736</v>
      </c>
    </row>
    <row r="37" spans="1:52" s="178" customFormat="1" ht="12.75">
      <c r="A37" s="178" t="s">
        <v>1035</v>
      </c>
      <c r="B37" s="178" t="s">
        <v>1035</v>
      </c>
      <c r="D37" s="178">
        <v>50133</v>
      </c>
      <c r="E37" s="178">
        <v>3299</v>
      </c>
      <c r="F37" s="178">
        <v>2800</v>
      </c>
      <c r="G37" s="178">
        <v>2981</v>
      </c>
      <c r="H37" s="178">
        <v>3637</v>
      </c>
      <c r="I37" s="178">
        <v>7287</v>
      </c>
      <c r="J37" s="178">
        <v>3706</v>
      </c>
      <c r="K37" s="178">
        <v>3361</v>
      </c>
      <c r="L37" s="178">
        <v>3154</v>
      </c>
      <c r="M37" s="178">
        <v>3154</v>
      </c>
      <c r="N37" s="178">
        <v>3182</v>
      </c>
      <c r="O37" s="178">
        <v>2736</v>
      </c>
      <c r="P37" s="178">
        <v>2470</v>
      </c>
      <c r="Q37" s="178">
        <v>2337</v>
      </c>
      <c r="R37" s="178">
        <v>1824</v>
      </c>
      <c r="S37" s="178">
        <v>1504</v>
      </c>
      <c r="T37" s="178">
        <v>1204</v>
      </c>
      <c r="U37" s="178">
        <v>850</v>
      </c>
      <c r="V37" s="178">
        <v>471</v>
      </c>
      <c r="W37" s="178">
        <v>176</v>
      </c>
      <c r="X37" s="178">
        <v>53934</v>
      </c>
      <c r="Y37" s="178">
        <v>3055</v>
      </c>
      <c r="Z37" s="178">
        <v>2751</v>
      </c>
      <c r="AA37" s="178">
        <v>2762</v>
      </c>
      <c r="AB37" s="178">
        <v>3794</v>
      </c>
      <c r="AC37" s="178">
        <v>8182</v>
      </c>
      <c r="AD37" s="178">
        <v>3636</v>
      </c>
      <c r="AE37" s="178">
        <v>3560</v>
      </c>
      <c r="AF37" s="178">
        <v>3217</v>
      </c>
      <c r="AG37" s="178">
        <v>3524</v>
      </c>
      <c r="AH37" s="178">
        <v>3301</v>
      </c>
      <c r="AI37" s="178">
        <v>2908</v>
      </c>
      <c r="AJ37" s="178">
        <v>2532</v>
      </c>
      <c r="AK37" s="178">
        <v>2437</v>
      </c>
      <c r="AL37" s="178">
        <v>1999</v>
      </c>
      <c r="AM37" s="178">
        <v>1848</v>
      </c>
      <c r="AN37" s="178">
        <v>1538</v>
      </c>
      <c r="AO37" s="178">
        <v>1344</v>
      </c>
      <c r="AP37" s="178">
        <v>976</v>
      </c>
      <c r="AQ37" s="178">
        <v>570</v>
      </c>
      <c r="AR37" s="178">
        <v>18840</v>
      </c>
      <c r="AS37" s="178">
        <v>70923</v>
      </c>
      <c r="AT37" s="178">
        <v>14304</v>
      </c>
      <c r="AU37" s="270">
        <f aca="true" t="shared" si="7" ref="AU37:AU55">SUM(AR37:AT37)-(D37+X37)</f>
        <v>0</v>
      </c>
      <c r="AV37" s="271">
        <f aca="true" t="shared" si="8" ref="AV37:AV55">AR37/(X37+D37)*100</f>
        <v>18.10372164086598</v>
      </c>
      <c r="AW37" s="271">
        <f aca="true" t="shared" si="9" ref="AW37:AW55">AS37/(X37+D37)*100</f>
        <v>68.1512871515466</v>
      </c>
      <c r="AX37" s="271">
        <f aca="true" t="shared" si="10" ref="AX37:AX55">AT37/(X37+D37)*100</f>
        <v>13.74499120758742</v>
      </c>
      <c r="AY37" s="29">
        <f t="shared" si="5"/>
        <v>54811</v>
      </c>
      <c r="AZ37" s="29">
        <f t="shared" si="6"/>
        <v>49256</v>
      </c>
    </row>
    <row r="38" spans="1:52" ht="12.75">
      <c r="A38" s="13" t="s">
        <v>824</v>
      </c>
      <c r="B38" s="12" t="s">
        <v>144</v>
      </c>
      <c r="C38" s="13" t="s">
        <v>171</v>
      </c>
      <c r="D38" s="14">
        <v>12517</v>
      </c>
      <c r="E38" s="15">
        <v>491</v>
      </c>
      <c r="F38" s="15">
        <v>378</v>
      </c>
      <c r="G38" s="15">
        <v>335</v>
      </c>
      <c r="H38" s="15">
        <v>1059</v>
      </c>
      <c r="I38" s="15">
        <v>4998</v>
      </c>
      <c r="J38" s="15">
        <v>1123</v>
      </c>
      <c r="K38" s="15">
        <v>724</v>
      </c>
      <c r="L38" s="15">
        <v>561</v>
      </c>
      <c r="M38" s="15">
        <v>450</v>
      </c>
      <c r="N38" s="15">
        <v>395</v>
      </c>
      <c r="O38" s="15">
        <v>376</v>
      </c>
      <c r="P38" s="15">
        <v>373</v>
      </c>
      <c r="Q38" s="15">
        <v>309</v>
      </c>
      <c r="R38" s="15">
        <v>271</v>
      </c>
      <c r="S38" s="15">
        <v>238</v>
      </c>
      <c r="T38" s="15">
        <v>199</v>
      </c>
      <c r="U38" s="15">
        <v>136</v>
      </c>
      <c r="V38" s="15">
        <v>67</v>
      </c>
      <c r="W38" s="15">
        <v>34</v>
      </c>
      <c r="X38" s="16">
        <v>13368</v>
      </c>
      <c r="Y38" s="16">
        <v>449</v>
      </c>
      <c r="Z38" s="16">
        <v>378</v>
      </c>
      <c r="AA38" s="16">
        <v>341</v>
      </c>
      <c r="AB38" s="16">
        <v>1296</v>
      </c>
      <c r="AC38" s="16">
        <v>5664</v>
      </c>
      <c r="AD38" s="16">
        <v>915</v>
      </c>
      <c r="AE38" s="16">
        <v>700</v>
      </c>
      <c r="AF38" s="16">
        <v>472</v>
      </c>
      <c r="AG38" s="16">
        <v>468</v>
      </c>
      <c r="AH38" s="16">
        <v>390</v>
      </c>
      <c r="AI38" s="16">
        <v>405</v>
      </c>
      <c r="AJ38" s="16">
        <v>326</v>
      </c>
      <c r="AK38" s="16">
        <v>320</v>
      </c>
      <c r="AL38" s="16">
        <v>275</v>
      </c>
      <c r="AM38" s="16">
        <v>287</v>
      </c>
      <c r="AN38" s="16">
        <v>248</v>
      </c>
      <c r="AO38" s="16">
        <v>182</v>
      </c>
      <c r="AP38" s="16">
        <v>160</v>
      </c>
      <c r="AQ38" s="16">
        <v>92</v>
      </c>
      <c r="AR38" s="4">
        <v>2519</v>
      </c>
      <c r="AS38" s="4">
        <v>21177</v>
      </c>
      <c r="AT38" s="4">
        <v>2189</v>
      </c>
      <c r="AU38" s="29">
        <f t="shared" si="7"/>
        <v>0</v>
      </c>
      <c r="AV38" s="266">
        <f t="shared" si="8"/>
        <v>9.731504732470544</v>
      </c>
      <c r="AW38" s="266">
        <f t="shared" si="9"/>
        <v>81.8118601506664</v>
      </c>
      <c r="AX38" s="266">
        <f t="shared" si="10"/>
        <v>8.456635116863048</v>
      </c>
      <c r="AY38" s="29">
        <f t="shared" si="5"/>
        <v>18851</v>
      </c>
      <c r="AZ38" s="29">
        <f t="shared" si="6"/>
        <v>7034</v>
      </c>
    </row>
    <row r="39" spans="1:52" ht="12.75">
      <c r="A39" s="13" t="s">
        <v>825</v>
      </c>
      <c r="B39" s="12" t="s">
        <v>146</v>
      </c>
      <c r="C39" s="13" t="s">
        <v>172</v>
      </c>
      <c r="D39" s="14">
        <v>12630</v>
      </c>
      <c r="E39" s="15">
        <v>1155</v>
      </c>
      <c r="F39" s="15">
        <v>949</v>
      </c>
      <c r="G39" s="15">
        <v>960</v>
      </c>
      <c r="H39" s="15">
        <v>928</v>
      </c>
      <c r="I39" s="15">
        <v>805</v>
      </c>
      <c r="J39" s="15">
        <v>810</v>
      </c>
      <c r="K39" s="15">
        <v>830</v>
      </c>
      <c r="L39" s="15">
        <v>802</v>
      </c>
      <c r="M39" s="15">
        <v>886</v>
      </c>
      <c r="N39" s="15">
        <v>842</v>
      </c>
      <c r="O39" s="15">
        <v>684</v>
      </c>
      <c r="P39" s="15">
        <v>630</v>
      </c>
      <c r="Q39" s="15">
        <v>717</v>
      </c>
      <c r="R39" s="15">
        <v>493</v>
      </c>
      <c r="S39" s="15">
        <v>357</v>
      </c>
      <c r="T39" s="15">
        <v>328</v>
      </c>
      <c r="U39" s="15">
        <v>200</v>
      </c>
      <c r="V39" s="15">
        <v>182</v>
      </c>
      <c r="W39" s="15">
        <v>72</v>
      </c>
      <c r="X39" s="16">
        <v>14164</v>
      </c>
      <c r="Y39" s="16">
        <v>1097</v>
      </c>
      <c r="Z39" s="16">
        <v>986</v>
      </c>
      <c r="AA39" s="16">
        <v>850</v>
      </c>
      <c r="AB39" s="16">
        <v>922</v>
      </c>
      <c r="AC39" s="16">
        <v>1026</v>
      </c>
      <c r="AD39" s="16">
        <v>1081</v>
      </c>
      <c r="AE39" s="16">
        <v>970</v>
      </c>
      <c r="AF39" s="16">
        <v>905</v>
      </c>
      <c r="AG39" s="16">
        <v>980</v>
      </c>
      <c r="AH39" s="16">
        <v>902</v>
      </c>
      <c r="AI39" s="16">
        <v>773</v>
      </c>
      <c r="AJ39" s="16">
        <v>660</v>
      </c>
      <c r="AK39" s="16">
        <v>691</v>
      </c>
      <c r="AL39" s="16">
        <v>534</v>
      </c>
      <c r="AM39" s="16">
        <v>428</v>
      </c>
      <c r="AN39" s="16">
        <v>411</v>
      </c>
      <c r="AO39" s="16">
        <v>387</v>
      </c>
      <c r="AP39" s="16">
        <v>376</v>
      </c>
      <c r="AQ39" s="16">
        <v>185</v>
      </c>
      <c r="AR39" s="4">
        <v>6372</v>
      </c>
      <c r="AS39" s="4">
        <v>16469</v>
      </c>
      <c r="AT39" s="4">
        <v>3953</v>
      </c>
      <c r="AU39" s="29">
        <f t="shared" si="7"/>
        <v>0</v>
      </c>
      <c r="AV39" s="266">
        <f t="shared" si="8"/>
        <v>23.781443606777636</v>
      </c>
      <c r="AW39" s="266">
        <f t="shared" si="9"/>
        <v>61.465253414943646</v>
      </c>
      <c r="AX39" s="266">
        <f t="shared" si="10"/>
        <v>14.753302978278718</v>
      </c>
      <c r="AY39" s="29">
        <f t="shared" si="5"/>
        <v>13369</v>
      </c>
      <c r="AZ39" s="29">
        <f t="shared" si="6"/>
        <v>13425</v>
      </c>
    </row>
    <row r="40" spans="1:52" ht="12.75">
      <c r="A40" s="13" t="s">
        <v>826</v>
      </c>
      <c r="B40" s="12" t="s">
        <v>138</v>
      </c>
      <c r="C40" s="13" t="s">
        <v>173</v>
      </c>
      <c r="D40" s="14">
        <v>10695</v>
      </c>
      <c r="E40" s="15">
        <v>731</v>
      </c>
      <c r="F40" s="15">
        <v>716</v>
      </c>
      <c r="G40" s="15">
        <v>716</v>
      </c>
      <c r="H40" s="15">
        <v>708</v>
      </c>
      <c r="I40" s="15">
        <v>646</v>
      </c>
      <c r="J40" s="15">
        <v>652</v>
      </c>
      <c r="K40" s="15">
        <v>639</v>
      </c>
      <c r="L40" s="15">
        <v>610</v>
      </c>
      <c r="M40" s="15">
        <v>847</v>
      </c>
      <c r="N40" s="15">
        <v>811</v>
      </c>
      <c r="O40" s="15">
        <v>695</v>
      </c>
      <c r="P40" s="15">
        <v>581</v>
      </c>
      <c r="Q40" s="15">
        <v>592</v>
      </c>
      <c r="R40" s="15">
        <v>543</v>
      </c>
      <c r="S40" s="15">
        <v>436</v>
      </c>
      <c r="T40" s="15">
        <v>350</v>
      </c>
      <c r="U40" s="15">
        <v>230</v>
      </c>
      <c r="V40" s="15">
        <v>139</v>
      </c>
      <c r="W40" s="15">
        <v>53</v>
      </c>
      <c r="X40" s="16">
        <v>11122</v>
      </c>
      <c r="Y40" s="16">
        <v>663</v>
      </c>
      <c r="Z40" s="16">
        <v>580</v>
      </c>
      <c r="AA40" s="16">
        <v>697</v>
      </c>
      <c r="AB40" s="16">
        <v>662</v>
      </c>
      <c r="AC40" s="16">
        <v>631</v>
      </c>
      <c r="AD40" s="16">
        <v>713</v>
      </c>
      <c r="AE40" s="16">
        <v>687</v>
      </c>
      <c r="AF40" s="16">
        <v>696</v>
      </c>
      <c r="AG40" s="16">
        <v>818</v>
      </c>
      <c r="AH40" s="16">
        <v>812</v>
      </c>
      <c r="AI40" s="16">
        <v>687</v>
      </c>
      <c r="AJ40" s="16">
        <v>601</v>
      </c>
      <c r="AK40" s="16">
        <v>622</v>
      </c>
      <c r="AL40" s="16">
        <v>537</v>
      </c>
      <c r="AM40" s="16">
        <v>495</v>
      </c>
      <c r="AN40" s="16">
        <v>432</v>
      </c>
      <c r="AO40" s="16">
        <v>325</v>
      </c>
      <c r="AP40" s="16">
        <v>298</v>
      </c>
      <c r="AQ40" s="16">
        <v>166</v>
      </c>
      <c r="AR40" s="4">
        <v>4377</v>
      </c>
      <c r="AS40" s="4">
        <v>13436</v>
      </c>
      <c r="AT40" s="4">
        <v>4004</v>
      </c>
      <c r="AU40" s="29">
        <f t="shared" si="7"/>
        <v>0</v>
      </c>
      <c r="AV40" s="266">
        <f t="shared" si="8"/>
        <v>20.06233670990512</v>
      </c>
      <c r="AW40" s="266">
        <f t="shared" si="9"/>
        <v>61.58500252096989</v>
      </c>
      <c r="AX40" s="266">
        <f t="shared" si="10"/>
        <v>18.352660769124995</v>
      </c>
      <c r="AY40" s="29">
        <f t="shared" si="5"/>
        <v>9441</v>
      </c>
      <c r="AZ40" s="29">
        <f t="shared" si="6"/>
        <v>12376</v>
      </c>
    </row>
    <row r="41" spans="1:52" ht="12.75">
      <c r="A41" s="13" t="s">
        <v>827</v>
      </c>
      <c r="B41" s="12" t="s">
        <v>140</v>
      </c>
      <c r="C41" s="13" t="s">
        <v>174</v>
      </c>
      <c r="D41" s="14">
        <v>15361</v>
      </c>
      <c r="E41" s="15">
        <v>1392</v>
      </c>
      <c r="F41" s="15">
        <v>1354</v>
      </c>
      <c r="G41" s="15">
        <v>1154</v>
      </c>
      <c r="H41" s="15">
        <v>1094</v>
      </c>
      <c r="I41" s="15">
        <v>1405</v>
      </c>
      <c r="J41" s="15">
        <v>1557</v>
      </c>
      <c r="K41" s="15">
        <v>1488</v>
      </c>
      <c r="L41" s="15">
        <v>1232</v>
      </c>
      <c r="M41" s="15">
        <v>1076</v>
      </c>
      <c r="N41" s="15">
        <v>900</v>
      </c>
      <c r="O41" s="15">
        <v>639</v>
      </c>
      <c r="P41" s="15">
        <v>542</v>
      </c>
      <c r="Q41" s="15">
        <v>360</v>
      </c>
      <c r="R41" s="15">
        <v>343</v>
      </c>
      <c r="S41" s="15">
        <v>285</v>
      </c>
      <c r="T41" s="15">
        <v>273</v>
      </c>
      <c r="U41" s="15">
        <v>151</v>
      </c>
      <c r="V41" s="15">
        <v>79</v>
      </c>
      <c r="W41" s="15">
        <v>37</v>
      </c>
      <c r="X41" s="16">
        <v>14956</v>
      </c>
      <c r="Y41" s="16">
        <v>1369</v>
      </c>
      <c r="Z41" s="16">
        <v>1233</v>
      </c>
      <c r="AA41" s="16">
        <v>1053</v>
      </c>
      <c r="AB41" s="16">
        <v>1108</v>
      </c>
      <c r="AC41" s="16">
        <v>1329</v>
      </c>
      <c r="AD41" s="16">
        <v>1390</v>
      </c>
      <c r="AE41" s="16">
        <v>1347</v>
      </c>
      <c r="AF41" s="16">
        <v>1071</v>
      </c>
      <c r="AG41" s="16">
        <v>1013</v>
      </c>
      <c r="AH41" s="16">
        <v>954</v>
      </c>
      <c r="AI41" s="16">
        <v>698</v>
      </c>
      <c r="AJ41" s="16">
        <v>548</v>
      </c>
      <c r="AK41" s="16">
        <v>428</v>
      </c>
      <c r="AL41" s="16">
        <v>345</v>
      </c>
      <c r="AM41" s="16">
        <v>358</v>
      </c>
      <c r="AN41" s="16">
        <v>314</v>
      </c>
      <c r="AO41" s="16">
        <v>202</v>
      </c>
      <c r="AP41" s="16">
        <v>117</v>
      </c>
      <c r="AQ41" s="16">
        <v>79</v>
      </c>
      <c r="AR41" s="4">
        <v>8030</v>
      </c>
      <c r="AS41" s="4">
        <v>19704</v>
      </c>
      <c r="AT41" s="4">
        <v>2583</v>
      </c>
      <c r="AU41" s="29">
        <f t="shared" si="7"/>
        <v>0</v>
      </c>
      <c r="AV41" s="266">
        <f t="shared" si="8"/>
        <v>26.48678958999901</v>
      </c>
      <c r="AW41" s="266">
        <f t="shared" si="9"/>
        <v>64.99323811722796</v>
      </c>
      <c r="AX41" s="266">
        <f t="shared" si="10"/>
        <v>8.519972292773032</v>
      </c>
      <c r="AY41" s="29">
        <f t="shared" si="5"/>
        <v>18273</v>
      </c>
      <c r="AZ41" s="29">
        <f t="shared" si="6"/>
        <v>12044</v>
      </c>
    </row>
    <row r="42" spans="1:52" ht="12.75">
      <c r="A42" s="13" t="s">
        <v>828</v>
      </c>
      <c r="B42" s="12" t="s">
        <v>138</v>
      </c>
      <c r="C42" s="13" t="s">
        <v>175</v>
      </c>
      <c r="D42" s="14">
        <v>15246</v>
      </c>
      <c r="E42" s="15">
        <v>1474</v>
      </c>
      <c r="F42" s="15">
        <v>1399</v>
      </c>
      <c r="G42" s="15">
        <v>1176</v>
      </c>
      <c r="H42" s="15">
        <v>1043</v>
      </c>
      <c r="I42" s="15">
        <v>957</v>
      </c>
      <c r="J42" s="15">
        <v>1195</v>
      </c>
      <c r="K42" s="15">
        <v>1176</v>
      </c>
      <c r="L42" s="15">
        <v>1116</v>
      </c>
      <c r="M42" s="15">
        <v>1094</v>
      </c>
      <c r="N42" s="15">
        <v>976</v>
      </c>
      <c r="O42" s="15">
        <v>858</v>
      </c>
      <c r="P42" s="15">
        <v>708</v>
      </c>
      <c r="Q42" s="15">
        <v>583</v>
      </c>
      <c r="R42" s="15">
        <v>447</v>
      </c>
      <c r="S42" s="15">
        <v>396</v>
      </c>
      <c r="T42" s="15">
        <v>326</v>
      </c>
      <c r="U42" s="15">
        <v>205</v>
      </c>
      <c r="V42" s="15">
        <v>87</v>
      </c>
      <c r="W42" s="15">
        <v>30</v>
      </c>
      <c r="X42" s="16">
        <v>15540</v>
      </c>
      <c r="Y42" s="16">
        <v>1424</v>
      </c>
      <c r="Z42" s="16">
        <v>1212</v>
      </c>
      <c r="AA42" s="16">
        <v>1092</v>
      </c>
      <c r="AB42" s="16">
        <v>1042</v>
      </c>
      <c r="AC42" s="16">
        <v>1139</v>
      </c>
      <c r="AD42" s="16">
        <v>1347</v>
      </c>
      <c r="AE42" s="16">
        <v>1232</v>
      </c>
      <c r="AF42" s="16">
        <v>1115</v>
      </c>
      <c r="AG42" s="16">
        <v>953</v>
      </c>
      <c r="AH42" s="16">
        <v>1002</v>
      </c>
      <c r="AI42" s="16">
        <v>832</v>
      </c>
      <c r="AJ42" s="16">
        <v>667</v>
      </c>
      <c r="AK42" s="16">
        <v>590</v>
      </c>
      <c r="AL42" s="16">
        <v>501</v>
      </c>
      <c r="AM42" s="16">
        <v>465</v>
      </c>
      <c r="AN42" s="16">
        <v>382</v>
      </c>
      <c r="AO42" s="16">
        <v>303</v>
      </c>
      <c r="AP42" s="16">
        <v>154</v>
      </c>
      <c r="AQ42" s="16">
        <v>88</v>
      </c>
      <c r="AR42" s="4">
        <v>8218</v>
      </c>
      <c r="AS42" s="4">
        <v>19184</v>
      </c>
      <c r="AT42" s="4">
        <v>3384</v>
      </c>
      <c r="AU42" s="29">
        <f t="shared" si="7"/>
        <v>0</v>
      </c>
      <c r="AV42" s="266">
        <f t="shared" si="8"/>
        <v>26.69395179627103</v>
      </c>
      <c r="AW42" s="266">
        <f t="shared" si="9"/>
        <v>62.314038848827394</v>
      </c>
      <c r="AX42" s="266">
        <f t="shared" si="10"/>
        <v>10.99200935490158</v>
      </c>
      <c r="AY42" s="29">
        <f t="shared" si="5"/>
        <v>16908</v>
      </c>
      <c r="AZ42" s="29">
        <f t="shared" si="6"/>
        <v>13878</v>
      </c>
    </row>
    <row r="43" spans="1:52" ht="12.75">
      <c r="A43" s="13" t="s">
        <v>829</v>
      </c>
      <c r="B43" s="12" t="s">
        <v>153</v>
      </c>
      <c r="C43" s="13" t="s">
        <v>176</v>
      </c>
      <c r="D43" s="14">
        <v>16470</v>
      </c>
      <c r="E43" s="15">
        <v>1735</v>
      </c>
      <c r="F43" s="15">
        <v>1629</v>
      </c>
      <c r="G43" s="15">
        <v>1543</v>
      </c>
      <c r="H43" s="15">
        <v>1394</v>
      </c>
      <c r="I43" s="15">
        <v>1444</v>
      </c>
      <c r="J43" s="15">
        <v>1575</v>
      </c>
      <c r="K43" s="15">
        <v>1357</v>
      </c>
      <c r="L43" s="15">
        <v>1165</v>
      </c>
      <c r="M43" s="15">
        <v>933</v>
      </c>
      <c r="N43" s="15">
        <v>753</v>
      </c>
      <c r="O43" s="15">
        <v>674</v>
      </c>
      <c r="P43" s="15">
        <v>582</v>
      </c>
      <c r="Q43" s="15">
        <v>400</v>
      </c>
      <c r="R43" s="15">
        <v>301</v>
      </c>
      <c r="S43" s="15">
        <v>336</v>
      </c>
      <c r="T43" s="15">
        <v>323</v>
      </c>
      <c r="U43" s="15">
        <v>209</v>
      </c>
      <c r="V43" s="15">
        <v>75</v>
      </c>
      <c r="W43" s="15">
        <v>42</v>
      </c>
      <c r="X43" s="16">
        <v>15945</v>
      </c>
      <c r="Y43" s="16">
        <v>1547</v>
      </c>
      <c r="Z43" s="16">
        <v>1500</v>
      </c>
      <c r="AA43" s="16">
        <v>1493</v>
      </c>
      <c r="AB43" s="16">
        <v>1407</v>
      </c>
      <c r="AC43" s="16">
        <v>1423</v>
      </c>
      <c r="AD43" s="16">
        <v>1431</v>
      </c>
      <c r="AE43" s="16">
        <v>1277</v>
      </c>
      <c r="AF43" s="16">
        <v>986</v>
      </c>
      <c r="AG43" s="16">
        <v>972</v>
      </c>
      <c r="AH43" s="16">
        <v>787</v>
      </c>
      <c r="AI43" s="16">
        <v>715</v>
      </c>
      <c r="AJ43" s="16">
        <v>582</v>
      </c>
      <c r="AK43" s="16">
        <v>467</v>
      </c>
      <c r="AL43" s="16">
        <v>358</v>
      </c>
      <c r="AM43" s="16">
        <v>366</v>
      </c>
      <c r="AN43" s="16">
        <v>329</v>
      </c>
      <c r="AO43" s="16">
        <v>193</v>
      </c>
      <c r="AP43" s="16">
        <v>80</v>
      </c>
      <c r="AQ43" s="16">
        <v>32</v>
      </c>
      <c r="AR43" s="4">
        <v>9997</v>
      </c>
      <c r="AS43" s="4">
        <v>19774</v>
      </c>
      <c r="AT43" s="4">
        <v>2644</v>
      </c>
      <c r="AU43" s="29">
        <f t="shared" si="7"/>
        <v>0</v>
      </c>
      <c r="AV43" s="266">
        <f t="shared" si="8"/>
        <v>30.840660188184483</v>
      </c>
      <c r="AW43" s="266">
        <f t="shared" si="9"/>
        <v>61.00262224278883</v>
      </c>
      <c r="AX43" s="266">
        <f t="shared" si="10"/>
        <v>8.156717569026686</v>
      </c>
      <c r="AY43" s="29">
        <f t="shared" si="5"/>
        <v>20755</v>
      </c>
      <c r="AZ43" s="29">
        <f t="shared" si="6"/>
        <v>11660</v>
      </c>
    </row>
    <row r="44" spans="1:52" ht="12.75">
      <c r="A44" s="13" t="s">
        <v>830</v>
      </c>
      <c r="B44" s="12" t="s">
        <v>153</v>
      </c>
      <c r="C44" s="13" t="s">
        <v>177</v>
      </c>
      <c r="D44" s="14">
        <v>15801</v>
      </c>
      <c r="E44" s="15">
        <v>1604</v>
      </c>
      <c r="F44" s="15">
        <v>1454</v>
      </c>
      <c r="G44" s="15">
        <v>1330</v>
      </c>
      <c r="H44" s="15">
        <v>1292</v>
      </c>
      <c r="I44" s="15">
        <v>1281</v>
      </c>
      <c r="J44" s="15">
        <v>1395</v>
      </c>
      <c r="K44" s="15">
        <v>1301</v>
      </c>
      <c r="L44" s="15">
        <v>1159</v>
      </c>
      <c r="M44" s="15">
        <v>987</v>
      </c>
      <c r="N44" s="15">
        <v>752</v>
      </c>
      <c r="O44" s="15">
        <v>715</v>
      </c>
      <c r="P44" s="15">
        <v>702</v>
      </c>
      <c r="Q44" s="15">
        <v>465</v>
      </c>
      <c r="R44" s="15">
        <v>362</v>
      </c>
      <c r="S44" s="15">
        <v>373</v>
      </c>
      <c r="T44" s="15">
        <v>313</v>
      </c>
      <c r="U44" s="15">
        <v>201</v>
      </c>
      <c r="V44" s="15">
        <v>92</v>
      </c>
      <c r="W44" s="15">
        <v>23</v>
      </c>
      <c r="X44" s="16">
        <v>15590</v>
      </c>
      <c r="Y44" s="16">
        <v>1408</v>
      </c>
      <c r="Z44" s="16">
        <v>1420</v>
      </c>
      <c r="AA44" s="16">
        <v>1321</v>
      </c>
      <c r="AB44" s="16">
        <v>1177</v>
      </c>
      <c r="AC44" s="16">
        <v>1252</v>
      </c>
      <c r="AD44" s="16">
        <v>1401</v>
      </c>
      <c r="AE44" s="16">
        <v>1299</v>
      </c>
      <c r="AF44" s="16">
        <v>1076</v>
      </c>
      <c r="AG44" s="16">
        <v>968</v>
      </c>
      <c r="AH44" s="16">
        <v>773</v>
      </c>
      <c r="AI44" s="16">
        <v>698</v>
      </c>
      <c r="AJ44" s="16">
        <v>652</v>
      </c>
      <c r="AK44" s="16">
        <v>521</v>
      </c>
      <c r="AL44" s="16">
        <v>430</v>
      </c>
      <c r="AM44" s="16">
        <v>413</v>
      </c>
      <c r="AN44" s="16">
        <v>315</v>
      </c>
      <c r="AO44" s="16">
        <v>247</v>
      </c>
      <c r="AP44" s="16">
        <v>145</v>
      </c>
      <c r="AQ44" s="16">
        <v>74</v>
      </c>
      <c r="AR44" s="4">
        <v>9032</v>
      </c>
      <c r="AS44" s="4">
        <v>19371</v>
      </c>
      <c r="AT44" s="4">
        <v>2988</v>
      </c>
      <c r="AU44" s="29">
        <f t="shared" si="7"/>
        <v>0</v>
      </c>
      <c r="AV44" s="266">
        <f t="shared" si="8"/>
        <v>28.772578127488767</v>
      </c>
      <c r="AW44" s="266">
        <f t="shared" si="9"/>
        <v>61.70877002962632</v>
      </c>
      <c r="AX44" s="266">
        <f t="shared" si="10"/>
        <v>9.518651842884903</v>
      </c>
      <c r="AY44" s="29">
        <f t="shared" si="5"/>
        <v>18935</v>
      </c>
      <c r="AZ44" s="29">
        <f t="shared" si="6"/>
        <v>12456</v>
      </c>
    </row>
    <row r="45" spans="1:52" ht="12.75">
      <c r="A45" s="13" t="s">
        <v>831</v>
      </c>
      <c r="B45" s="12" t="s">
        <v>138</v>
      </c>
      <c r="C45" s="13" t="s">
        <v>178</v>
      </c>
      <c r="D45" s="14">
        <v>12547</v>
      </c>
      <c r="E45" s="15">
        <v>1022</v>
      </c>
      <c r="F45" s="15">
        <v>975</v>
      </c>
      <c r="G45" s="15">
        <v>1002</v>
      </c>
      <c r="H45" s="15">
        <v>957</v>
      </c>
      <c r="I45" s="15">
        <v>845</v>
      </c>
      <c r="J45" s="15">
        <v>879</v>
      </c>
      <c r="K45" s="15">
        <v>757</v>
      </c>
      <c r="L45" s="15">
        <v>788</v>
      </c>
      <c r="M45" s="15">
        <v>834</v>
      </c>
      <c r="N45" s="15">
        <v>858</v>
      </c>
      <c r="O45" s="15">
        <v>730</v>
      </c>
      <c r="P45" s="15">
        <v>671</v>
      </c>
      <c r="Q45" s="15">
        <v>614</v>
      </c>
      <c r="R45" s="15">
        <v>470</v>
      </c>
      <c r="S45" s="15">
        <v>398</v>
      </c>
      <c r="T45" s="15">
        <v>334</v>
      </c>
      <c r="U45" s="15">
        <v>258</v>
      </c>
      <c r="V45" s="15">
        <v>111</v>
      </c>
      <c r="W45" s="15">
        <v>44</v>
      </c>
      <c r="X45" s="16">
        <v>13210</v>
      </c>
      <c r="Y45" s="16">
        <v>992</v>
      </c>
      <c r="Z45" s="16">
        <v>907</v>
      </c>
      <c r="AA45" s="16">
        <v>919</v>
      </c>
      <c r="AB45" s="16">
        <v>937</v>
      </c>
      <c r="AC45" s="16">
        <v>907</v>
      </c>
      <c r="AD45" s="16">
        <v>881</v>
      </c>
      <c r="AE45" s="16">
        <v>906</v>
      </c>
      <c r="AF45" s="16">
        <v>833</v>
      </c>
      <c r="AG45" s="16">
        <v>935</v>
      </c>
      <c r="AH45" s="16">
        <v>929</v>
      </c>
      <c r="AI45" s="16">
        <v>770</v>
      </c>
      <c r="AJ45" s="16">
        <v>561</v>
      </c>
      <c r="AK45" s="16">
        <v>587</v>
      </c>
      <c r="AL45" s="16">
        <v>515</v>
      </c>
      <c r="AM45" s="16">
        <v>464</v>
      </c>
      <c r="AN45" s="16">
        <v>408</v>
      </c>
      <c r="AO45" s="16">
        <v>329</v>
      </c>
      <c r="AP45" s="16">
        <v>259</v>
      </c>
      <c r="AQ45" s="16">
        <v>171</v>
      </c>
      <c r="AR45" s="4">
        <v>6208</v>
      </c>
      <c r="AS45" s="4">
        <v>15788</v>
      </c>
      <c r="AT45" s="4">
        <v>3761</v>
      </c>
      <c r="AU45" s="29">
        <f t="shared" si="7"/>
        <v>0</v>
      </c>
      <c r="AV45" s="266">
        <f t="shared" si="8"/>
        <v>24.102185813565242</v>
      </c>
      <c r="AW45" s="266">
        <f t="shared" si="9"/>
        <v>61.29595838024615</v>
      </c>
      <c r="AX45" s="266">
        <f t="shared" si="10"/>
        <v>14.60185580618861</v>
      </c>
      <c r="AY45" s="29">
        <f t="shared" si="5"/>
        <v>12886</v>
      </c>
      <c r="AZ45" s="29">
        <f t="shared" si="6"/>
        <v>12871</v>
      </c>
    </row>
    <row r="46" spans="1:52" ht="12.75">
      <c r="A46" s="13" t="s">
        <v>832</v>
      </c>
      <c r="B46" s="12" t="s">
        <v>151</v>
      </c>
      <c r="C46" s="13" t="s">
        <v>179</v>
      </c>
      <c r="D46" s="14">
        <v>12046</v>
      </c>
      <c r="E46" s="15">
        <v>951</v>
      </c>
      <c r="F46" s="15">
        <v>722</v>
      </c>
      <c r="G46" s="15">
        <v>739</v>
      </c>
      <c r="H46" s="15">
        <v>798</v>
      </c>
      <c r="I46" s="15">
        <v>969</v>
      </c>
      <c r="J46" s="15">
        <v>1065</v>
      </c>
      <c r="K46" s="15">
        <v>1003</v>
      </c>
      <c r="L46" s="15">
        <v>850</v>
      </c>
      <c r="M46" s="15">
        <v>856</v>
      </c>
      <c r="N46" s="15">
        <v>907</v>
      </c>
      <c r="O46" s="15">
        <v>747</v>
      </c>
      <c r="P46" s="15">
        <v>609</v>
      </c>
      <c r="Q46" s="15">
        <v>529</v>
      </c>
      <c r="R46" s="15">
        <v>388</v>
      </c>
      <c r="S46" s="15">
        <v>312</v>
      </c>
      <c r="T46" s="15">
        <v>282</v>
      </c>
      <c r="U46" s="15">
        <v>171</v>
      </c>
      <c r="V46" s="15">
        <v>119</v>
      </c>
      <c r="W46" s="15">
        <v>29</v>
      </c>
      <c r="X46" s="16">
        <v>12273</v>
      </c>
      <c r="Y46" s="16">
        <v>858</v>
      </c>
      <c r="Z46" s="16">
        <v>690</v>
      </c>
      <c r="AA46" s="16">
        <v>689</v>
      </c>
      <c r="AB46" s="16">
        <v>782</v>
      </c>
      <c r="AC46" s="16">
        <v>1018</v>
      </c>
      <c r="AD46" s="16">
        <v>1120</v>
      </c>
      <c r="AE46" s="16">
        <v>940</v>
      </c>
      <c r="AF46" s="16">
        <v>855</v>
      </c>
      <c r="AG46" s="16">
        <v>893</v>
      </c>
      <c r="AH46" s="16">
        <v>942</v>
      </c>
      <c r="AI46" s="16">
        <v>728</v>
      </c>
      <c r="AJ46" s="16">
        <v>528</v>
      </c>
      <c r="AK46" s="16">
        <v>541</v>
      </c>
      <c r="AL46" s="16">
        <v>380</v>
      </c>
      <c r="AM46" s="16">
        <v>397</v>
      </c>
      <c r="AN46" s="16">
        <v>319</v>
      </c>
      <c r="AO46" s="16">
        <v>289</v>
      </c>
      <c r="AP46" s="16">
        <v>164</v>
      </c>
      <c r="AQ46" s="16">
        <v>140</v>
      </c>
      <c r="AR46" s="4">
        <v>4929</v>
      </c>
      <c r="AS46" s="4">
        <v>16400</v>
      </c>
      <c r="AT46" s="4">
        <v>2990</v>
      </c>
      <c r="AU46" s="29">
        <f t="shared" si="7"/>
        <v>0</v>
      </c>
      <c r="AV46" s="266">
        <f t="shared" si="8"/>
        <v>20.26810312924051</v>
      </c>
      <c r="AW46" s="266">
        <f t="shared" si="9"/>
        <v>67.43698342859491</v>
      </c>
      <c r="AX46" s="266">
        <f t="shared" si="10"/>
        <v>12.294913442164562</v>
      </c>
      <c r="AY46" s="29">
        <f t="shared" si="5"/>
        <v>12344</v>
      </c>
      <c r="AZ46" s="29">
        <f t="shared" si="6"/>
        <v>11975</v>
      </c>
    </row>
    <row r="47" spans="1:52" s="178" customFormat="1" ht="12.75">
      <c r="A47" s="178" t="s">
        <v>1036</v>
      </c>
      <c r="B47" s="178" t="s">
        <v>1036</v>
      </c>
      <c r="D47" s="178">
        <v>46075</v>
      </c>
      <c r="E47" s="178">
        <v>2604</v>
      </c>
      <c r="F47" s="178">
        <v>2752</v>
      </c>
      <c r="G47" s="178">
        <v>3006</v>
      </c>
      <c r="H47" s="178">
        <v>2818</v>
      </c>
      <c r="I47" s="178">
        <v>2320</v>
      </c>
      <c r="J47" s="178">
        <v>2441</v>
      </c>
      <c r="K47" s="178">
        <v>2390</v>
      </c>
      <c r="L47" s="178">
        <v>2842</v>
      </c>
      <c r="M47" s="178">
        <v>3475</v>
      </c>
      <c r="N47" s="178">
        <v>3639</v>
      </c>
      <c r="O47" s="178">
        <v>3324</v>
      </c>
      <c r="P47" s="178">
        <v>3003</v>
      </c>
      <c r="Q47" s="178">
        <v>3211</v>
      </c>
      <c r="R47" s="178">
        <v>2546</v>
      </c>
      <c r="S47" s="178">
        <v>1879</v>
      </c>
      <c r="T47" s="178">
        <v>1671</v>
      </c>
      <c r="U47" s="178">
        <v>1297</v>
      </c>
      <c r="V47" s="178">
        <v>635</v>
      </c>
      <c r="W47" s="178">
        <v>222</v>
      </c>
      <c r="X47" s="178">
        <v>49032</v>
      </c>
      <c r="Y47" s="178">
        <v>2498</v>
      </c>
      <c r="Z47" s="178">
        <v>2547</v>
      </c>
      <c r="AA47" s="178">
        <v>2786</v>
      </c>
      <c r="AB47" s="178">
        <v>2746</v>
      </c>
      <c r="AC47" s="178">
        <v>2247</v>
      </c>
      <c r="AD47" s="178">
        <v>2375</v>
      </c>
      <c r="AE47" s="178">
        <v>2583</v>
      </c>
      <c r="AF47" s="178">
        <v>3013</v>
      </c>
      <c r="AG47" s="178">
        <v>3612</v>
      </c>
      <c r="AH47" s="178">
        <v>3974</v>
      </c>
      <c r="AI47" s="178">
        <v>3413</v>
      </c>
      <c r="AJ47" s="178">
        <v>3106</v>
      </c>
      <c r="AK47" s="178">
        <v>3323</v>
      </c>
      <c r="AL47" s="178">
        <v>2730</v>
      </c>
      <c r="AM47" s="178">
        <v>2305</v>
      </c>
      <c r="AN47" s="178">
        <v>2154</v>
      </c>
      <c r="AO47" s="178">
        <v>1783</v>
      </c>
      <c r="AP47" s="178">
        <v>1169</v>
      </c>
      <c r="AQ47" s="178">
        <v>668</v>
      </c>
      <c r="AR47" s="178">
        <v>17371</v>
      </c>
      <c r="AS47" s="178">
        <v>58677</v>
      </c>
      <c r="AT47" s="178">
        <v>19059</v>
      </c>
      <c r="AU47" s="270">
        <f t="shared" si="7"/>
        <v>0</v>
      </c>
      <c r="AV47" s="271">
        <f t="shared" si="8"/>
        <v>18.264691347640028</v>
      </c>
      <c r="AW47" s="271">
        <f t="shared" si="9"/>
        <v>61.69577423323205</v>
      </c>
      <c r="AX47" s="271">
        <f t="shared" si="10"/>
        <v>20.03953441912793</v>
      </c>
      <c r="AY47" s="29">
        <f t="shared" si="5"/>
        <v>36113</v>
      </c>
      <c r="AZ47" s="29">
        <f t="shared" si="6"/>
        <v>58994</v>
      </c>
    </row>
    <row r="48" spans="1:52" ht="12.75">
      <c r="A48" s="13" t="s">
        <v>833</v>
      </c>
      <c r="B48" s="12" t="s">
        <v>180</v>
      </c>
      <c r="C48" s="13" t="s">
        <v>181</v>
      </c>
      <c r="D48" s="14">
        <v>11585</v>
      </c>
      <c r="E48" s="15">
        <v>683</v>
      </c>
      <c r="F48" s="15">
        <v>735</v>
      </c>
      <c r="G48" s="15">
        <v>771</v>
      </c>
      <c r="H48" s="15">
        <v>640</v>
      </c>
      <c r="I48" s="15">
        <v>535</v>
      </c>
      <c r="J48" s="15">
        <v>488</v>
      </c>
      <c r="K48" s="15">
        <v>555</v>
      </c>
      <c r="L48" s="15">
        <v>741</v>
      </c>
      <c r="M48" s="15">
        <v>914</v>
      </c>
      <c r="N48" s="15">
        <v>907</v>
      </c>
      <c r="O48" s="15">
        <v>768</v>
      </c>
      <c r="P48" s="15">
        <v>708</v>
      </c>
      <c r="Q48" s="15">
        <v>779</v>
      </c>
      <c r="R48" s="15">
        <v>714</v>
      </c>
      <c r="S48" s="15">
        <v>500</v>
      </c>
      <c r="T48" s="15">
        <v>501</v>
      </c>
      <c r="U48" s="15">
        <v>399</v>
      </c>
      <c r="V48" s="15">
        <v>180</v>
      </c>
      <c r="W48" s="15">
        <v>67</v>
      </c>
      <c r="X48" s="16">
        <v>12440</v>
      </c>
      <c r="Y48" s="16">
        <v>642</v>
      </c>
      <c r="Z48" s="16">
        <v>682</v>
      </c>
      <c r="AA48" s="16">
        <v>732</v>
      </c>
      <c r="AB48" s="16">
        <v>670</v>
      </c>
      <c r="AC48" s="16">
        <v>471</v>
      </c>
      <c r="AD48" s="16">
        <v>517</v>
      </c>
      <c r="AE48" s="16">
        <v>624</v>
      </c>
      <c r="AF48" s="16">
        <v>743</v>
      </c>
      <c r="AG48" s="16">
        <v>949</v>
      </c>
      <c r="AH48" s="16">
        <v>971</v>
      </c>
      <c r="AI48" s="16">
        <v>828</v>
      </c>
      <c r="AJ48" s="16">
        <v>730</v>
      </c>
      <c r="AK48" s="16">
        <v>838</v>
      </c>
      <c r="AL48" s="16">
        <v>754</v>
      </c>
      <c r="AM48" s="16">
        <v>656</v>
      </c>
      <c r="AN48" s="16">
        <v>642</v>
      </c>
      <c r="AO48" s="16">
        <v>493</v>
      </c>
      <c r="AP48" s="16">
        <v>318</v>
      </c>
      <c r="AQ48" s="16">
        <v>180</v>
      </c>
      <c r="AR48" s="4">
        <v>4525</v>
      </c>
      <c r="AS48" s="4">
        <v>14096</v>
      </c>
      <c r="AT48" s="4">
        <v>5404</v>
      </c>
      <c r="AU48" s="29">
        <f t="shared" si="7"/>
        <v>0</v>
      </c>
      <c r="AV48" s="266">
        <f t="shared" si="8"/>
        <v>18.834547346514046</v>
      </c>
      <c r="AW48" s="266">
        <f t="shared" si="9"/>
        <v>58.672216441207084</v>
      </c>
      <c r="AX48" s="266">
        <f t="shared" si="10"/>
        <v>22.493236212278873</v>
      </c>
      <c r="AY48" s="29">
        <f t="shared" si="5"/>
        <v>8745</v>
      </c>
      <c r="AZ48" s="29">
        <f t="shared" si="6"/>
        <v>15280</v>
      </c>
    </row>
    <row r="49" spans="1:52" ht="12.75">
      <c r="A49" s="13" t="s">
        <v>834</v>
      </c>
      <c r="B49" s="12" t="s">
        <v>180</v>
      </c>
      <c r="C49" s="13" t="s">
        <v>183</v>
      </c>
      <c r="D49" s="14">
        <v>10886</v>
      </c>
      <c r="E49" s="15">
        <v>554</v>
      </c>
      <c r="F49" s="15">
        <v>627</v>
      </c>
      <c r="G49" s="15">
        <v>702</v>
      </c>
      <c r="H49" s="15">
        <v>651</v>
      </c>
      <c r="I49" s="15">
        <v>519</v>
      </c>
      <c r="J49" s="15">
        <v>576</v>
      </c>
      <c r="K49" s="15">
        <v>546</v>
      </c>
      <c r="L49" s="15">
        <v>669</v>
      </c>
      <c r="M49" s="15">
        <v>778</v>
      </c>
      <c r="N49" s="15">
        <v>860</v>
      </c>
      <c r="O49" s="15">
        <v>857</v>
      </c>
      <c r="P49" s="15">
        <v>815</v>
      </c>
      <c r="Q49" s="15">
        <v>874</v>
      </c>
      <c r="R49" s="15">
        <v>603</v>
      </c>
      <c r="S49" s="15">
        <v>433</v>
      </c>
      <c r="T49" s="15">
        <v>355</v>
      </c>
      <c r="U49" s="15">
        <v>283</v>
      </c>
      <c r="V49" s="15">
        <v>133</v>
      </c>
      <c r="W49" s="15">
        <v>51</v>
      </c>
      <c r="X49" s="16">
        <v>11569</v>
      </c>
      <c r="Y49" s="16">
        <v>566</v>
      </c>
      <c r="Z49" s="16">
        <v>551</v>
      </c>
      <c r="AA49" s="16">
        <v>603</v>
      </c>
      <c r="AB49" s="16">
        <v>611</v>
      </c>
      <c r="AC49" s="16">
        <v>526</v>
      </c>
      <c r="AD49" s="16">
        <v>535</v>
      </c>
      <c r="AE49" s="16">
        <v>596</v>
      </c>
      <c r="AF49" s="16">
        <v>686</v>
      </c>
      <c r="AG49" s="16">
        <v>866</v>
      </c>
      <c r="AH49" s="16">
        <v>973</v>
      </c>
      <c r="AI49" s="16">
        <v>824</v>
      </c>
      <c r="AJ49" s="16">
        <v>818</v>
      </c>
      <c r="AK49" s="16">
        <v>918</v>
      </c>
      <c r="AL49" s="16">
        <v>618</v>
      </c>
      <c r="AM49" s="16">
        <v>525</v>
      </c>
      <c r="AN49" s="16">
        <v>489</v>
      </c>
      <c r="AO49" s="16">
        <v>430</v>
      </c>
      <c r="AP49" s="16">
        <v>287</v>
      </c>
      <c r="AQ49" s="16">
        <v>147</v>
      </c>
      <c r="AR49" s="4">
        <v>3877</v>
      </c>
      <c r="AS49" s="4">
        <v>14224</v>
      </c>
      <c r="AT49" s="4">
        <v>4354</v>
      </c>
      <c r="AU49" s="29">
        <f t="shared" si="7"/>
        <v>0</v>
      </c>
      <c r="AV49" s="266">
        <f t="shared" si="8"/>
        <v>17.265642395902915</v>
      </c>
      <c r="AW49" s="266">
        <f t="shared" si="9"/>
        <v>63.34446671120018</v>
      </c>
      <c r="AX49" s="266">
        <f t="shared" si="10"/>
        <v>19.389890892896904</v>
      </c>
      <c r="AY49" s="29">
        <f t="shared" si="5"/>
        <v>8163</v>
      </c>
      <c r="AZ49" s="29">
        <f t="shared" si="6"/>
        <v>14292</v>
      </c>
    </row>
    <row r="50" spans="1:52" ht="12.75">
      <c r="A50" s="13" t="s">
        <v>835</v>
      </c>
      <c r="B50" s="12" t="s">
        <v>180</v>
      </c>
      <c r="C50" s="13" t="s">
        <v>184</v>
      </c>
      <c r="D50" s="14">
        <v>12227</v>
      </c>
      <c r="E50" s="15">
        <v>734</v>
      </c>
      <c r="F50" s="15">
        <v>782</v>
      </c>
      <c r="G50" s="15">
        <v>832</v>
      </c>
      <c r="H50" s="15">
        <v>823</v>
      </c>
      <c r="I50" s="15">
        <v>614</v>
      </c>
      <c r="J50" s="15">
        <v>722</v>
      </c>
      <c r="K50" s="15">
        <v>702</v>
      </c>
      <c r="L50" s="15">
        <v>744</v>
      </c>
      <c r="M50" s="15">
        <v>916</v>
      </c>
      <c r="N50" s="15">
        <v>947</v>
      </c>
      <c r="O50" s="15">
        <v>852</v>
      </c>
      <c r="P50" s="15">
        <v>734</v>
      </c>
      <c r="Q50" s="15">
        <v>774</v>
      </c>
      <c r="R50" s="15">
        <v>607</v>
      </c>
      <c r="S50" s="15">
        <v>471</v>
      </c>
      <c r="T50" s="15">
        <v>426</v>
      </c>
      <c r="U50" s="15">
        <v>316</v>
      </c>
      <c r="V50" s="15">
        <v>173</v>
      </c>
      <c r="W50" s="15">
        <v>58</v>
      </c>
      <c r="X50" s="16">
        <v>13040</v>
      </c>
      <c r="Y50" s="16">
        <v>715</v>
      </c>
      <c r="Z50" s="16">
        <v>703</v>
      </c>
      <c r="AA50" s="16">
        <v>770</v>
      </c>
      <c r="AB50" s="16">
        <v>783</v>
      </c>
      <c r="AC50" s="16">
        <v>669</v>
      </c>
      <c r="AD50" s="16">
        <v>738</v>
      </c>
      <c r="AE50" s="16">
        <v>714</v>
      </c>
      <c r="AF50" s="16">
        <v>838</v>
      </c>
      <c r="AG50" s="16">
        <v>943</v>
      </c>
      <c r="AH50" s="16">
        <v>1058</v>
      </c>
      <c r="AI50" s="16">
        <v>891</v>
      </c>
      <c r="AJ50" s="16">
        <v>767</v>
      </c>
      <c r="AK50" s="16">
        <v>781</v>
      </c>
      <c r="AL50" s="16">
        <v>702</v>
      </c>
      <c r="AM50" s="16">
        <v>561</v>
      </c>
      <c r="AN50" s="16">
        <v>516</v>
      </c>
      <c r="AO50" s="16">
        <v>446</v>
      </c>
      <c r="AP50" s="16">
        <v>281</v>
      </c>
      <c r="AQ50" s="16">
        <v>164</v>
      </c>
      <c r="AR50" s="4">
        <v>4887</v>
      </c>
      <c r="AS50" s="4">
        <v>15659</v>
      </c>
      <c r="AT50" s="4">
        <v>4721</v>
      </c>
      <c r="AU50" s="29">
        <f t="shared" si="7"/>
        <v>0</v>
      </c>
      <c r="AV50" s="266">
        <f t="shared" si="8"/>
        <v>19.341433490323347</v>
      </c>
      <c r="AW50" s="266">
        <f t="shared" si="9"/>
        <v>61.97411643645863</v>
      </c>
      <c r="AX50" s="266">
        <f t="shared" si="10"/>
        <v>18.68445007321803</v>
      </c>
      <c r="AY50" s="29">
        <f t="shared" si="5"/>
        <v>10301</v>
      </c>
      <c r="AZ50" s="29">
        <f t="shared" si="6"/>
        <v>14966</v>
      </c>
    </row>
    <row r="51" spans="1:52" ht="12.75">
      <c r="A51" s="13" t="s">
        <v>836</v>
      </c>
      <c r="B51" s="12" t="s">
        <v>180</v>
      </c>
      <c r="C51" s="13" t="s">
        <v>185</v>
      </c>
      <c r="D51" s="14">
        <v>11377</v>
      </c>
      <c r="E51" s="15">
        <v>633</v>
      </c>
      <c r="F51" s="15">
        <v>608</v>
      </c>
      <c r="G51" s="15">
        <v>701</v>
      </c>
      <c r="H51" s="15">
        <v>704</v>
      </c>
      <c r="I51" s="15">
        <v>652</v>
      </c>
      <c r="J51" s="15">
        <v>655</v>
      </c>
      <c r="K51" s="15">
        <v>587</v>
      </c>
      <c r="L51" s="15">
        <v>688</v>
      </c>
      <c r="M51" s="15">
        <v>867</v>
      </c>
      <c r="N51" s="15">
        <v>925</v>
      </c>
      <c r="O51" s="15">
        <v>847</v>
      </c>
      <c r="P51" s="15">
        <v>746</v>
      </c>
      <c r="Q51" s="15">
        <v>784</v>
      </c>
      <c r="R51" s="15">
        <v>622</v>
      </c>
      <c r="S51" s="15">
        <v>475</v>
      </c>
      <c r="T51" s="15">
        <v>389</v>
      </c>
      <c r="U51" s="15">
        <v>299</v>
      </c>
      <c r="V51" s="15">
        <v>149</v>
      </c>
      <c r="W51" s="15">
        <v>46</v>
      </c>
      <c r="X51" s="16">
        <v>11983</v>
      </c>
      <c r="Y51" s="16">
        <v>575</v>
      </c>
      <c r="Z51" s="16">
        <v>611</v>
      </c>
      <c r="AA51" s="16">
        <v>681</v>
      </c>
      <c r="AB51" s="16">
        <v>682</v>
      </c>
      <c r="AC51" s="16">
        <v>581</v>
      </c>
      <c r="AD51" s="16">
        <v>585</v>
      </c>
      <c r="AE51" s="16">
        <v>649</v>
      </c>
      <c r="AF51" s="16">
        <v>746</v>
      </c>
      <c r="AG51" s="16">
        <v>854</v>
      </c>
      <c r="AH51" s="16">
        <v>972</v>
      </c>
      <c r="AI51" s="16">
        <v>870</v>
      </c>
      <c r="AJ51" s="16">
        <v>791</v>
      </c>
      <c r="AK51" s="16">
        <v>786</v>
      </c>
      <c r="AL51" s="16">
        <v>656</v>
      </c>
      <c r="AM51" s="16">
        <v>563</v>
      </c>
      <c r="AN51" s="16">
        <v>507</v>
      </c>
      <c r="AO51" s="16">
        <v>414</v>
      </c>
      <c r="AP51" s="16">
        <v>283</v>
      </c>
      <c r="AQ51" s="16">
        <v>177</v>
      </c>
      <c r="AR51" s="4">
        <v>4082</v>
      </c>
      <c r="AS51" s="4">
        <v>14698</v>
      </c>
      <c r="AT51" s="4">
        <v>4580</v>
      </c>
      <c r="AU51" s="29">
        <f t="shared" si="7"/>
        <v>0</v>
      </c>
      <c r="AV51" s="266">
        <f t="shared" si="8"/>
        <v>17.47431506849315</v>
      </c>
      <c r="AW51" s="266">
        <f t="shared" si="9"/>
        <v>62.919520547945204</v>
      </c>
      <c r="AX51" s="266">
        <f t="shared" si="10"/>
        <v>19.606164383561644</v>
      </c>
      <c r="AY51" s="29">
        <f t="shared" si="5"/>
        <v>8904</v>
      </c>
      <c r="AZ51" s="29">
        <f t="shared" si="6"/>
        <v>14456</v>
      </c>
    </row>
    <row r="52" spans="1:52" ht="12.75">
      <c r="A52" s="13" t="s">
        <v>837</v>
      </c>
      <c r="B52" s="12" t="s">
        <v>151</v>
      </c>
      <c r="C52" s="13" t="s">
        <v>186</v>
      </c>
      <c r="D52" s="14">
        <v>12029</v>
      </c>
      <c r="E52" s="15">
        <v>941</v>
      </c>
      <c r="F52" s="15">
        <v>912</v>
      </c>
      <c r="G52" s="15">
        <v>930</v>
      </c>
      <c r="H52" s="15">
        <v>947</v>
      </c>
      <c r="I52" s="15">
        <v>819</v>
      </c>
      <c r="J52" s="15">
        <v>749</v>
      </c>
      <c r="K52" s="15">
        <v>725</v>
      </c>
      <c r="L52" s="15">
        <v>758</v>
      </c>
      <c r="M52" s="15">
        <v>914</v>
      </c>
      <c r="N52" s="15">
        <v>851</v>
      </c>
      <c r="O52" s="15">
        <v>730</v>
      </c>
      <c r="P52" s="15">
        <v>607</v>
      </c>
      <c r="Q52" s="15">
        <v>506</v>
      </c>
      <c r="R52" s="15">
        <v>477</v>
      </c>
      <c r="S52" s="15">
        <v>398</v>
      </c>
      <c r="T52" s="15">
        <v>370</v>
      </c>
      <c r="U52" s="15">
        <v>241</v>
      </c>
      <c r="V52" s="15">
        <v>118</v>
      </c>
      <c r="W52" s="15">
        <v>36</v>
      </c>
      <c r="X52" s="16">
        <v>13268</v>
      </c>
      <c r="Y52" s="16">
        <v>901</v>
      </c>
      <c r="Z52" s="16">
        <v>878</v>
      </c>
      <c r="AA52" s="16">
        <v>960</v>
      </c>
      <c r="AB52" s="16">
        <v>933</v>
      </c>
      <c r="AC52" s="16">
        <v>843</v>
      </c>
      <c r="AD52" s="16">
        <v>957</v>
      </c>
      <c r="AE52" s="16">
        <v>890</v>
      </c>
      <c r="AF52" s="16">
        <v>863</v>
      </c>
      <c r="AG52" s="16">
        <v>1015</v>
      </c>
      <c r="AH52" s="16">
        <v>1006</v>
      </c>
      <c r="AI52" s="16">
        <v>715</v>
      </c>
      <c r="AJ52" s="16">
        <v>610</v>
      </c>
      <c r="AK52" s="16">
        <v>591</v>
      </c>
      <c r="AL52" s="16">
        <v>511</v>
      </c>
      <c r="AM52" s="16">
        <v>476</v>
      </c>
      <c r="AN52" s="16">
        <v>445</v>
      </c>
      <c r="AO52" s="16">
        <v>349</v>
      </c>
      <c r="AP52" s="16">
        <v>217</v>
      </c>
      <c r="AQ52" s="16">
        <v>108</v>
      </c>
      <c r="AR52" s="4">
        <v>5912</v>
      </c>
      <c r="AS52" s="4">
        <v>15639</v>
      </c>
      <c r="AT52" s="4">
        <v>3746</v>
      </c>
      <c r="AU52" s="29">
        <f t="shared" si="7"/>
        <v>0</v>
      </c>
      <c r="AV52" s="266">
        <f t="shared" si="8"/>
        <v>23.370360121753567</v>
      </c>
      <c r="AW52" s="266">
        <f t="shared" si="9"/>
        <v>61.821559868759145</v>
      </c>
      <c r="AX52" s="266">
        <f t="shared" si="10"/>
        <v>14.80808000948729</v>
      </c>
      <c r="AY52" s="29">
        <f t="shared" si="5"/>
        <v>12385</v>
      </c>
      <c r="AZ52" s="29">
        <f t="shared" si="6"/>
        <v>12912</v>
      </c>
    </row>
    <row r="53" spans="1:52" ht="12.75">
      <c r="A53" s="13" t="s">
        <v>838</v>
      </c>
      <c r="B53" s="12" t="s">
        <v>146</v>
      </c>
      <c r="C53" s="13" t="s">
        <v>187</v>
      </c>
      <c r="D53" s="14">
        <v>16573</v>
      </c>
      <c r="E53" s="15">
        <v>1782</v>
      </c>
      <c r="F53" s="15">
        <v>1851</v>
      </c>
      <c r="G53" s="15">
        <v>1795</v>
      </c>
      <c r="H53" s="15">
        <v>1561</v>
      </c>
      <c r="I53" s="15">
        <v>1326</v>
      </c>
      <c r="J53" s="15">
        <v>1349</v>
      </c>
      <c r="K53" s="15">
        <v>1399</v>
      </c>
      <c r="L53" s="15">
        <v>1219</v>
      </c>
      <c r="M53" s="15">
        <v>992</v>
      </c>
      <c r="N53" s="15">
        <v>718</v>
      </c>
      <c r="O53" s="15">
        <v>586</v>
      </c>
      <c r="P53" s="15">
        <v>563</v>
      </c>
      <c r="Q53" s="15">
        <v>341</v>
      </c>
      <c r="R53" s="15">
        <v>242</v>
      </c>
      <c r="S53" s="15">
        <v>312</v>
      </c>
      <c r="T53" s="15">
        <v>245</v>
      </c>
      <c r="U53" s="15">
        <v>184</v>
      </c>
      <c r="V53" s="15">
        <v>74</v>
      </c>
      <c r="W53" s="15">
        <v>34</v>
      </c>
      <c r="X53" s="16">
        <v>16348</v>
      </c>
      <c r="Y53" s="16">
        <v>1738</v>
      </c>
      <c r="Z53" s="16">
        <v>1759</v>
      </c>
      <c r="AA53" s="16">
        <v>1646</v>
      </c>
      <c r="AB53" s="16">
        <v>1389</v>
      </c>
      <c r="AC53" s="16">
        <v>1284</v>
      </c>
      <c r="AD53" s="16">
        <v>1372</v>
      </c>
      <c r="AE53" s="16">
        <v>1357</v>
      </c>
      <c r="AF53" s="16">
        <v>1161</v>
      </c>
      <c r="AG53" s="16">
        <v>1046</v>
      </c>
      <c r="AH53" s="16">
        <v>681</v>
      </c>
      <c r="AI53" s="16">
        <v>632</v>
      </c>
      <c r="AJ53" s="16">
        <v>569</v>
      </c>
      <c r="AK53" s="16">
        <v>380</v>
      </c>
      <c r="AL53" s="16">
        <v>328</v>
      </c>
      <c r="AM53" s="16">
        <v>329</v>
      </c>
      <c r="AN53" s="16">
        <v>311</v>
      </c>
      <c r="AO53" s="16">
        <v>209</v>
      </c>
      <c r="AP53" s="16">
        <v>98</v>
      </c>
      <c r="AQ53" s="16">
        <v>59</v>
      </c>
      <c r="AR53" s="4">
        <v>11170</v>
      </c>
      <c r="AS53" s="4">
        <v>19326</v>
      </c>
      <c r="AT53" s="4">
        <v>2425</v>
      </c>
      <c r="AU53" s="29">
        <f t="shared" si="7"/>
        <v>0</v>
      </c>
      <c r="AV53" s="266">
        <f t="shared" si="8"/>
        <v>33.92971051912153</v>
      </c>
      <c r="AW53" s="266">
        <f t="shared" si="9"/>
        <v>58.70417059020079</v>
      </c>
      <c r="AX53" s="266">
        <f t="shared" si="10"/>
        <v>7.366118890677682</v>
      </c>
      <c r="AY53" s="29">
        <f t="shared" si="5"/>
        <v>21608</v>
      </c>
      <c r="AZ53" s="29">
        <f t="shared" si="6"/>
        <v>11313</v>
      </c>
    </row>
    <row r="54" spans="1:52" ht="12.75">
      <c r="A54" s="13" t="s">
        <v>839</v>
      </c>
      <c r="B54" s="12" t="s">
        <v>159</v>
      </c>
      <c r="C54" s="13" t="s">
        <v>188</v>
      </c>
      <c r="D54" s="14">
        <v>12429</v>
      </c>
      <c r="E54" s="15">
        <v>1108</v>
      </c>
      <c r="F54" s="15">
        <v>870</v>
      </c>
      <c r="G54" s="15">
        <v>929</v>
      </c>
      <c r="H54" s="15">
        <v>937</v>
      </c>
      <c r="I54" s="15">
        <v>831</v>
      </c>
      <c r="J54" s="15">
        <v>839</v>
      </c>
      <c r="K54" s="15">
        <v>799</v>
      </c>
      <c r="L54" s="15">
        <v>855</v>
      </c>
      <c r="M54" s="15">
        <v>846</v>
      </c>
      <c r="N54" s="15">
        <v>802</v>
      </c>
      <c r="O54" s="15">
        <v>706</v>
      </c>
      <c r="P54" s="15">
        <v>680</v>
      </c>
      <c r="Q54" s="15">
        <v>561</v>
      </c>
      <c r="R54" s="15">
        <v>487</v>
      </c>
      <c r="S54" s="15">
        <v>403</v>
      </c>
      <c r="T54" s="15">
        <v>333</v>
      </c>
      <c r="U54" s="15">
        <v>247</v>
      </c>
      <c r="V54" s="15">
        <v>148</v>
      </c>
      <c r="W54" s="15">
        <v>48</v>
      </c>
      <c r="X54" s="16">
        <v>13496</v>
      </c>
      <c r="Y54" s="16">
        <v>972</v>
      </c>
      <c r="Z54" s="16">
        <v>832</v>
      </c>
      <c r="AA54" s="16">
        <v>868</v>
      </c>
      <c r="AB54" s="16">
        <v>934</v>
      </c>
      <c r="AC54" s="16">
        <v>907</v>
      </c>
      <c r="AD54" s="16">
        <v>914</v>
      </c>
      <c r="AE54" s="16">
        <v>910</v>
      </c>
      <c r="AF54" s="16">
        <v>894</v>
      </c>
      <c r="AG54" s="16">
        <v>950</v>
      </c>
      <c r="AH54" s="16">
        <v>948</v>
      </c>
      <c r="AI54" s="16">
        <v>843</v>
      </c>
      <c r="AJ54" s="16">
        <v>651</v>
      </c>
      <c r="AK54" s="16">
        <v>637</v>
      </c>
      <c r="AL54" s="16">
        <v>533</v>
      </c>
      <c r="AM54" s="16">
        <v>481</v>
      </c>
      <c r="AN54" s="16">
        <v>452</v>
      </c>
      <c r="AO54" s="16">
        <v>407</v>
      </c>
      <c r="AP54" s="16">
        <v>237</v>
      </c>
      <c r="AQ54" s="16">
        <v>126</v>
      </c>
      <c r="AR54" s="4">
        <v>5957</v>
      </c>
      <c r="AS54" s="4">
        <v>16066</v>
      </c>
      <c r="AT54" s="4">
        <v>3902</v>
      </c>
      <c r="AU54" s="29">
        <f t="shared" si="7"/>
        <v>0</v>
      </c>
      <c r="AV54" s="266">
        <f t="shared" si="8"/>
        <v>22.977820636451302</v>
      </c>
      <c r="AW54" s="266">
        <f t="shared" si="9"/>
        <v>61.971070395371264</v>
      </c>
      <c r="AX54" s="266">
        <f t="shared" si="10"/>
        <v>15.051108968177434</v>
      </c>
      <c r="AY54" s="29">
        <f t="shared" si="5"/>
        <v>12650</v>
      </c>
      <c r="AZ54" s="29">
        <f t="shared" si="6"/>
        <v>13275</v>
      </c>
    </row>
    <row r="55" spans="1:52" s="178" customFormat="1" ht="12.75">
      <c r="A55" s="178" t="s">
        <v>1037</v>
      </c>
      <c r="B55" s="178" t="s">
        <v>1037</v>
      </c>
      <c r="D55" s="178">
        <v>52335</v>
      </c>
      <c r="E55" s="178">
        <v>4389</v>
      </c>
      <c r="F55" s="178">
        <v>4139</v>
      </c>
      <c r="G55" s="178">
        <v>3963</v>
      </c>
      <c r="H55" s="178">
        <v>3732</v>
      </c>
      <c r="I55" s="178">
        <v>3410</v>
      </c>
      <c r="J55" s="178">
        <v>3803</v>
      </c>
      <c r="K55" s="178">
        <v>3662</v>
      </c>
      <c r="L55" s="178">
        <v>3425</v>
      </c>
      <c r="M55" s="178">
        <v>3772</v>
      </c>
      <c r="N55" s="178">
        <v>3595</v>
      </c>
      <c r="O55" s="178">
        <v>3031</v>
      </c>
      <c r="P55" s="178">
        <v>2607</v>
      </c>
      <c r="Q55" s="178">
        <v>2376</v>
      </c>
      <c r="R55" s="178">
        <v>1924</v>
      </c>
      <c r="S55" s="178">
        <v>1624</v>
      </c>
      <c r="T55" s="178">
        <v>1319</v>
      </c>
      <c r="U55" s="178">
        <v>936</v>
      </c>
      <c r="V55" s="178">
        <v>448</v>
      </c>
      <c r="W55" s="178">
        <v>180</v>
      </c>
      <c r="X55" s="178">
        <v>54403</v>
      </c>
      <c r="Y55" s="178">
        <v>4237</v>
      </c>
      <c r="Z55" s="178">
        <v>3660</v>
      </c>
      <c r="AA55" s="178">
        <v>3663</v>
      </c>
      <c r="AB55" s="178">
        <v>3641</v>
      </c>
      <c r="AC55" s="178">
        <v>3725</v>
      </c>
      <c r="AD55" s="178">
        <v>4074</v>
      </c>
      <c r="AE55" s="178">
        <v>3999</v>
      </c>
      <c r="AF55" s="178">
        <v>3653</v>
      </c>
      <c r="AG55" s="178">
        <v>3750</v>
      </c>
      <c r="AH55" s="178">
        <v>3679</v>
      </c>
      <c r="AI55" s="178">
        <v>3092</v>
      </c>
      <c r="AJ55" s="178">
        <v>2436</v>
      </c>
      <c r="AK55" s="178">
        <v>2381</v>
      </c>
      <c r="AL55" s="178">
        <v>2053</v>
      </c>
      <c r="AM55" s="178">
        <v>1861</v>
      </c>
      <c r="AN55" s="178">
        <v>1628</v>
      </c>
      <c r="AO55" s="178">
        <v>1321</v>
      </c>
      <c r="AP55" s="178">
        <v>950</v>
      </c>
      <c r="AQ55" s="178">
        <v>600</v>
      </c>
      <c r="AR55" s="178">
        <v>25573</v>
      </c>
      <c r="AS55" s="178">
        <v>66321</v>
      </c>
      <c r="AT55" s="178">
        <v>14844</v>
      </c>
      <c r="AU55" s="270">
        <f t="shared" si="7"/>
        <v>0</v>
      </c>
      <c r="AV55" s="271">
        <f t="shared" si="8"/>
        <v>23.958665142685827</v>
      </c>
      <c r="AW55" s="271">
        <f t="shared" si="9"/>
        <v>62.13438512994435</v>
      </c>
      <c r="AX55" s="271">
        <f t="shared" si="10"/>
        <v>13.906949727369822</v>
      </c>
      <c r="AY55" s="29">
        <f t="shared" si="5"/>
        <v>54097</v>
      </c>
      <c r="AZ55" s="29">
        <f t="shared" si="6"/>
        <v>52641</v>
      </c>
    </row>
    <row r="56" spans="4:43" ht="12.75">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row>
    <row r="59" ht="12.75">
      <c r="C59" s="11"/>
    </row>
    <row r="60" ht="12.75">
      <c r="C60" s="13"/>
    </row>
    <row r="61" ht="12.75">
      <c r="C61" s="13"/>
    </row>
    <row r="62" ht="12.75">
      <c r="C62" s="13"/>
    </row>
    <row r="63" ht="12.75">
      <c r="C63" s="13"/>
    </row>
    <row r="64" ht="12.75">
      <c r="C64" s="13"/>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row r="83" ht="12.75">
      <c r="C83" s="13"/>
    </row>
    <row r="84" ht="12.75">
      <c r="C84" s="13"/>
    </row>
    <row r="85" ht="12.75">
      <c r="C85" s="13"/>
    </row>
    <row r="86" ht="12.75">
      <c r="C86" s="13"/>
    </row>
    <row r="87" ht="12.75">
      <c r="C87" s="13"/>
    </row>
    <row r="88" ht="12.75">
      <c r="C88" s="13"/>
    </row>
    <row r="89" ht="12.75">
      <c r="C89" s="13"/>
    </row>
    <row r="90" ht="12.75">
      <c r="C90" s="13"/>
    </row>
    <row r="91" ht="12.75">
      <c r="C91" s="13"/>
    </row>
    <row r="92" ht="12.75">
      <c r="C92" s="13"/>
    </row>
    <row r="93" ht="12.75">
      <c r="C93" s="13"/>
    </row>
    <row r="94" ht="12.75">
      <c r="C94" s="13"/>
    </row>
    <row r="95" ht="12.75">
      <c r="C95" s="13"/>
    </row>
    <row r="96" ht="12.75">
      <c r="C96" s="13"/>
    </row>
    <row r="97" ht="12.75">
      <c r="C97" s="13"/>
    </row>
    <row r="98" ht="12.75">
      <c r="C98" s="13"/>
    </row>
    <row r="1967" spans="5:23" ht="12.75">
      <c r="E1967" s="7" t="s">
        <v>117</v>
      </c>
      <c r="F1967" s="8" t="s">
        <v>118</v>
      </c>
      <c r="G1967" s="8" t="s">
        <v>119</v>
      </c>
      <c r="H1967" s="7" t="s">
        <v>120</v>
      </c>
      <c r="I1967" s="7" t="s">
        <v>121</v>
      </c>
      <c r="J1967" s="7" t="s">
        <v>122</v>
      </c>
      <c r="K1967" s="7" t="s">
        <v>123</v>
      </c>
      <c r="L1967" s="7" t="s">
        <v>124</v>
      </c>
      <c r="M1967" s="7" t="s">
        <v>125</v>
      </c>
      <c r="N1967" s="7" t="s">
        <v>126</v>
      </c>
      <c r="O1967" s="7" t="s">
        <v>127</v>
      </c>
      <c r="P1967" s="7" t="s">
        <v>128</v>
      </c>
      <c r="Q1967" s="7" t="s">
        <v>129</v>
      </c>
      <c r="R1967" s="7" t="s">
        <v>130</v>
      </c>
      <c r="S1967" s="7" t="s">
        <v>131</v>
      </c>
      <c r="T1967" s="7" t="s">
        <v>132</v>
      </c>
      <c r="U1967" s="7" t="s">
        <v>133</v>
      </c>
      <c r="V1967" s="7" t="s">
        <v>134</v>
      </c>
      <c r="W1967" s="7" t="s">
        <v>135</v>
      </c>
    </row>
    <row r="1968" spans="3:23" ht="12.75">
      <c r="C1968" s="4" t="s">
        <v>1026</v>
      </c>
      <c r="E1968" s="4" t="e">
        <f>VLOOKUP($A$1967,$A$5:$AQ$54,5,FALSE)</f>
        <v>#N/A</v>
      </c>
      <c r="F1968" s="4" t="e">
        <f>VLOOKUP($A$1967,$A$5:$AQ$54,6,FALSE)</f>
        <v>#N/A</v>
      </c>
      <c r="G1968" s="4" t="e">
        <f>VLOOKUP($A$1967,$A$5:$AQ$54,7,FALSE)</f>
        <v>#N/A</v>
      </c>
      <c r="H1968" s="4" t="e">
        <f>VLOOKUP($A$1967,$A$5:$AQ$54,8,FALSE)</f>
        <v>#N/A</v>
      </c>
      <c r="I1968" s="4" t="e">
        <f>VLOOKUP($A$1967,$A$5:$AQ$54,9,FALSE)</f>
        <v>#N/A</v>
      </c>
      <c r="J1968" s="4" t="e">
        <f>VLOOKUP($A$1967,$A$5:$AQ$54,10,FALSE)</f>
        <v>#N/A</v>
      </c>
      <c r="K1968" s="4" t="e">
        <f>VLOOKUP($A$1967,$A$5:$AQ$54,11,FALSE)</f>
        <v>#N/A</v>
      </c>
      <c r="L1968" s="4" t="e">
        <f>VLOOKUP($A$1967,$A$5:$AQ$54,12,FALSE)</f>
        <v>#N/A</v>
      </c>
      <c r="M1968" s="4" t="e">
        <f>VLOOKUP($A$1967,$A$5:$AQ$54,13,FALSE)</f>
        <v>#N/A</v>
      </c>
      <c r="N1968" s="4" t="e">
        <f>VLOOKUP($A$1967,$A$5:$AQ$54,14,FALSE)</f>
        <v>#N/A</v>
      </c>
      <c r="O1968" s="4" t="e">
        <f>VLOOKUP($A$1967,$A$5:$AQ$54,15,FALSE)</f>
        <v>#N/A</v>
      </c>
      <c r="P1968" s="4" t="e">
        <f>VLOOKUP($A$1967,$A$5:$AQ$54,16,FALSE)</f>
        <v>#N/A</v>
      </c>
      <c r="Q1968" s="4" t="e">
        <f>VLOOKUP($A$1967,$A$5:$AQ$54,17,FALSE)</f>
        <v>#N/A</v>
      </c>
      <c r="R1968" s="4" t="e">
        <f>VLOOKUP($A$1967,$A$5:$AQ$54,18,FALSE)</f>
        <v>#N/A</v>
      </c>
      <c r="S1968" s="4" t="e">
        <f>VLOOKUP($A$1967,$A$5:$AQ$54,19,FALSE)</f>
        <v>#N/A</v>
      </c>
      <c r="T1968" s="4" t="e">
        <f>VLOOKUP($A$1967,$A$5:$AQ$54,20,FALSE)</f>
        <v>#N/A</v>
      </c>
      <c r="U1968" s="4" t="e">
        <f>VLOOKUP($A$1967,$A$5:$AQ$54,21,FALSE)</f>
        <v>#N/A</v>
      </c>
      <c r="V1968" s="4" t="e">
        <f>VLOOKUP($A$1967,$A$5:$AQ$54,22,FALSE)</f>
        <v>#N/A</v>
      </c>
      <c r="W1968" s="4" t="e">
        <f>VLOOKUP($A$1967,$A$5:$AQ$54,23,FALSE)</f>
        <v>#N/A</v>
      </c>
    </row>
    <row r="1969" spans="3:23" ht="12.75">
      <c r="C1969" s="4" t="s">
        <v>1026</v>
      </c>
      <c r="E1969" s="4" t="e">
        <f aca="true" t="shared" si="11" ref="E1969:W1969">-E1968</f>
        <v>#N/A</v>
      </c>
      <c r="F1969" s="4" t="e">
        <f t="shared" si="11"/>
        <v>#N/A</v>
      </c>
      <c r="G1969" s="4" t="e">
        <f t="shared" si="11"/>
        <v>#N/A</v>
      </c>
      <c r="H1969" s="4" t="e">
        <f t="shared" si="11"/>
        <v>#N/A</v>
      </c>
      <c r="I1969" s="4" t="e">
        <f t="shared" si="11"/>
        <v>#N/A</v>
      </c>
      <c r="J1969" s="4" t="e">
        <f t="shared" si="11"/>
        <v>#N/A</v>
      </c>
      <c r="K1969" s="4" t="e">
        <f t="shared" si="11"/>
        <v>#N/A</v>
      </c>
      <c r="L1969" s="4" t="e">
        <f t="shared" si="11"/>
        <v>#N/A</v>
      </c>
      <c r="M1969" s="4" t="e">
        <f t="shared" si="11"/>
        <v>#N/A</v>
      </c>
      <c r="N1969" s="4" t="e">
        <f t="shared" si="11"/>
        <v>#N/A</v>
      </c>
      <c r="O1969" s="4" t="e">
        <f t="shared" si="11"/>
        <v>#N/A</v>
      </c>
      <c r="P1969" s="4" t="e">
        <f t="shared" si="11"/>
        <v>#N/A</v>
      </c>
      <c r="Q1969" s="4" t="e">
        <f t="shared" si="11"/>
        <v>#N/A</v>
      </c>
      <c r="R1969" s="4" t="e">
        <f t="shared" si="11"/>
        <v>#N/A</v>
      </c>
      <c r="S1969" s="4" t="e">
        <f t="shared" si="11"/>
        <v>#N/A</v>
      </c>
      <c r="T1969" s="4" t="e">
        <f t="shared" si="11"/>
        <v>#N/A</v>
      </c>
      <c r="U1969" s="4" t="e">
        <f t="shared" si="11"/>
        <v>#N/A</v>
      </c>
      <c r="V1969" s="4" t="e">
        <f t="shared" si="11"/>
        <v>#N/A</v>
      </c>
      <c r="W1969" s="4" t="e">
        <f t="shared" si="11"/>
        <v>#N/A</v>
      </c>
    </row>
    <row r="1970" ht="12.75">
      <c r="C1970" s="4" t="s">
        <v>1027</v>
      </c>
    </row>
  </sheetData>
  <sheetProtection/>
  <mergeCells count="2">
    <mergeCell ref="D4:V4"/>
    <mergeCell ref="X4:AP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6"/>
  <dimension ref="A1:I52"/>
  <sheetViews>
    <sheetView zoomScalePageLayoutView="0" workbookViewId="0" topLeftCell="A1">
      <pane xSplit="2" ySplit="2" topLeftCell="C7" activePane="bottomRight" state="frozen"/>
      <selection pane="topLeft" activeCell="A1" sqref="A1"/>
      <selection pane="topRight" activeCell="C1" sqref="C1"/>
      <selection pane="bottomLeft" activeCell="A3" sqref="A3"/>
      <selection pane="bottomRight" activeCell="I22" sqref="I22"/>
    </sheetView>
  </sheetViews>
  <sheetFormatPr defaultColWidth="9.140625" defaultRowHeight="12.75"/>
  <cols>
    <col min="1" max="1" width="30.28125" style="0" bestFit="1" customWidth="1"/>
    <col min="2" max="2" width="10.28125" style="0" bestFit="1" customWidth="1"/>
    <col min="3" max="9" width="18.28125" style="0" customWidth="1"/>
  </cols>
  <sheetData>
    <row r="1" spans="1:9" ht="12.75">
      <c r="A1">
        <v>1</v>
      </c>
      <c r="B1">
        <v>2</v>
      </c>
      <c r="C1">
        <v>3</v>
      </c>
      <c r="D1">
        <v>4</v>
      </c>
      <c r="E1">
        <v>5</v>
      </c>
      <c r="F1">
        <v>6</v>
      </c>
      <c r="G1">
        <v>7</v>
      </c>
      <c r="H1">
        <v>8</v>
      </c>
      <c r="I1">
        <v>9</v>
      </c>
    </row>
    <row r="2" spans="3:9" ht="12.75">
      <c r="C2" t="s">
        <v>529</v>
      </c>
      <c r="D2" t="s">
        <v>528</v>
      </c>
      <c r="E2" t="s">
        <v>530</v>
      </c>
      <c r="F2" t="s">
        <v>532</v>
      </c>
      <c r="G2" t="s">
        <v>531</v>
      </c>
      <c r="H2" t="s">
        <v>642</v>
      </c>
      <c r="I2" t="s">
        <v>1014</v>
      </c>
    </row>
    <row r="3" spans="1:9" ht="15.75">
      <c r="A3" t="s">
        <v>987</v>
      </c>
      <c r="B3" t="s">
        <v>139</v>
      </c>
      <c r="C3" s="272" t="s">
        <v>109</v>
      </c>
      <c r="D3" s="272" t="s">
        <v>110</v>
      </c>
      <c r="E3" s="272" t="s">
        <v>992</v>
      </c>
      <c r="F3" s="272" t="s">
        <v>111</v>
      </c>
      <c r="G3" s="272" t="s">
        <v>993</v>
      </c>
      <c r="H3" s="272" t="s">
        <v>990</v>
      </c>
      <c r="I3" s="272" t="s">
        <v>769</v>
      </c>
    </row>
    <row r="4" spans="1:9" ht="18.75">
      <c r="A4" t="s">
        <v>988</v>
      </c>
      <c r="B4" t="s">
        <v>141</v>
      </c>
      <c r="C4" s="272" t="s">
        <v>770</v>
      </c>
      <c r="D4" s="272" t="s">
        <v>991</v>
      </c>
      <c r="E4" s="272" t="s">
        <v>790</v>
      </c>
      <c r="F4" s="272" t="s">
        <v>771</v>
      </c>
      <c r="G4" s="272" t="s">
        <v>772</v>
      </c>
      <c r="H4" s="272" t="s">
        <v>773</v>
      </c>
      <c r="I4" s="272" t="s">
        <v>774</v>
      </c>
    </row>
    <row r="5" spans="1:9" ht="18.75">
      <c r="A5" t="s">
        <v>334</v>
      </c>
      <c r="B5" t="s">
        <v>143</v>
      </c>
      <c r="C5" s="272" t="s">
        <v>775</v>
      </c>
      <c r="D5" s="272" t="s">
        <v>714</v>
      </c>
      <c r="E5" s="272" t="s">
        <v>791</v>
      </c>
      <c r="F5" s="272" t="s">
        <v>102</v>
      </c>
      <c r="G5" s="272" t="s">
        <v>103</v>
      </c>
      <c r="H5" s="272" t="s">
        <v>104</v>
      </c>
      <c r="I5" s="272" t="s">
        <v>105</v>
      </c>
    </row>
    <row r="6" spans="1:9" ht="18.75">
      <c r="A6" t="s">
        <v>335</v>
      </c>
      <c r="B6" t="s">
        <v>145</v>
      </c>
      <c r="C6" s="272" t="s">
        <v>106</v>
      </c>
      <c r="D6" s="272" t="s">
        <v>107</v>
      </c>
      <c r="E6" s="272" t="s">
        <v>792</v>
      </c>
      <c r="F6" s="272" t="s">
        <v>88</v>
      </c>
      <c r="G6" s="272" t="s">
        <v>89</v>
      </c>
      <c r="H6" s="272" t="s">
        <v>90</v>
      </c>
      <c r="I6" s="272" t="s">
        <v>91</v>
      </c>
    </row>
    <row r="7" spans="1:9" ht="18.75">
      <c r="A7" t="s">
        <v>336</v>
      </c>
      <c r="B7" t="s">
        <v>147</v>
      </c>
      <c r="C7" s="272" t="s">
        <v>92</v>
      </c>
      <c r="D7" s="272" t="s">
        <v>93</v>
      </c>
      <c r="E7" s="272" t="s">
        <v>793</v>
      </c>
      <c r="F7" s="272" t="s">
        <v>94</v>
      </c>
      <c r="G7" s="272" t="s">
        <v>95</v>
      </c>
      <c r="H7" s="272" t="s">
        <v>96</v>
      </c>
      <c r="I7" s="272" t="s">
        <v>97</v>
      </c>
    </row>
    <row r="8" spans="1:9" ht="18.75">
      <c r="A8" t="s">
        <v>337</v>
      </c>
      <c r="B8" t="s">
        <v>148</v>
      </c>
      <c r="C8" s="272" t="s">
        <v>98</v>
      </c>
      <c r="D8" s="272" t="s">
        <v>99</v>
      </c>
      <c r="E8" s="272" t="s">
        <v>794</v>
      </c>
      <c r="F8" s="272" t="s">
        <v>740</v>
      </c>
      <c r="G8" s="272" t="s">
        <v>741</v>
      </c>
      <c r="H8" s="272" t="s">
        <v>742</v>
      </c>
      <c r="I8" s="272" t="s">
        <v>743</v>
      </c>
    </row>
    <row r="9" spans="1:9" ht="18.75">
      <c r="A9" t="s">
        <v>338</v>
      </c>
      <c r="B9" t="s">
        <v>149</v>
      </c>
      <c r="C9" s="272" t="s">
        <v>744</v>
      </c>
      <c r="D9" s="272" t="s">
        <v>745</v>
      </c>
      <c r="E9" s="272" t="s">
        <v>995</v>
      </c>
      <c r="F9" s="272" t="s">
        <v>746</v>
      </c>
      <c r="G9" s="272" t="s">
        <v>747</v>
      </c>
      <c r="H9" s="272" t="s">
        <v>748</v>
      </c>
      <c r="I9" s="272" t="s">
        <v>784</v>
      </c>
    </row>
    <row r="10" spans="1:9" ht="12.75">
      <c r="A10" t="s">
        <v>382</v>
      </c>
      <c r="B10" t="s">
        <v>966</v>
      </c>
      <c r="C10" t="s">
        <v>1051</v>
      </c>
      <c r="D10" t="s">
        <v>1057</v>
      </c>
      <c r="E10" t="s">
        <v>1052</v>
      </c>
      <c r="F10" t="s">
        <v>1053</v>
      </c>
      <c r="G10" t="s">
        <v>1054</v>
      </c>
      <c r="H10" t="s">
        <v>1055</v>
      </c>
      <c r="I10" t="s">
        <v>1056</v>
      </c>
    </row>
    <row r="11" spans="1:9" ht="18.75">
      <c r="A11" t="s">
        <v>339</v>
      </c>
      <c r="B11" t="s">
        <v>150</v>
      </c>
      <c r="C11" s="272" t="s">
        <v>785</v>
      </c>
      <c r="D11" s="272" t="s">
        <v>680</v>
      </c>
      <c r="E11" s="272" t="s">
        <v>681</v>
      </c>
      <c r="F11" s="272" t="s">
        <v>786</v>
      </c>
      <c r="G11" s="272" t="s">
        <v>787</v>
      </c>
      <c r="H11" s="272" t="s">
        <v>788</v>
      </c>
      <c r="I11" s="272" t="s">
        <v>789</v>
      </c>
    </row>
    <row r="12" spans="1:9" ht="12.75">
      <c r="A12" t="s">
        <v>383</v>
      </c>
      <c r="B12" t="s">
        <v>967</v>
      </c>
      <c r="C12" t="s">
        <v>1058</v>
      </c>
      <c r="D12" t="s">
        <v>1059</v>
      </c>
      <c r="E12" t="s">
        <v>1060</v>
      </c>
      <c r="F12" t="s">
        <v>1061</v>
      </c>
      <c r="G12" t="s">
        <v>1062</v>
      </c>
      <c r="H12" t="s">
        <v>1063</v>
      </c>
      <c r="I12" t="s">
        <v>1064</v>
      </c>
    </row>
    <row r="13" spans="1:9" ht="18.75">
      <c r="A13" t="s">
        <v>340</v>
      </c>
      <c r="B13" t="s">
        <v>152</v>
      </c>
      <c r="C13" s="272" t="s">
        <v>795</v>
      </c>
      <c r="D13" s="272" t="s">
        <v>539</v>
      </c>
      <c r="E13" s="272" t="s">
        <v>682</v>
      </c>
      <c r="F13" s="272" t="s">
        <v>540</v>
      </c>
      <c r="G13" s="272" t="s">
        <v>541</v>
      </c>
      <c r="H13" s="272" t="s">
        <v>542</v>
      </c>
      <c r="I13" s="272" t="s">
        <v>543</v>
      </c>
    </row>
    <row r="14" spans="1:9" ht="12.75">
      <c r="A14" t="s">
        <v>384</v>
      </c>
      <c r="B14" t="s">
        <v>968</v>
      </c>
      <c r="C14" t="s">
        <v>1065</v>
      </c>
      <c r="D14" t="s">
        <v>1066</v>
      </c>
      <c r="E14" t="s">
        <v>1067</v>
      </c>
      <c r="F14" t="s">
        <v>1068</v>
      </c>
      <c r="G14" t="s">
        <v>1069</v>
      </c>
      <c r="H14" t="s">
        <v>1070</v>
      </c>
      <c r="I14" s="4" t="s">
        <v>763</v>
      </c>
    </row>
    <row r="15" spans="1:9" ht="18.75">
      <c r="A15" t="s">
        <v>341</v>
      </c>
      <c r="B15" t="s">
        <v>154</v>
      </c>
      <c r="C15" s="272" t="s">
        <v>544</v>
      </c>
      <c r="D15" s="272" t="s">
        <v>661</v>
      </c>
      <c r="E15" s="272" t="s">
        <v>683</v>
      </c>
      <c r="F15" s="272" t="s">
        <v>662</v>
      </c>
      <c r="G15" s="272" t="s">
        <v>663</v>
      </c>
      <c r="H15" s="272" t="s">
        <v>684</v>
      </c>
      <c r="I15" s="272" t="s">
        <v>664</v>
      </c>
    </row>
    <row r="16" spans="1:9" ht="18.75">
      <c r="A16" t="s">
        <v>342</v>
      </c>
      <c r="B16" t="s">
        <v>156</v>
      </c>
      <c r="C16" s="272" t="s">
        <v>808</v>
      </c>
      <c r="D16" s="272" t="s">
        <v>809</v>
      </c>
      <c r="E16" s="272" t="s">
        <v>60</v>
      </c>
      <c r="F16" s="272" t="s">
        <v>61</v>
      </c>
      <c r="G16" s="272" t="s">
        <v>62</v>
      </c>
      <c r="H16" s="272" t="s">
        <v>63</v>
      </c>
      <c r="I16" s="272" t="s">
        <v>64</v>
      </c>
    </row>
    <row r="17" spans="1:9" ht="18.75">
      <c r="A17" t="s">
        <v>343</v>
      </c>
      <c r="B17" t="s">
        <v>157</v>
      </c>
      <c r="C17" s="272" t="s">
        <v>65</v>
      </c>
      <c r="D17" s="272" t="s">
        <v>66</v>
      </c>
      <c r="E17" s="272" t="s">
        <v>685</v>
      </c>
      <c r="F17" s="272" t="s">
        <v>67</v>
      </c>
      <c r="G17" s="272" t="s">
        <v>68</v>
      </c>
      <c r="H17" s="272" t="s">
        <v>69</v>
      </c>
      <c r="I17" s="272" t="s">
        <v>70</v>
      </c>
    </row>
    <row r="18" spans="1:9" ht="12.75">
      <c r="A18" t="s">
        <v>385</v>
      </c>
      <c r="B18" t="s">
        <v>969</v>
      </c>
      <c r="C18" t="s">
        <v>1071</v>
      </c>
      <c r="D18" t="s">
        <v>1072</v>
      </c>
      <c r="E18" t="s">
        <v>1073</v>
      </c>
      <c r="F18" t="s">
        <v>728</v>
      </c>
      <c r="G18" t="s">
        <v>729</v>
      </c>
      <c r="H18" t="s">
        <v>730</v>
      </c>
      <c r="I18" t="s">
        <v>14</v>
      </c>
    </row>
    <row r="19" spans="1:9" ht="18.75">
      <c r="A19" t="s">
        <v>344</v>
      </c>
      <c r="B19" t="s">
        <v>158</v>
      </c>
      <c r="C19" s="272" t="s">
        <v>71</v>
      </c>
      <c r="D19" s="272" t="s">
        <v>72</v>
      </c>
      <c r="E19" s="272" t="s">
        <v>21</v>
      </c>
      <c r="F19" s="272" t="s">
        <v>22</v>
      </c>
      <c r="G19" s="272" t="s">
        <v>23</v>
      </c>
      <c r="H19" s="272" t="s">
        <v>24</v>
      </c>
      <c r="I19" s="272" t="s">
        <v>25</v>
      </c>
    </row>
    <row r="20" spans="1:9" ht="18.75">
      <c r="A20" t="s">
        <v>345</v>
      </c>
      <c r="B20" t="s">
        <v>160</v>
      </c>
      <c r="C20" s="272" t="s">
        <v>26</v>
      </c>
      <c r="D20" s="272" t="s">
        <v>27</v>
      </c>
      <c r="E20" s="272" t="s">
        <v>28</v>
      </c>
      <c r="F20" s="272" t="s">
        <v>29</v>
      </c>
      <c r="G20" s="272" t="s">
        <v>30</v>
      </c>
      <c r="H20" s="272" t="s">
        <v>31</v>
      </c>
      <c r="I20" s="272" t="s">
        <v>32</v>
      </c>
    </row>
    <row r="21" spans="1:9" ht="18.75">
      <c r="A21" t="s">
        <v>346</v>
      </c>
      <c r="B21" t="s">
        <v>161</v>
      </c>
      <c r="C21" s="272" t="s">
        <v>665</v>
      </c>
      <c r="D21" s="272" t="s">
        <v>666</v>
      </c>
      <c r="E21" s="272" t="s">
        <v>764</v>
      </c>
      <c r="F21" s="272" t="s">
        <v>667</v>
      </c>
      <c r="G21" s="272" t="s">
        <v>686</v>
      </c>
      <c r="H21" s="272" t="s">
        <v>687</v>
      </c>
      <c r="I21" s="272" t="s">
        <v>688</v>
      </c>
    </row>
    <row r="22" spans="1:9" ht="12.75">
      <c r="A22" t="s">
        <v>386</v>
      </c>
      <c r="B22" t="s">
        <v>970</v>
      </c>
      <c r="C22" t="s">
        <v>731</v>
      </c>
      <c r="D22" t="s">
        <v>732</v>
      </c>
      <c r="E22" t="s">
        <v>733</v>
      </c>
      <c r="F22" t="s">
        <v>734</v>
      </c>
      <c r="G22" t="s">
        <v>735</v>
      </c>
      <c r="H22" t="s">
        <v>736</v>
      </c>
      <c r="I22" s="4" t="s">
        <v>1074</v>
      </c>
    </row>
    <row r="23" spans="1:9" ht="18.75">
      <c r="A23" t="s">
        <v>347</v>
      </c>
      <c r="B23" t="s">
        <v>162</v>
      </c>
      <c r="C23" s="272" t="s">
        <v>689</v>
      </c>
      <c r="D23" s="272" t="s">
        <v>765</v>
      </c>
      <c r="E23" s="272" t="s">
        <v>766</v>
      </c>
      <c r="F23" s="272" t="s">
        <v>690</v>
      </c>
      <c r="G23" s="272" t="s">
        <v>691</v>
      </c>
      <c r="H23" s="272" t="s">
        <v>692</v>
      </c>
      <c r="I23" s="272" t="s">
        <v>693</v>
      </c>
    </row>
    <row r="24" spans="1:9" ht="18.75">
      <c r="A24" t="s">
        <v>348</v>
      </c>
      <c r="B24" t="s">
        <v>163</v>
      </c>
      <c r="C24" s="272" t="s">
        <v>694</v>
      </c>
      <c r="D24" s="272" t="s">
        <v>695</v>
      </c>
      <c r="E24" s="272" t="s">
        <v>34</v>
      </c>
      <c r="F24" s="272" t="s">
        <v>696</v>
      </c>
      <c r="G24" s="272" t="s">
        <v>697</v>
      </c>
      <c r="H24" s="272" t="s">
        <v>698</v>
      </c>
      <c r="I24" s="272" t="s">
        <v>699</v>
      </c>
    </row>
    <row r="25" spans="1:9" ht="18.75">
      <c r="A25" t="s">
        <v>349</v>
      </c>
      <c r="B25" t="s">
        <v>164</v>
      </c>
      <c r="C25" s="272" t="s">
        <v>700</v>
      </c>
      <c r="D25" s="272" t="s">
        <v>767</v>
      </c>
      <c r="E25" s="272" t="s">
        <v>768</v>
      </c>
      <c r="F25" s="272" t="s">
        <v>701</v>
      </c>
      <c r="G25" s="272" t="s">
        <v>702</v>
      </c>
      <c r="H25" s="272" t="s">
        <v>703</v>
      </c>
      <c r="I25" s="272" t="s">
        <v>704</v>
      </c>
    </row>
    <row r="26" spans="1:9" ht="18.75">
      <c r="A26" t="s">
        <v>350</v>
      </c>
      <c r="B26" t="s">
        <v>165</v>
      </c>
      <c r="C26" s="272" t="s">
        <v>705</v>
      </c>
      <c r="D26" s="272" t="s">
        <v>706</v>
      </c>
      <c r="E26" s="272" t="s">
        <v>35</v>
      </c>
      <c r="F26" s="272" t="s">
        <v>707</v>
      </c>
      <c r="G26" s="272" t="s">
        <v>708</v>
      </c>
      <c r="H26" s="272" t="s">
        <v>709</v>
      </c>
      <c r="I26" s="272" t="s">
        <v>710</v>
      </c>
    </row>
    <row r="27" spans="1:9" ht="18.75">
      <c r="A27" t="s">
        <v>351</v>
      </c>
      <c r="B27" t="s">
        <v>166</v>
      </c>
      <c r="C27" s="272" t="s">
        <v>711</v>
      </c>
      <c r="D27" s="272" t="s">
        <v>712</v>
      </c>
      <c r="E27" s="272" t="s">
        <v>36</v>
      </c>
      <c r="F27" s="272" t="s">
        <v>713</v>
      </c>
      <c r="G27" s="272" t="s">
        <v>718</v>
      </c>
      <c r="H27" s="272" t="s">
        <v>719</v>
      </c>
      <c r="I27" s="272" t="s">
        <v>720</v>
      </c>
    </row>
    <row r="28" spans="1:9" ht="12.75">
      <c r="A28" t="s">
        <v>387</v>
      </c>
      <c r="B28" t="s">
        <v>971</v>
      </c>
      <c r="C28" t="s">
        <v>737</v>
      </c>
      <c r="D28" t="s">
        <v>738</v>
      </c>
      <c r="E28" t="s">
        <v>739</v>
      </c>
      <c r="F28" t="s">
        <v>796</v>
      </c>
      <c r="G28" t="s">
        <v>797</v>
      </c>
      <c r="H28" t="s">
        <v>798</v>
      </c>
      <c r="I28" t="s">
        <v>108</v>
      </c>
    </row>
    <row r="29" spans="1:9" ht="18.75">
      <c r="A29" t="s">
        <v>352</v>
      </c>
      <c r="B29" t="s">
        <v>167</v>
      </c>
      <c r="C29" s="272" t="s">
        <v>721</v>
      </c>
      <c r="D29" s="272" t="s">
        <v>722</v>
      </c>
      <c r="E29" s="272" t="s">
        <v>723</v>
      </c>
      <c r="F29" s="272" t="s">
        <v>724</v>
      </c>
      <c r="G29" s="272" t="s">
        <v>725</v>
      </c>
      <c r="H29" s="272" t="s">
        <v>726</v>
      </c>
      <c r="I29" s="272" t="s">
        <v>727</v>
      </c>
    </row>
    <row r="30" spans="1:9" ht="18.75">
      <c r="A30" t="s">
        <v>353</v>
      </c>
      <c r="B30" t="s">
        <v>168</v>
      </c>
      <c r="C30" s="272" t="s">
        <v>288</v>
      </c>
      <c r="D30" s="272" t="s">
        <v>289</v>
      </c>
      <c r="E30" s="272" t="s">
        <v>290</v>
      </c>
      <c r="F30" s="272" t="s">
        <v>291</v>
      </c>
      <c r="G30" s="272" t="s">
        <v>292</v>
      </c>
      <c r="H30" s="272" t="s">
        <v>293</v>
      </c>
      <c r="I30" s="272" t="s">
        <v>294</v>
      </c>
    </row>
    <row r="31" spans="1:9" ht="12.75">
      <c r="A31" t="s">
        <v>388</v>
      </c>
      <c r="B31" t="s">
        <v>972</v>
      </c>
      <c r="C31" t="s">
        <v>799</v>
      </c>
      <c r="D31" t="s">
        <v>800</v>
      </c>
      <c r="E31" t="s">
        <v>801</v>
      </c>
      <c r="F31" t="s">
        <v>802</v>
      </c>
      <c r="G31" t="s">
        <v>803</v>
      </c>
      <c r="H31" t="s">
        <v>804</v>
      </c>
      <c r="I31" t="s">
        <v>1049</v>
      </c>
    </row>
    <row r="32" spans="1:9" ht="18.75">
      <c r="A32" t="s">
        <v>354</v>
      </c>
      <c r="B32" t="s">
        <v>169</v>
      </c>
      <c r="C32" s="272" t="s">
        <v>295</v>
      </c>
      <c r="D32" s="272" t="s">
        <v>296</v>
      </c>
      <c r="E32" s="272" t="s">
        <v>37</v>
      </c>
      <c r="F32" s="272" t="s">
        <v>33</v>
      </c>
      <c r="G32" s="272" t="s">
        <v>100</v>
      </c>
      <c r="H32" s="272" t="s">
        <v>38</v>
      </c>
      <c r="I32" s="272" t="s">
        <v>101</v>
      </c>
    </row>
    <row r="33" spans="1:9" ht="18.75">
      <c r="A33" t="s">
        <v>355</v>
      </c>
      <c r="B33" t="s">
        <v>170</v>
      </c>
      <c r="C33" s="272" t="s">
        <v>0</v>
      </c>
      <c r="D33" s="272" t="s">
        <v>1</v>
      </c>
      <c r="E33" s="272" t="s">
        <v>2</v>
      </c>
      <c r="F33" s="272" t="s">
        <v>3</v>
      </c>
      <c r="G33" s="272" t="s">
        <v>4</v>
      </c>
      <c r="H33" s="272" t="s">
        <v>39</v>
      </c>
      <c r="I33" s="272" t="s">
        <v>5</v>
      </c>
    </row>
    <row r="34" spans="1:9" ht="12.75">
      <c r="A34" t="s">
        <v>389</v>
      </c>
      <c r="B34" t="s">
        <v>973</v>
      </c>
      <c r="C34" t="s">
        <v>805</v>
      </c>
      <c r="D34" t="s">
        <v>806</v>
      </c>
      <c r="E34" t="s">
        <v>807</v>
      </c>
      <c r="F34" t="s">
        <v>756</v>
      </c>
      <c r="G34" t="s">
        <v>757</v>
      </c>
      <c r="H34" t="s">
        <v>758</v>
      </c>
      <c r="I34" t="s">
        <v>762</v>
      </c>
    </row>
    <row r="35" spans="1:9" ht="18.75">
      <c r="A35" t="s">
        <v>356</v>
      </c>
      <c r="B35" t="s">
        <v>171</v>
      </c>
      <c r="C35" s="272" t="s">
        <v>6</v>
      </c>
      <c r="D35" s="272" t="s">
        <v>40</v>
      </c>
      <c r="E35" s="272" t="s">
        <v>41</v>
      </c>
      <c r="F35" s="272" t="s">
        <v>7</v>
      </c>
      <c r="G35" s="272" t="s">
        <v>8</v>
      </c>
      <c r="H35" s="272" t="s">
        <v>9</v>
      </c>
      <c r="I35" s="272" t="s">
        <v>10</v>
      </c>
    </row>
    <row r="36" spans="1:9" ht="18.75">
      <c r="A36" t="s">
        <v>357</v>
      </c>
      <c r="B36" t="s">
        <v>172</v>
      </c>
      <c r="C36" s="272" t="s">
        <v>11</v>
      </c>
      <c r="D36" s="272" t="s">
        <v>749</v>
      </c>
      <c r="E36" s="272" t="s">
        <v>317</v>
      </c>
      <c r="F36" s="272" t="s">
        <v>750</v>
      </c>
      <c r="G36" s="272" t="s">
        <v>751</v>
      </c>
      <c r="H36" s="272" t="s">
        <v>318</v>
      </c>
      <c r="I36" s="272" t="s">
        <v>752</v>
      </c>
    </row>
    <row r="37" spans="1:9" ht="18.75">
      <c r="A37" t="s">
        <v>358</v>
      </c>
      <c r="B37" t="s">
        <v>173</v>
      </c>
      <c r="C37" s="272" t="s">
        <v>753</v>
      </c>
      <c r="D37" s="272" t="s">
        <v>754</v>
      </c>
      <c r="E37" s="272" t="s">
        <v>755</v>
      </c>
      <c r="F37" s="272" t="s">
        <v>297</v>
      </c>
      <c r="G37" s="272" t="s">
        <v>298</v>
      </c>
      <c r="H37" s="272" t="s">
        <v>299</v>
      </c>
      <c r="I37" s="272" t="s">
        <v>300</v>
      </c>
    </row>
    <row r="38" spans="1:9" ht="18.75">
      <c r="A38" t="s">
        <v>359</v>
      </c>
      <c r="B38" t="s">
        <v>174</v>
      </c>
      <c r="C38" s="272" t="s">
        <v>301</v>
      </c>
      <c r="D38" s="272" t="s">
        <v>302</v>
      </c>
      <c r="E38" s="272" t="s">
        <v>319</v>
      </c>
      <c r="F38" s="272" t="s">
        <v>303</v>
      </c>
      <c r="G38" s="272" t="s">
        <v>304</v>
      </c>
      <c r="H38" s="272" t="s">
        <v>320</v>
      </c>
      <c r="I38" s="272" t="s">
        <v>305</v>
      </c>
    </row>
    <row r="39" spans="1:9" ht="18.75">
      <c r="A39" t="s">
        <v>360</v>
      </c>
      <c r="B39" t="s">
        <v>175</v>
      </c>
      <c r="C39" s="272" t="s">
        <v>306</v>
      </c>
      <c r="D39" s="272" t="s">
        <v>307</v>
      </c>
      <c r="E39" s="272" t="s">
        <v>308</v>
      </c>
      <c r="F39" s="272" t="s">
        <v>309</v>
      </c>
      <c r="G39" s="272" t="s">
        <v>310</v>
      </c>
      <c r="H39" s="272" t="s">
        <v>321</v>
      </c>
      <c r="I39" s="272" t="s">
        <v>311</v>
      </c>
    </row>
    <row r="40" spans="1:9" ht="18.75">
      <c r="A40" t="s">
        <v>361</v>
      </c>
      <c r="B40" t="s">
        <v>176</v>
      </c>
      <c r="C40" s="272" t="s">
        <v>312</v>
      </c>
      <c r="D40" s="272" t="s">
        <v>322</v>
      </c>
      <c r="E40" s="272" t="s">
        <v>313</v>
      </c>
      <c r="F40" s="272" t="s">
        <v>314</v>
      </c>
      <c r="G40" s="272" t="s">
        <v>315</v>
      </c>
      <c r="H40" s="272" t="s">
        <v>316</v>
      </c>
      <c r="I40" s="272" t="s">
        <v>660</v>
      </c>
    </row>
    <row r="41" spans="1:9" ht="18.75">
      <c r="A41" t="s">
        <v>362</v>
      </c>
      <c r="B41" t="s">
        <v>177</v>
      </c>
      <c r="C41" s="272" t="s">
        <v>326</v>
      </c>
      <c r="D41" s="272" t="s">
        <v>327</v>
      </c>
      <c r="E41" s="272" t="s">
        <v>323</v>
      </c>
      <c r="F41" s="272" t="s">
        <v>328</v>
      </c>
      <c r="G41" s="272" t="s">
        <v>329</v>
      </c>
      <c r="H41" s="272" t="s">
        <v>330</v>
      </c>
      <c r="I41" s="272" t="s">
        <v>331</v>
      </c>
    </row>
    <row r="42" spans="1:9" ht="18.75">
      <c r="A42" t="s">
        <v>363</v>
      </c>
      <c r="B42" t="s">
        <v>178</v>
      </c>
      <c r="C42" s="272" t="s">
        <v>332</v>
      </c>
      <c r="D42" s="272" t="s">
        <v>333</v>
      </c>
      <c r="E42" s="272" t="s">
        <v>324</v>
      </c>
      <c r="F42" s="272" t="s">
        <v>73</v>
      </c>
      <c r="G42" s="272" t="s">
        <v>74</v>
      </c>
      <c r="H42" s="272" t="s">
        <v>75</v>
      </c>
      <c r="I42" s="272" t="s">
        <v>76</v>
      </c>
    </row>
    <row r="43" spans="1:9" ht="18.75">
      <c r="A43" t="s">
        <v>364</v>
      </c>
      <c r="B43" t="s">
        <v>179</v>
      </c>
      <c r="C43" s="272" t="s">
        <v>77</v>
      </c>
      <c r="D43" s="272" t="s">
        <v>78</v>
      </c>
      <c r="E43" s="272" t="s">
        <v>325</v>
      </c>
      <c r="F43" s="272" t="s">
        <v>79</v>
      </c>
      <c r="G43" s="272" t="s">
        <v>80</v>
      </c>
      <c r="H43" s="272" t="s">
        <v>81</v>
      </c>
      <c r="I43" s="272" t="s">
        <v>82</v>
      </c>
    </row>
    <row r="44" spans="1:9" ht="12.75">
      <c r="A44" t="s">
        <v>381</v>
      </c>
      <c r="B44" t="s">
        <v>975</v>
      </c>
      <c r="C44" t="s">
        <v>759</v>
      </c>
      <c r="D44" t="s">
        <v>760</v>
      </c>
      <c r="E44" t="s">
        <v>996</v>
      </c>
      <c r="F44" t="s">
        <v>997</v>
      </c>
      <c r="G44" t="s">
        <v>998</v>
      </c>
      <c r="H44" t="s">
        <v>999</v>
      </c>
      <c r="I44" t="s">
        <v>1048</v>
      </c>
    </row>
    <row r="45" spans="1:9" ht="18.75">
      <c r="A45" t="s">
        <v>365</v>
      </c>
      <c r="B45" t="s">
        <v>181</v>
      </c>
      <c r="C45" s="272" t="s">
        <v>83</v>
      </c>
      <c r="D45" s="272" t="s">
        <v>84</v>
      </c>
      <c r="E45" s="272" t="s">
        <v>776</v>
      </c>
      <c r="F45" s="272" t="s">
        <v>85</v>
      </c>
      <c r="G45" s="272" t="s">
        <v>668</v>
      </c>
      <c r="H45" s="272" t="s">
        <v>669</v>
      </c>
      <c r="I45" s="272" t="s">
        <v>670</v>
      </c>
    </row>
    <row r="46" spans="1:9" ht="18.75">
      <c r="A46" t="s">
        <v>366</v>
      </c>
      <c r="B46" t="s">
        <v>183</v>
      </c>
      <c r="C46" s="272" t="s">
        <v>671</v>
      </c>
      <c r="D46" s="272" t="s">
        <v>777</v>
      </c>
      <c r="E46" s="272" t="s">
        <v>672</v>
      </c>
      <c r="F46" s="272" t="s">
        <v>673</v>
      </c>
      <c r="G46" s="272" t="s">
        <v>674</v>
      </c>
      <c r="H46" s="272" t="s">
        <v>675</v>
      </c>
      <c r="I46" s="272" t="s">
        <v>676</v>
      </c>
    </row>
    <row r="47" spans="1:9" ht="18.75">
      <c r="A47" t="s">
        <v>367</v>
      </c>
      <c r="B47" t="s">
        <v>184</v>
      </c>
      <c r="C47" s="272" t="s">
        <v>677</v>
      </c>
      <c r="D47" s="272" t="s">
        <v>778</v>
      </c>
      <c r="E47" s="272" t="s">
        <v>678</v>
      </c>
      <c r="F47" s="272" t="s">
        <v>679</v>
      </c>
      <c r="G47" s="272" t="s">
        <v>43</v>
      </c>
      <c r="H47" s="272" t="s">
        <v>44</v>
      </c>
      <c r="I47" s="272" t="s">
        <v>45</v>
      </c>
    </row>
    <row r="48" spans="1:9" ht="18.75">
      <c r="A48" t="s">
        <v>368</v>
      </c>
      <c r="B48" t="s">
        <v>185</v>
      </c>
      <c r="C48" s="272" t="s">
        <v>46</v>
      </c>
      <c r="D48" s="272" t="s">
        <v>779</v>
      </c>
      <c r="E48" s="272" t="s">
        <v>780</v>
      </c>
      <c r="F48" s="272" t="s">
        <v>47</v>
      </c>
      <c r="G48" s="272" t="s">
        <v>48</v>
      </c>
      <c r="H48" s="272" t="s">
        <v>49</v>
      </c>
      <c r="I48" s="272" t="s">
        <v>50</v>
      </c>
    </row>
    <row r="49" spans="1:9" ht="18.75">
      <c r="A49" t="s">
        <v>369</v>
      </c>
      <c r="B49" t="s">
        <v>186</v>
      </c>
      <c r="C49" s="272" t="s">
        <v>51</v>
      </c>
      <c r="D49" s="272" t="s">
        <v>52</v>
      </c>
      <c r="E49" s="272" t="s">
        <v>781</v>
      </c>
      <c r="F49" s="272" t="s">
        <v>53</v>
      </c>
      <c r="G49" s="272" t="s">
        <v>54</v>
      </c>
      <c r="H49" s="272" t="s">
        <v>55</v>
      </c>
      <c r="I49" s="272" t="s">
        <v>56</v>
      </c>
    </row>
    <row r="50" spans="1:9" ht="18.75">
      <c r="A50" t="s">
        <v>370</v>
      </c>
      <c r="B50" t="s">
        <v>187</v>
      </c>
      <c r="C50" s="272" t="s">
        <v>57</v>
      </c>
      <c r="D50" s="272" t="s">
        <v>782</v>
      </c>
      <c r="E50" s="272" t="s">
        <v>58</v>
      </c>
      <c r="F50" s="272" t="s">
        <v>59</v>
      </c>
      <c r="G50" s="272" t="s">
        <v>715</v>
      </c>
      <c r="H50" s="272" t="s">
        <v>716</v>
      </c>
      <c r="I50" s="272" t="s">
        <v>717</v>
      </c>
    </row>
    <row r="51" spans="1:9" ht="18.75">
      <c r="A51" t="s">
        <v>371</v>
      </c>
      <c r="B51" t="s">
        <v>188</v>
      </c>
      <c r="C51" s="272" t="s">
        <v>12</v>
      </c>
      <c r="D51" s="272" t="s">
        <v>13</v>
      </c>
      <c r="E51" s="272" t="s">
        <v>273</v>
      </c>
      <c r="F51" s="272" t="s">
        <v>274</v>
      </c>
      <c r="G51" s="272" t="s">
        <v>275</v>
      </c>
      <c r="H51" s="272" t="s">
        <v>276</v>
      </c>
      <c r="I51" s="272" t="s">
        <v>277</v>
      </c>
    </row>
    <row r="52" spans="1:9" ht="12.75">
      <c r="A52" t="s">
        <v>390</v>
      </c>
      <c r="B52" t="s">
        <v>974</v>
      </c>
      <c r="C52" t="s">
        <v>1000</v>
      </c>
      <c r="D52" t="s">
        <v>1001</v>
      </c>
      <c r="E52" t="s">
        <v>1005</v>
      </c>
      <c r="F52" t="s">
        <v>1002</v>
      </c>
      <c r="G52" t="s">
        <v>1003</v>
      </c>
      <c r="H52" t="s">
        <v>1004</v>
      </c>
      <c r="I52" t="s">
        <v>1050</v>
      </c>
    </row>
  </sheetData>
  <sheetProtection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W27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D75" sqref="D75"/>
    </sheetView>
  </sheetViews>
  <sheetFormatPr defaultColWidth="9.140625" defaultRowHeight="12.75"/>
  <cols>
    <col min="1" max="1" width="30.8515625" style="21" bestFit="1" customWidth="1"/>
    <col min="2" max="2" width="26.00390625" style="21" bestFit="1" customWidth="1"/>
    <col min="3" max="3" width="16.140625" style="21" customWidth="1"/>
    <col min="4" max="39" width="10.7109375" style="21" customWidth="1"/>
    <col min="40" max="40" width="10.28125" style="21" bestFit="1" customWidth="1"/>
    <col min="41" max="45" width="9.140625" style="21" customWidth="1"/>
    <col min="46" max="46" width="10.28125" style="21" bestFit="1" customWidth="1"/>
    <col min="47" max="16384" width="9.140625" style="21" customWidth="1"/>
  </cols>
  <sheetData>
    <row r="1" spans="1:39" ht="12.75">
      <c r="A1" s="21">
        <v>1</v>
      </c>
      <c r="B1" s="21">
        <v>2</v>
      </c>
      <c r="C1" s="21">
        <v>3</v>
      </c>
      <c r="D1" s="21">
        <v>4</v>
      </c>
      <c r="E1" s="21">
        <v>5</v>
      </c>
      <c r="F1" s="21">
        <v>6</v>
      </c>
      <c r="G1" s="21">
        <v>7</v>
      </c>
      <c r="H1" s="21">
        <v>8</v>
      </c>
      <c r="I1" s="21">
        <v>9</v>
      </c>
      <c r="J1" s="21">
        <v>10</v>
      </c>
      <c r="K1" s="21">
        <v>11</v>
      </c>
      <c r="L1" s="21">
        <v>12</v>
      </c>
      <c r="M1" s="21">
        <v>13</v>
      </c>
      <c r="N1" s="21">
        <v>14</v>
      </c>
      <c r="O1" s="21">
        <v>15</v>
      </c>
      <c r="P1" s="21">
        <v>16</v>
      </c>
      <c r="Q1" s="21">
        <v>17</v>
      </c>
      <c r="R1" s="21">
        <v>18</v>
      </c>
      <c r="S1" s="21">
        <v>19</v>
      </c>
      <c r="T1" s="21">
        <v>20</v>
      </c>
      <c r="U1" s="21">
        <v>21</v>
      </c>
      <c r="V1" s="21">
        <v>22</v>
      </c>
      <c r="W1" s="21">
        <v>23</v>
      </c>
      <c r="X1" s="21">
        <v>24</v>
      </c>
      <c r="Y1" s="21">
        <v>25</v>
      </c>
      <c r="Z1" s="21">
        <v>26</v>
      </c>
      <c r="AA1" s="21">
        <v>27</v>
      </c>
      <c r="AB1" s="21">
        <v>28</v>
      </c>
      <c r="AC1" s="21">
        <v>29</v>
      </c>
      <c r="AD1" s="21">
        <v>30</v>
      </c>
      <c r="AE1" s="21">
        <v>31</v>
      </c>
      <c r="AF1" s="21">
        <v>32</v>
      </c>
      <c r="AG1" s="21">
        <v>33</v>
      </c>
      <c r="AH1" s="21">
        <v>34</v>
      </c>
      <c r="AI1" s="21">
        <v>35</v>
      </c>
      <c r="AJ1" s="21">
        <v>36</v>
      </c>
      <c r="AK1" s="21">
        <v>37</v>
      </c>
      <c r="AL1" s="21">
        <v>38</v>
      </c>
      <c r="AM1" s="21">
        <v>39</v>
      </c>
    </row>
    <row r="2" spans="2:39" ht="12.75">
      <c r="B2" s="21" t="s">
        <v>512</v>
      </c>
      <c r="C2" s="21" t="s">
        <v>513</v>
      </c>
      <c r="D2" s="22" t="s">
        <v>251</v>
      </c>
      <c r="E2" s="22" t="s">
        <v>252</v>
      </c>
      <c r="F2" s="22" t="s">
        <v>253</v>
      </c>
      <c r="G2" s="22" t="s">
        <v>254</v>
      </c>
      <c r="H2" s="22" t="s">
        <v>255</v>
      </c>
      <c r="I2" s="22" t="s">
        <v>256</v>
      </c>
      <c r="J2" s="22" t="s">
        <v>257</v>
      </c>
      <c r="K2" s="22" t="s">
        <v>258</v>
      </c>
      <c r="L2" s="22" t="s">
        <v>259</v>
      </c>
      <c r="M2" s="22" t="s">
        <v>260</v>
      </c>
      <c r="N2" s="22" t="s">
        <v>261</v>
      </c>
      <c r="O2" s="22" t="s">
        <v>262</v>
      </c>
      <c r="P2" s="22" t="s">
        <v>263</v>
      </c>
      <c r="Q2" s="22" t="s">
        <v>264</v>
      </c>
      <c r="R2" s="22" t="s">
        <v>265</v>
      </c>
      <c r="S2" s="22" t="s">
        <v>266</v>
      </c>
      <c r="T2" s="22" t="s">
        <v>267</v>
      </c>
      <c r="U2" s="22" t="s">
        <v>268</v>
      </c>
      <c r="V2" s="22" t="s">
        <v>269</v>
      </c>
      <c r="W2" s="22" t="s">
        <v>270</v>
      </c>
      <c r="X2" s="22" t="s">
        <v>271</v>
      </c>
      <c r="Y2" s="22" t="s">
        <v>272</v>
      </c>
      <c r="Z2" s="22" t="s">
        <v>545</v>
      </c>
      <c r="AA2" s="22" t="s">
        <v>546</v>
      </c>
      <c r="AB2" s="22" t="s">
        <v>547</v>
      </c>
      <c r="AC2" s="22" t="s">
        <v>548</v>
      </c>
      <c r="AD2" s="22" t="s">
        <v>549</v>
      </c>
      <c r="AE2" s="22" t="s">
        <v>550</v>
      </c>
      <c r="AF2" s="22" t="s">
        <v>551</v>
      </c>
      <c r="AG2" s="22" t="s">
        <v>552</v>
      </c>
      <c r="AH2" s="22" t="s">
        <v>553</v>
      </c>
      <c r="AI2" s="22" t="s">
        <v>554</v>
      </c>
      <c r="AJ2" s="22" t="s">
        <v>555</v>
      </c>
      <c r="AK2" s="22" t="s">
        <v>556</v>
      </c>
      <c r="AL2" s="22" t="s">
        <v>557</v>
      </c>
      <c r="AM2" s="22" t="s">
        <v>558</v>
      </c>
    </row>
    <row r="3" spans="1:39" ht="12.75">
      <c r="A3" s="30" t="s">
        <v>561</v>
      </c>
      <c r="B3" s="30" t="s">
        <v>561</v>
      </c>
      <c r="D3" s="38">
        <v>10022836</v>
      </c>
      <c r="E3" s="38">
        <v>34329091</v>
      </c>
      <c r="F3" s="38">
        <v>8660529</v>
      </c>
      <c r="G3" s="38">
        <v>7409512</v>
      </c>
      <c r="H3" s="38">
        <v>29628</v>
      </c>
      <c r="I3" s="38">
        <v>389892</v>
      </c>
      <c r="J3" s="38">
        <v>538750</v>
      </c>
      <c r="K3" s="38">
        <v>268025</v>
      </c>
      <c r="L3" s="38">
        <v>366517</v>
      </c>
      <c r="M3" s="38">
        <v>151747</v>
      </c>
      <c r="N3" s="38">
        <v>48400</v>
      </c>
      <c r="O3" s="38">
        <v>295275</v>
      </c>
      <c r="P3" s="38">
        <v>103283</v>
      </c>
      <c r="Q3" s="38">
        <v>421807</v>
      </c>
      <c r="R3" s="38">
        <v>26932465</v>
      </c>
      <c r="S3" s="38">
        <v>328505</v>
      </c>
      <c r="T3" s="38">
        <v>1940636</v>
      </c>
      <c r="U3" s="38">
        <v>620280</v>
      </c>
      <c r="V3" s="38">
        <v>1013550</v>
      </c>
      <c r="W3" s="38">
        <v>696841</v>
      </c>
      <c r="X3" s="38">
        <v>268507</v>
      </c>
      <c r="Y3" s="38">
        <v>311828</v>
      </c>
      <c r="Z3" s="38">
        <v>658725</v>
      </c>
      <c r="AA3" s="38">
        <v>405493</v>
      </c>
      <c r="AB3" s="38">
        <v>1152261</v>
      </c>
      <c r="AC3" s="38">
        <v>7937259</v>
      </c>
      <c r="AD3" s="38">
        <v>158868</v>
      </c>
      <c r="AE3" s="38">
        <v>154377</v>
      </c>
      <c r="AF3" s="38">
        <v>33849</v>
      </c>
      <c r="AG3" s="38">
        <v>114127</v>
      </c>
      <c r="AH3" s="38">
        <v>48924</v>
      </c>
      <c r="AI3" s="38">
        <v>16260</v>
      </c>
      <c r="AJ3" s="38">
        <v>19275</v>
      </c>
      <c r="AK3" s="38">
        <v>23741</v>
      </c>
      <c r="AL3" s="38">
        <v>82240</v>
      </c>
      <c r="AM3" s="38">
        <v>71609</v>
      </c>
    </row>
    <row r="4" spans="1:39" ht="12.75">
      <c r="A4" s="30" t="s">
        <v>560</v>
      </c>
      <c r="B4" s="30" t="s">
        <v>560</v>
      </c>
      <c r="D4" s="23">
        <v>1094442</v>
      </c>
      <c r="E4" s="23">
        <v>3561430</v>
      </c>
      <c r="F4" s="23">
        <v>945975</v>
      </c>
      <c r="G4" s="23">
        <v>771634</v>
      </c>
      <c r="H4" s="23">
        <v>2919</v>
      </c>
      <c r="I4" s="23">
        <v>25058</v>
      </c>
      <c r="J4" s="23">
        <v>63610</v>
      </c>
      <c r="K4" s="23">
        <v>44429</v>
      </c>
      <c r="L4" s="23">
        <v>81225</v>
      </c>
      <c r="M4" s="23">
        <v>20117</v>
      </c>
      <c r="N4" s="23">
        <v>4547</v>
      </c>
      <c r="O4" s="23">
        <v>21059</v>
      </c>
      <c r="P4" s="25">
        <v>14906</v>
      </c>
      <c r="Q4" s="26">
        <v>44938</v>
      </c>
      <c r="R4" s="27">
        <v>2801615</v>
      </c>
      <c r="S4" s="27">
        <v>30184</v>
      </c>
      <c r="T4" s="28">
        <v>110238</v>
      </c>
      <c r="U4" s="23">
        <v>65353</v>
      </c>
      <c r="V4" s="23">
        <v>156792</v>
      </c>
      <c r="W4" s="23">
        <v>136011</v>
      </c>
      <c r="X4" s="23">
        <v>30496</v>
      </c>
      <c r="Y4" s="23">
        <v>25391</v>
      </c>
      <c r="Z4" s="23">
        <v>42479</v>
      </c>
      <c r="AA4" s="23">
        <v>58512</v>
      </c>
      <c r="AB4" s="23">
        <v>104359</v>
      </c>
      <c r="AC4" s="23">
        <v>861084</v>
      </c>
      <c r="AD4" s="23">
        <v>22113</v>
      </c>
      <c r="AE4" s="23">
        <v>8824</v>
      </c>
      <c r="AF4" s="23">
        <v>2751</v>
      </c>
      <c r="AG4" s="23">
        <v>17218</v>
      </c>
      <c r="AH4" s="23">
        <v>10012</v>
      </c>
      <c r="AI4" s="23">
        <v>1864</v>
      </c>
      <c r="AJ4" s="23">
        <v>1336</v>
      </c>
      <c r="AK4" s="23">
        <v>715</v>
      </c>
      <c r="AL4" s="23">
        <v>13376</v>
      </c>
      <c r="AM4" s="23">
        <v>6682</v>
      </c>
    </row>
    <row r="5" spans="1:39" s="30" customFormat="1" ht="12.75">
      <c r="A5" t="s">
        <v>987</v>
      </c>
      <c r="B5" t="s">
        <v>472</v>
      </c>
      <c r="C5" t="s">
        <v>139</v>
      </c>
      <c r="D5">
        <v>6770</v>
      </c>
      <c r="E5">
        <v>17913</v>
      </c>
      <c r="F5">
        <v>3695</v>
      </c>
      <c r="G5">
        <v>2787</v>
      </c>
      <c r="H5">
        <v>52</v>
      </c>
      <c r="I5">
        <v>204</v>
      </c>
      <c r="J5">
        <v>666</v>
      </c>
      <c r="K5">
        <v>454</v>
      </c>
      <c r="L5">
        <v>1595</v>
      </c>
      <c r="M5">
        <v>272</v>
      </c>
      <c r="N5">
        <v>37</v>
      </c>
      <c r="O5">
        <v>79</v>
      </c>
      <c r="P5">
        <v>153</v>
      </c>
      <c r="Q5">
        <v>471</v>
      </c>
      <c r="R5">
        <v>10238</v>
      </c>
      <c r="S5">
        <v>523</v>
      </c>
      <c r="T5">
        <v>899</v>
      </c>
      <c r="U5">
        <v>631</v>
      </c>
      <c r="V5">
        <v>1279</v>
      </c>
      <c r="W5">
        <v>2243</v>
      </c>
      <c r="X5">
        <v>381</v>
      </c>
      <c r="Y5">
        <v>121</v>
      </c>
      <c r="Z5">
        <v>218</v>
      </c>
      <c r="AA5">
        <v>546</v>
      </c>
      <c r="AB5">
        <v>834</v>
      </c>
      <c r="AC5">
        <v>2743</v>
      </c>
      <c r="AD5">
        <v>475</v>
      </c>
      <c r="AE5">
        <v>38</v>
      </c>
      <c r="AF5">
        <v>20</v>
      </c>
      <c r="AG5">
        <v>106</v>
      </c>
      <c r="AH5">
        <v>106</v>
      </c>
      <c r="AI5">
        <v>16</v>
      </c>
      <c r="AJ5">
        <v>10</v>
      </c>
      <c r="AK5">
        <v>5</v>
      </c>
      <c r="AL5">
        <v>130</v>
      </c>
      <c r="AM5">
        <v>46</v>
      </c>
    </row>
    <row r="6" spans="1:39" ht="12.75">
      <c r="A6" t="s">
        <v>988</v>
      </c>
      <c r="B6" t="s">
        <v>473</v>
      </c>
      <c r="C6" t="s">
        <v>141</v>
      </c>
      <c r="D6">
        <v>9236</v>
      </c>
      <c r="E6">
        <v>20647</v>
      </c>
      <c r="F6">
        <v>2403</v>
      </c>
      <c r="G6">
        <v>359</v>
      </c>
      <c r="H6">
        <v>5</v>
      </c>
      <c r="I6">
        <v>101</v>
      </c>
      <c r="J6">
        <v>570</v>
      </c>
      <c r="K6">
        <v>652</v>
      </c>
      <c r="L6">
        <v>2311</v>
      </c>
      <c r="M6">
        <v>2050</v>
      </c>
      <c r="N6">
        <v>51</v>
      </c>
      <c r="O6">
        <v>1196</v>
      </c>
      <c r="P6">
        <v>596</v>
      </c>
      <c r="Q6">
        <v>1345</v>
      </c>
      <c r="R6">
        <v>2481</v>
      </c>
      <c r="S6">
        <v>127</v>
      </c>
      <c r="T6">
        <v>565</v>
      </c>
      <c r="U6">
        <v>735</v>
      </c>
      <c r="V6">
        <v>2960</v>
      </c>
      <c r="W6">
        <v>4029</v>
      </c>
      <c r="X6">
        <v>3166</v>
      </c>
      <c r="Y6">
        <v>395</v>
      </c>
      <c r="Z6">
        <v>1945</v>
      </c>
      <c r="AA6">
        <v>2118</v>
      </c>
      <c r="AB6">
        <v>2126</v>
      </c>
      <c r="AC6">
        <v>516</v>
      </c>
      <c r="AD6">
        <v>133</v>
      </c>
      <c r="AE6">
        <v>22</v>
      </c>
      <c r="AF6">
        <v>38</v>
      </c>
      <c r="AG6">
        <v>234</v>
      </c>
      <c r="AH6">
        <v>359</v>
      </c>
      <c r="AI6">
        <v>238</v>
      </c>
      <c r="AJ6">
        <v>11</v>
      </c>
      <c r="AK6">
        <v>35</v>
      </c>
      <c r="AL6">
        <v>673</v>
      </c>
      <c r="AM6">
        <v>144</v>
      </c>
    </row>
    <row r="7" spans="1:39" ht="12.75">
      <c r="A7" t="s">
        <v>334</v>
      </c>
      <c r="B7" t="s">
        <v>474</v>
      </c>
      <c r="C7" t="s">
        <v>143</v>
      </c>
      <c r="D7">
        <v>5478</v>
      </c>
      <c r="E7">
        <v>15914</v>
      </c>
      <c r="F7">
        <v>3575</v>
      </c>
      <c r="G7">
        <v>3650</v>
      </c>
      <c r="H7">
        <v>17</v>
      </c>
      <c r="I7">
        <v>81</v>
      </c>
      <c r="J7">
        <v>735</v>
      </c>
      <c r="K7">
        <v>73</v>
      </c>
      <c r="L7">
        <v>82</v>
      </c>
      <c r="M7">
        <v>9</v>
      </c>
      <c r="N7">
        <v>38</v>
      </c>
      <c r="O7">
        <v>193</v>
      </c>
      <c r="P7">
        <v>170</v>
      </c>
      <c r="Q7">
        <v>430</v>
      </c>
      <c r="R7">
        <v>12577</v>
      </c>
      <c r="S7">
        <v>210</v>
      </c>
      <c r="T7">
        <v>281</v>
      </c>
      <c r="U7">
        <v>622</v>
      </c>
      <c r="V7">
        <v>252</v>
      </c>
      <c r="W7">
        <v>151</v>
      </c>
      <c r="X7">
        <v>23</v>
      </c>
      <c r="Y7">
        <v>117</v>
      </c>
      <c r="Z7">
        <v>427</v>
      </c>
      <c r="AA7">
        <v>608</v>
      </c>
      <c r="AB7">
        <v>646</v>
      </c>
      <c r="AC7">
        <v>3246</v>
      </c>
      <c r="AD7">
        <v>120</v>
      </c>
      <c r="AE7">
        <v>30</v>
      </c>
      <c r="AF7">
        <v>14</v>
      </c>
      <c r="AG7">
        <v>25</v>
      </c>
      <c r="AH7">
        <v>9</v>
      </c>
      <c r="AI7">
        <v>0</v>
      </c>
      <c r="AJ7">
        <v>8</v>
      </c>
      <c r="AK7">
        <v>13</v>
      </c>
      <c r="AL7">
        <v>95</v>
      </c>
      <c r="AM7">
        <v>15</v>
      </c>
    </row>
    <row r="8" spans="1:39" ht="12.75">
      <c r="A8" t="s">
        <v>335</v>
      </c>
      <c r="B8" t="s">
        <v>475</v>
      </c>
      <c r="C8" t="s">
        <v>145</v>
      </c>
      <c r="D8">
        <v>5777</v>
      </c>
      <c r="E8">
        <v>16674</v>
      </c>
      <c r="F8">
        <v>4085</v>
      </c>
      <c r="G8">
        <v>3578</v>
      </c>
      <c r="H8">
        <v>65</v>
      </c>
      <c r="I8">
        <v>78</v>
      </c>
      <c r="J8">
        <v>582</v>
      </c>
      <c r="K8">
        <v>207</v>
      </c>
      <c r="L8">
        <v>655</v>
      </c>
      <c r="M8">
        <v>79</v>
      </c>
      <c r="N8">
        <v>31</v>
      </c>
      <c r="O8">
        <v>112</v>
      </c>
      <c r="P8">
        <v>86</v>
      </c>
      <c r="Q8">
        <v>304</v>
      </c>
      <c r="R8">
        <v>12324</v>
      </c>
      <c r="S8">
        <v>410</v>
      </c>
      <c r="T8">
        <v>333</v>
      </c>
      <c r="U8">
        <v>555</v>
      </c>
      <c r="V8">
        <v>743</v>
      </c>
      <c r="W8">
        <v>1014</v>
      </c>
      <c r="X8">
        <v>97</v>
      </c>
      <c r="Y8">
        <v>77</v>
      </c>
      <c r="Z8">
        <v>172</v>
      </c>
      <c r="AA8">
        <v>411</v>
      </c>
      <c r="AB8">
        <v>538</v>
      </c>
      <c r="AC8">
        <v>3445</v>
      </c>
      <c r="AD8">
        <v>327</v>
      </c>
      <c r="AE8">
        <v>36</v>
      </c>
      <c r="AF8">
        <v>26</v>
      </c>
      <c r="AG8">
        <v>81</v>
      </c>
      <c r="AH8">
        <v>49</v>
      </c>
      <c r="AI8">
        <v>2</v>
      </c>
      <c r="AJ8">
        <v>6</v>
      </c>
      <c r="AK8">
        <v>6</v>
      </c>
      <c r="AL8">
        <v>72</v>
      </c>
      <c r="AM8">
        <v>35</v>
      </c>
    </row>
    <row r="9" spans="1:39" ht="12.75">
      <c r="A9" s="30" t="s">
        <v>559</v>
      </c>
      <c r="B9" s="30" t="s">
        <v>559</v>
      </c>
      <c r="C9" s="30" t="s">
        <v>241</v>
      </c>
      <c r="D9" s="197">
        <v>244682</v>
      </c>
      <c r="E9" s="197">
        <v>690150</v>
      </c>
      <c r="F9" s="197">
        <v>138213</v>
      </c>
      <c r="G9" s="197">
        <v>94484</v>
      </c>
      <c r="H9" s="197">
        <v>1187</v>
      </c>
      <c r="I9" s="197">
        <v>4979</v>
      </c>
      <c r="J9" s="197">
        <v>23151</v>
      </c>
      <c r="K9" s="197">
        <v>12130</v>
      </c>
      <c r="L9" s="197">
        <v>51606</v>
      </c>
      <c r="M9" s="197">
        <v>12378</v>
      </c>
      <c r="N9" s="197">
        <v>1705</v>
      </c>
      <c r="O9" s="197">
        <v>10617</v>
      </c>
      <c r="P9" s="197">
        <v>8753</v>
      </c>
      <c r="Q9" s="197">
        <v>23692</v>
      </c>
      <c r="R9" s="197">
        <v>373231</v>
      </c>
      <c r="S9" s="197">
        <v>11643</v>
      </c>
      <c r="T9" s="197">
        <v>22823</v>
      </c>
      <c r="U9" s="197">
        <v>23664</v>
      </c>
      <c r="V9" s="197">
        <v>47484</v>
      </c>
      <c r="W9" s="197">
        <v>86260</v>
      </c>
      <c r="X9" s="197">
        <v>18932</v>
      </c>
      <c r="Y9" s="197">
        <v>10423</v>
      </c>
      <c r="Z9" s="197">
        <v>18959</v>
      </c>
      <c r="AA9" s="197">
        <v>31541</v>
      </c>
      <c r="AB9" s="197">
        <v>45190</v>
      </c>
      <c r="AC9" s="197">
        <v>102502</v>
      </c>
      <c r="AD9" s="197">
        <v>9191</v>
      </c>
      <c r="AE9" s="197">
        <v>1596</v>
      </c>
      <c r="AF9" s="197">
        <v>790</v>
      </c>
      <c r="AG9" s="197">
        <v>5007</v>
      </c>
      <c r="AH9" s="197">
        <v>6761</v>
      </c>
      <c r="AI9" s="197">
        <v>1222</v>
      </c>
      <c r="AJ9" s="197">
        <v>584</v>
      </c>
      <c r="AK9" s="197">
        <v>415</v>
      </c>
      <c r="AL9" s="197">
        <v>7347</v>
      </c>
      <c r="AM9" s="197">
        <v>2798</v>
      </c>
    </row>
    <row r="10" spans="1:39" ht="12.75">
      <c r="A10" t="s">
        <v>336</v>
      </c>
      <c r="B10" t="s">
        <v>476</v>
      </c>
      <c r="C10" t="s">
        <v>147</v>
      </c>
      <c r="D10">
        <v>11458</v>
      </c>
      <c r="E10">
        <v>19599</v>
      </c>
      <c r="F10">
        <v>2880</v>
      </c>
      <c r="G10">
        <v>572</v>
      </c>
      <c r="H10">
        <v>7</v>
      </c>
      <c r="I10">
        <v>133</v>
      </c>
      <c r="J10">
        <v>679</v>
      </c>
      <c r="K10">
        <v>172</v>
      </c>
      <c r="L10">
        <v>6036</v>
      </c>
      <c r="M10">
        <v>1132</v>
      </c>
      <c r="N10">
        <v>37</v>
      </c>
      <c r="O10">
        <v>795</v>
      </c>
      <c r="P10">
        <v>110</v>
      </c>
      <c r="Q10">
        <v>1785</v>
      </c>
      <c r="R10">
        <v>2395</v>
      </c>
      <c r="S10">
        <v>161</v>
      </c>
      <c r="T10">
        <v>349</v>
      </c>
      <c r="U10">
        <v>508</v>
      </c>
      <c r="V10">
        <v>614</v>
      </c>
      <c r="W10">
        <v>10310</v>
      </c>
      <c r="X10">
        <v>1694</v>
      </c>
      <c r="Y10">
        <v>63</v>
      </c>
      <c r="Z10">
        <v>741</v>
      </c>
      <c r="AA10">
        <v>501</v>
      </c>
      <c r="AB10">
        <v>2263</v>
      </c>
      <c r="AC10">
        <v>1067</v>
      </c>
      <c r="AD10">
        <v>225</v>
      </c>
      <c r="AE10">
        <v>16</v>
      </c>
      <c r="AF10">
        <v>29</v>
      </c>
      <c r="AG10">
        <v>80</v>
      </c>
      <c r="AH10">
        <v>934</v>
      </c>
      <c r="AI10">
        <v>127</v>
      </c>
      <c r="AJ10">
        <v>12</v>
      </c>
      <c r="AK10">
        <v>13</v>
      </c>
      <c r="AL10">
        <v>225</v>
      </c>
      <c r="AM10">
        <v>152</v>
      </c>
    </row>
    <row r="11" spans="1:39" ht="12.75">
      <c r="A11" t="s">
        <v>337</v>
      </c>
      <c r="B11" t="s">
        <v>477</v>
      </c>
      <c r="C11" t="s">
        <v>148</v>
      </c>
      <c r="D11">
        <v>4977</v>
      </c>
      <c r="E11">
        <v>16878</v>
      </c>
      <c r="F11">
        <v>4083</v>
      </c>
      <c r="G11">
        <v>3487</v>
      </c>
      <c r="H11">
        <v>43</v>
      </c>
      <c r="I11">
        <v>117</v>
      </c>
      <c r="J11">
        <v>512</v>
      </c>
      <c r="K11">
        <v>93</v>
      </c>
      <c r="L11">
        <v>174</v>
      </c>
      <c r="M11">
        <v>103</v>
      </c>
      <c r="N11">
        <v>34</v>
      </c>
      <c r="O11">
        <v>128</v>
      </c>
      <c r="P11">
        <v>68</v>
      </c>
      <c r="Q11">
        <v>218</v>
      </c>
      <c r="R11">
        <v>13369</v>
      </c>
      <c r="S11">
        <v>380</v>
      </c>
      <c r="T11">
        <v>521</v>
      </c>
      <c r="U11">
        <v>507</v>
      </c>
      <c r="V11">
        <v>383</v>
      </c>
      <c r="W11">
        <v>329</v>
      </c>
      <c r="X11">
        <v>166</v>
      </c>
      <c r="Y11">
        <v>148</v>
      </c>
      <c r="Z11">
        <v>250</v>
      </c>
      <c r="AA11">
        <v>351</v>
      </c>
      <c r="AB11">
        <v>474</v>
      </c>
      <c r="AC11">
        <v>3584</v>
      </c>
      <c r="AD11">
        <v>224</v>
      </c>
      <c r="AE11">
        <v>69</v>
      </c>
      <c r="AF11">
        <v>19</v>
      </c>
      <c r="AG11">
        <v>53</v>
      </c>
      <c r="AH11">
        <v>21</v>
      </c>
      <c r="AI11">
        <v>8</v>
      </c>
      <c r="AJ11">
        <v>9</v>
      </c>
      <c r="AK11">
        <v>6</v>
      </c>
      <c r="AL11">
        <v>75</v>
      </c>
      <c r="AM11">
        <v>15</v>
      </c>
    </row>
    <row r="12" spans="1:39" ht="12.75">
      <c r="A12" t="s">
        <v>338</v>
      </c>
      <c r="B12" t="s">
        <v>478</v>
      </c>
      <c r="C12" t="s">
        <v>149</v>
      </c>
      <c r="D12">
        <v>5567</v>
      </c>
      <c r="E12">
        <v>16194</v>
      </c>
      <c r="F12">
        <v>3947</v>
      </c>
      <c r="G12">
        <v>3506</v>
      </c>
      <c r="H12">
        <v>67</v>
      </c>
      <c r="I12">
        <v>105</v>
      </c>
      <c r="J12">
        <v>663</v>
      </c>
      <c r="K12">
        <v>170</v>
      </c>
      <c r="L12">
        <v>393</v>
      </c>
      <c r="M12">
        <v>33</v>
      </c>
      <c r="N12">
        <v>60</v>
      </c>
      <c r="O12">
        <v>135</v>
      </c>
      <c r="P12">
        <v>134</v>
      </c>
      <c r="Q12">
        <v>301</v>
      </c>
      <c r="R12">
        <v>11806</v>
      </c>
      <c r="S12">
        <v>412</v>
      </c>
      <c r="T12">
        <v>339</v>
      </c>
      <c r="U12">
        <v>607</v>
      </c>
      <c r="V12">
        <v>635</v>
      </c>
      <c r="W12">
        <v>709</v>
      </c>
      <c r="X12">
        <v>55</v>
      </c>
      <c r="Y12">
        <v>155</v>
      </c>
      <c r="Z12">
        <v>271</v>
      </c>
      <c r="AA12">
        <v>593</v>
      </c>
      <c r="AB12">
        <v>612</v>
      </c>
      <c r="AC12">
        <v>3300</v>
      </c>
      <c r="AD12">
        <v>321</v>
      </c>
      <c r="AE12">
        <v>37</v>
      </c>
      <c r="AF12">
        <v>19</v>
      </c>
      <c r="AG12">
        <v>83</v>
      </c>
      <c r="AH12">
        <v>45</v>
      </c>
      <c r="AI12">
        <v>1</v>
      </c>
      <c r="AJ12">
        <v>6</v>
      </c>
      <c r="AK12">
        <v>3</v>
      </c>
      <c r="AL12">
        <v>99</v>
      </c>
      <c r="AM12">
        <v>33</v>
      </c>
    </row>
    <row r="13" spans="1:39" ht="12.75">
      <c r="A13" t="s">
        <v>382</v>
      </c>
      <c r="B13" t="s">
        <v>966</v>
      </c>
      <c r="C13" t="s">
        <v>966</v>
      </c>
      <c r="D13">
        <v>17685</v>
      </c>
      <c r="E13">
        <v>65553</v>
      </c>
      <c r="F13">
        <v>13330</v>
      </c>
      <c r="G13">
        <v>8857</v>
      </c>
      <c r="H13">
        <v>99</v>
      </c>
      <c r="I13">
        <v>503</v>
      </c>
      <c r="J13">
        <v>2362</v>
      </c>
      <c r="K13">
        <v>1453</v>
      </c>
      <c r="L13">
        <v>897</v>
      </c>
      <c r="M13">
        <v>130</v>
      </c>
      <c r="N13">
        <v>248</v>
      </c>
      <c r="O13">
        <v>795</v>
      </c>
      <c r="P13">
        <v>635</v>
      </c>
      <c r="Q13">
        <v>1706</v>
      </c>
      <c r="R13">
        <v>41130</v>
      </c>
      <c r="S13">
        <v>1075</v>
      </c>
      <c r="T13">
        <v>2846</v>
      </c>
      <c r="U13">
        <v>2593</v>
      </c>
      <c r="V13">
        <v>5573</v>
      </c>
      <c r="W13">
        <v>1814</v>
      </c>
      <c r="X13">
        <v>324</v>
      </c>
      <c r="Y13">
        <v>1623</v>
      </c>
      <c r="Z13">
        <v>1892</v>
      </c>
      <c r="AA13">
        <v>2328</v>
      </c>
      <c r="AB13">
        <v>4355</v>
      </c>
      <c r="AC13">
        <v>10912</v>
      </c>
      <c r="AD13">
        <v>652</v>
      </c>
      <c r="AE13">
        <v>240</v>
      </c>
      <c r="AF13">
        <v>60</v>
      </c>
      <c r="AG13">
        <v>604</v>
      </c>
      <c r="AH13">
        <v>133</v>
      </c>
      <c r="AI13">
        <v>8</v>
      </c>
      <c r="AJ13">
        <v>80</v>
      </c>
      <c r="AK13">
        <v>39</v>
      </c>
      <c r="AL13">
        <v>405</v>
      </c>
      <c r="AM13">
        <v>197</v>
      </c>
    </row>
    <row r="14" spans="1:39" ht="12.75">
      <c r="A14" t="s">
        <v>339</v>
      </c>
      <c r="B14" t="s">
        <v>479</v>
      </c>
      <c r="C14" t="s">
        <v>150</v>
      </c>
      <c r="D14">
        <v>3063</v>
      </c>
      <c r="E14">
        <v>18602</v>
      </c>
      <c r="F14">
        <v>2761</v>
      </c>
      <c r="G14">
        <v>764</v>
      </c>
      <c r="H14">
        <v>9</v>
      </c>
      <c r="I14">
        <v>148</v>
      </c>
      <c r="J14">
        <v>438</v>
      </c>
      <c r="K14">
        <v>525</v>
      </c>
      <c r="L14">
        <v>296</v>
      </c>
      <c r="M14">
        <v>46</v>
      </c>
      <c r="N14">
        <v>92</v>
      </c>
      <c r="O14">
        <v>208</v>
      </c>
      <c r="P14">
        <v>128</v>
      </c>
      <c r="Q14">
        <v>409</v>
      </c>
      <c r="R14">
        <v>9544</v>
      </c>
      <c r="S14">
        <v>244</v>
      </c>
      <c r="T14">
        <v>1207</v>
      </c>
      <c r="U14">
        <v>803</v>
      </c>
      <c r="V14">
        <v>2235</v>
      </c>
      <c r="W14">
        <v>733</v>
      </c>
      <c r="X14">
        <v>145</v>
      </c>
      <c r="Y14">
        <v>781</v>
      </c>
      <c r="Z14">
        <v>656</v>
      </c>
      <c r="AA14">
        <v>639</v>
      </c>
      <c r="AB14">
        <v>1615</v>
      </c>
      <c r="AC14">
        <v>1973</v>
      </c>
      <c r="AD14">
        <v>144</v>
      </c>
      <c r="AE14">
        <v>74</v>
      </c>
      <c r="AF14">
        <v>15</v>
      </c>
      <c r="AG14">
        <v>223</v>
      </c>
      <c r="AH14">
        <v>65</v>
      </c>
      <c r="AI14">
        <v>6</v>
      </c>
      <c r="AJ14">
        <v>41</v>
      </c>
      <c r="AK14">
        <v>11</v>
      </c>
      <c r="AL14">
        <v>124</v>
      </c>
      <c r="AM14">
        <v>85</v>
      </c>
    </row>
    <row r="15" spans="1:39" ht="12.75">
      <c r="A15" t="s">
        <v>383</v>
      </c>
      <c r="B15" t="s">
        <v>967</v>
      </c>
      <c r="C15" t="s">
        <v>967</v>
      </c>
      <c r="D15">
        <v>21683</v>
      </c>
      <c r="E15">
        <v>62269</v>
      </c>
      <c r="F15">
        <v>13826</v>
      </c>
      <c r="G15">
        <v>12256</v>
      </c>
      <c r="H15">
        <v>132</v>
      </c>
      <c r="I15">
        <v>584</v>
      </c>
      <c r="J15">
        <v>2799</v>
      </c>
      <c r="K15">
        <v>531</v>
      </c>
      <c r="L15">
        <v>1752</v>
      </c>
      <c r="M15">
        <v>337</v>
      </c>
      <c r="N15">
        <v>153</v>
      </c>
      <c r="O15">
        <v>789</v>
      </c>
      <c r="P15">
        <v>1172</v>
      </c>
      <c r="Q15">
        <v>1178</v>
      </c>
      <c r="R15">
        <v>42014</v>
      </c>
      <c r="S15">
        <v>1438</v>
      </c>
      <c r="T15">
        <v>2567</v>
      </c>
      <c r="U15">
        <v>2563</v>
      </c>
      <c r="V15">
        <v>1811</v>
      </c>
      <c r="W15">
        <v>2822</v>
      </c>
      <c r="X15">
        <v>483</v>
      </c>
      <c r="Y15">
        <v>624</v>
      </c>
      <c r="Z15">
        <v>1431</v>
      </c>
      <c r="AA15">
        <v>4096</v>
      </c>
      <c r="AB15">
        <v>2420</v>
      </c>
      <c r="AC15">
        <v>11004</v>
      </c>
      <c r="AD15">
        <v>1312</v>
      </c>
      <c r="AE15">
        <v>151</v>
      </c>
      <c r="AF15">
        <v>92</v>
      </c>
      <c r="AG15">
        <v>164</v>
      </c>
      <c r="AH15">
        <v>135</v>
      </c>
      <c r="AI15">
        <v>17</v>
      </c>
      <c r="AJ15">
        <v>40</v>
      </c>
      <c r="AK15">
        <v>35</v>
      </c>
      <c r="AL15">
        <v>758</v>
      </c>
      <c r="AM15">
        <v>118</v>
      </c>
    </row>
    <row r="16" spans="1:39" ht="12.75">
      <c r="A16" t="s">
        <v>340</v>
      </c>
      <c r="B16" t="s">
        <v>480</v>
      </c>
      <c r="C16" t="s">
        <v>152</v>
      </c>
      <c r="D16">
        <v>4487</v>
      </c>
      <c r="E16">
        <v>14631</v>
      </c>
      <c r="F16">
        <v>3710</v>
      </c>
      <c r="G16">
        <v>2625</v>
      </c>
      <c r="H16">
        <v>47</v>
      </c>
      <c r="I16">
        <v>141</v>
      </c>
      <c r="J16">
        <v>615</v>
      </c>
      <c r="K16">
        <v>140</v>
      </c>
      <c r="L16">
        <v>231</v>
      </c>
      <c r="M16">
        <v>56</v>
      </c>
      <c r="N16">
        <v>23</v>
      </c>
      <c r="O16">
        <v>172</v>
      </c>
      <c r="P16">
        <v>238</v>
      </c>
      <c r="Q16">
        <v>199</v>
      </c>
      <c r="R16">
        <v>10337</v>
      </c>
      <c r="S16">
        <v>517</v>
      </c>
      <c r="T16">
        <v>650</v>
      </c>
      <c r="U16">
        <v>561</v>
      </c>
      <c r="V16">
        <v>398</v>
      </c>
      <c r="W16">
        <v>445</v>
      </c>
      <c r="X16">
        <v>111</v>
      </c>
      <c r="Y16">
        <v>95</v>
      </c>
      <c r="Z16">
        <v>298</v>
      </c>
      <c r="AA16">
        <v>785</v>
      </c>
      <c r="AB16">
        <v>434</v>
      </c>
      <c r="AC16">
        <v>2972</v>
      </c>
      <c r="AD16">
        <v>463</v>
      </c>
      <c r="AE16">
        <v>41</v>
      </c>
      <c r="AF16">
        <v>21</v>
      </c>
      <c r="AG16">
        <v>36</v>
      </c>
      <c r="AH16">
        <v>19</v>
      </c>
      <c r="AI16">
        <v>2</v>
      </c>
      <c r="AJ16">
        <v>9</v>
      </c>
      <c r="AK16">
        <v>5</v>
      </c>
      <c r="AL16">
        <v>121</v>
      </c>
      <c r="AM16">
        <v>21</v>
      </c>
    </row>
    <row r="17" spans="1:39" ht="12.75" customHeight="1">
      <c r="A17" t="s">
        <v>384</v>
      </c>
      <c r="B17" t="s">
        <v>968</v>
      </c>
      <c r="C17" t="s">
        <v>968</v>
      </c>
      <c r="D17">
        <v>29534</v>
      </c>
      <c r="E17">
        <v>73639</v>
      </c>
      <c r="F17">
        <v>12731</v>
      </c>
      <c r="G17">
        <v>4821</v>
      </c>
      <c r="H17">
        <v>167</v>
      </c>
      <c r="I17">
        <v>536</v>
      </c>
      <c r="J17">
        <v>2116</v>
      </c>
      <c r="K17">
        <v>1595</v>
      </c>
      <c r="L17">
        <v>12855</v>
      </c>
      <c r="M17">
        <v>1678</v>
      </c>
      <c r="N17">
        <v>137</v>
      </c>
      <c r="O17">
        <v>841</v>
      </c>
      <c r="P17">
        <v>431</v>
      </c>
      <c r="Q17">
        <v>4357</v>
      </c>
      <c r="R17">
        <v>24036</v>
      </c>
      <c r="S17">
        <v>1690</v>
      </c>
      <c r="T17">
        <v>2061</v>
      </c>
      <c r="U17">
        <v>2258</v>
      </c>
      <c r="V17">
        <v>6619</v>
      </c>
      <c r="W17">
        <v>22823</v>
      </c>
      <c r="X17">
        <v>2906</v>
      </c>
      <c r="Y17">
        <v>613</v>
      </c>
      <c r="Z17">
        <v>1374</v>
      </c>
      <c r="AA17">
        <v>2060</v>
      </c>
      <c r="AB17">
        <v>7199</v>
      </c>
      <c r="AC17">
        <v>6496</v>
      </c>
      <c r="AD17">
        <v>1172</v>
      </c>
      <c r="AE17">
        <v>199</v>
      </c>
      <c r="AF17">
        <v>79</v>
      </c>
      <c r="AG17">
        <v>1001</v>
      </c>
      <c r="AH17">
        <v>1975</v>
      </c>
      <c r="AI17">
        <v>209</v>
      </c>
      <c r="AJ17">
        <v>111</v>
      </c>
      <c r="AK17">
        <v>50</v>
      </c>
      <c r="AL17">
        <v>743</v>
      </c>
      <c r="AM17">
        <v>696</v>
      </c>
    </row>
    <row r="18" spans="1:39" ht="12.75">
      <c r="A18" t="s">
        <v>341</v>
      </c>
      <c r="B18" t="s">
        <v>481</v>
      </c>
      <c r="C18" t="s">
        <v>154</v>
      </c>
      <c r="D18">
        <v>5864</v>
      </c>
      <c r="E18">
        <v>16527</v>
      </c>
      <c r="F18">
        <v>4038</v>
      </c>
      <c r="G18">
        <v>2034</v>
      </c>
      <c r="H18">
        <v>113</v>
      </c>
      <c r="I18">
        <v>81</v>
      </c>
      <c r="J18">
        <v>455</v>
      </c>
      <c r="K18">
        <v>609</v>
      </c>
      <c r="L18">
        <v>1743</v>
      </c>
      <c r="M18">
        <v>174</v>
      </c>
      <c r="N18">
        <v>26</v>
      </c>
      <c r="O18">
        <v>59</v>
      </c>
      <c r="P18">
        <v>58</v>
      </c>
      <c r="Q18">
        <v>512</v>
      </c>
      <c r="R18">
        <v>8090</v>
      </c>
      <c r="S18">
        <v>705</v>
      </c>
      <c r="T18">
        <v>338</v>
      </c>
      <c r="U18">
        <v>350</v>
      </c>
      <c r="V18">
        <v>2336</v>
      </c>
      <c r="W18">
        <v>2965</v>
      </c>
      <c r="X18">
        <v>318</v>
      </c>
      <c r="Y18">
        <v>103</v>
      </c>
      <c r="Z18">
        <v>105</v>
      </c>
      <c r="AA18">
        <v>237</v>
      </c>
      <c r="AB18">
        <v>980</v>
      </c>
      <c r="AC18">
        <v>2909</v>
      </c>
      <c r="AD18">
        <v>418</v>
      </c>
      <c r="AE18">
        <v>55</v>
      </c>
      <c r="AF18">
        <v>9</v>
      </c>
      <c r="AG18">
        <v>298</v>
      </c>
      <c r="AH18">
        <v>187</v>
      </c>
      <c r="AI18">
        <v>14</v>
      </c>
      <c r="AJ18">
        <v>9</v>
      </c>
      <c r="AK18">
        <v>3</v>
      </c>
      <c r="AL18">
        <v>43</v>
      </c>
      <c r="AM18">
        <v>93</v>
      </c>
    </row>
    <row r="19" spans="1:39" ht="12.75">
      <c r="A19" t="s">
        <v>342</v>
      </c>
      <c r="B19" t="s">
        <v>482</v>
      </c>
      <c r="C19" t="s">
        <v>156</v>
      </c>
      <c r="D19">
        <v>5933</v>
      </c>
      <c r="E19">
        <v>18656</v>
      </c>
      <c r="F19">
        <v>3160</v>
      </c>
      <c r="G19">
        <v>378</v>
      </c>
      <c r="H19">
        <v>6</v>
      </c>
      <c r="I19">
        <v>329</v>
      </c>
      <c r="J19">
        <v>592</v>
      </c>
      <c r="K19">
        <v>1652</v>
      </c>
      <c r="L19">
        <v>867</v>
      </c>
      <c r="M19">
        <v>395</v>
      </c>
      <c r="N19">
        <v>33</v>
      </c>
      <c r="O19">
        <v>237</v>
      </c>
      <c r="P19">
        <v>547</v>
      </c>
      <c r="Q19">
        <v>897</v>
      </c>
      <c r="R19">
        <v>2749</v>
      </c>
      <c r="S19">
        <v>131</v>
      </c>
      <c r="T19">
        <v>1259</v>
      </c>
      <c r="U19">
        <v>615</v>
      </c>
      <c r="V19">
        <v>6698</v>
      </c>
      <c r="W19">
        <v>1444</v>
      </c>
      <c r="X19">
        <v>540</v>
      </c>
      <c r="Y19">
        <v>164</v>
      </c>
      <c r="Z19">
        <v>552</v>
      </c>
      <c r="AA19">
        <v>2043</v>
      </c>
      <c r="AB19">
        <v>2461</v>
      </c>
      <c r="AC19">
        <v>1282</v>
      </c>
      <c r="AD19">
        <v>160</v>
      </c>
      <c r="AE19">
        <v>50</v>
      </c>
      <c r="AF19">
        <v>33</v>
      </c>
      <c r="AG19">
        <v>698</v>
      </c>
      <c r="AH19">
        <v>94</v>
      </c>
      <c r="AI19">
        <v>27</v>
      </c>
      <c r="AJ19">
        <v>6</v>
      </c>
      <c r="AK19">
        <v>12</v>
      </c>
      <c r="AL19">
        <v>538</v>
      </c>
      <c r="AM19">
        <v>260</v>
      </c>
    </row>
    <row r="20" spans="1:39" ht="12.75">
      <c r="A20" t="s">
        <v>343</v>
      </c>
      <c r="B20" t="s">
        <v>483</v>
      </c>
      <c r="C20" t="s">
        <v>157</v>
      </c>
      <c r="D20">
        <v>3820</v>
      </c>
      <c r="E20">
        <v>15947</v>
      </c>
      <c r="F20">
        <v>3234</v>
      </c>
      <c r="G20">
        <v>1656</v>
      </c>
      <c r="H20">
        <v>44</v>
      </c>
      <c r="I20">
        <v>158</v>
      </c>
      <c r="J20">
        <v>430</v>
      </c>
      <c r="K20">
        <v>458</v>
      </c>
      <c r="L20">
        <v>348</v>
      </c>
      <c r="M20">
        <v>33</v>
      </c>
      <c r="N20">
        <v>68</v>
      </c>
      <c r="O20">
        <v>145</v>
      </c>
      <c r="P20">
        <v>88</v>
      </c>
      <c r="Q20">
        <v>392</v>
      </c>
      <c r="R20">
        <v>9197</v>
      </c>
      <c r="S20">
        <v>326</v>
      </c>
      <c r="T20">
        <v>928</v>
      </c>
      <c r="U20">
        <v>551</v>
      </c>
      <c r="V20">
        <v>1763</v>
      </c>
      <c r="W20">
        <v>617</v>
      </c>
      <c r="X20">
        <v>76</v>
      </c>
      <c r="Y20">
        <v>535</v>
      </c>
      <c r="Z20">
        <v>400</v>
      </c>
      <c r="AA20">
        <v>415</v>
      </c>
      <c r="AB20">
        <v>1139</v>
      </c>
      <c r="AC20">
        <v>2498</v>
      </c>
      <c r="AD20">
        <v>204</v>
      </c>
      <c r="AE20">
        <v>79</v>
      </c>
      <c r="AF20">
        <v>18</v>
      </c>
      <c r="AG20">
        <v>222</v>
      </c>
      <c r="AH20">
        <v>41</v>
      </c>
      <c r="AI20">
        <v>1</v>
      </c>
      <c r="AJ20">
        <v>20</v>
      </c>
      <c r="AK20">
        <v>6</v>
      </c>
      <c r="AL20">
        <v>92</v>
      </c>
      <c r="AM20">
        <v>53</v>
      </c>
    </row>
    <row r="21" spans="1:39" ht="12.75">
      <c r="A21" t="s">
        <v>385</v>
      </c>
      <c r="B21" t="s">
        <v>969</v>
      </c>
      <c r="C21" t="s">
        <v>969</v>
      </c>
      <c r="D21">
        <v>37020</v>
      </c>
      <c r="E21">
        <v>71897</v>
      </c>
      <c r="F21">
        <v>12761</v>
      </c>
      <c r="G21">
        <v>7104</v>
      </c>
      <c r="H21">
        <v>57</v>
      </c>
      <c r="I21">
        <v>432</v>
      </c>
      <c r="J21">
        <v>2766</v>
      </c>
      <c r="K21">
        <v>498</v>
      </c>
      <c r="L21">
        <v>16770</v>
      </c>
      <c r="M21">
        <v>2236</v>
      </c>
      <c r="N21">
        <v>116</v>
      </c>
      <c r="O21">
        <v>1926</v>
      </c>
      <c r="P21">
        <v>629</v>
      </c>
      <c r="Q21">
        <v>4486</v>
      </c>
      <c r="R21">
        <v>25088</v>
      </c>
      <c r="S21">
        <v>636</v>
      </c>
      <c r="T21">
        <v>1107</v>
      </c>
      <c r="U21">
        <v>2210</v>
      </c>
      <c r="V21">
        <v>1537</v>
      </c>
      <c r="W21">
        <v>27065</v>
      </c>
      <c r="X21">
        <v>3405</v>
      </c>
      <c r="Y21">
        <v>265</v>
      </c>
      <c r="Z21">
        <v>2208</v>
      </c>
      <c r="AA21">
        <v>2208</v>
      </c>
      <c r="AB21">
        <v>6168</v>
      </c>
      <c r="AC21">
        <v>8119</v>
      </c>
      <c r="AD21">
        <v>772</v>
      </c>
      <c r="AE21">
        <v>82</v>
      </c>
      <c r="AF21">
        <v>74</v>
      </c>
      <c r="AG21">
        <v>137</v>
      </c>
      <c r="AH21">
        <v>2207</v>
      </c>
      <c r="AI21">
        <v>240</v>
      </c>
      <c r="AJ21">
        <v>32</v>
      </c>
      <c r="AK21">
        <v>31</v>
      </c>
      <c r="AL21">
        <v>639</v>
      </c>
      <c r="AM21">
        <v>428</v>
      </c>
    </row>
    <row r="22" spans="1:39" ht="12.75">
      <c r="A22" t="s">
        <v>344</v>
      </c>
      <c r="B22" t="s">
        <v>484</v>
      </c>
      <c r="C22" t="s">
        <v>158</v>
      </c>
      <c r="D22">
        <v>8020</v>
      </c>
      <c r="E22">
        <v>16503</v>
      </c>
      <c r="F22">
        <v>3503</v>
      </c>
      <c r="G22">
        <v>1822</v>
      </c>
      <c r="H22">
        <v>20</v>
      </c>
      <c r="I22">
        <v>106</v>
      </c>
      <c r="J22">
        <v>630</v>
      </c>
      <c r="K22">
        <v>121</v>
      </c>
      <c r="L22">
        <v>3627</v>
      </c>
      <c r="M22">
        <v>278</v>
      </c>
      <c r="N22">
        <v>30</v>
      </c>
      <c r="O22">
        <v>369</v>
      </c>
      <c r="P22">
        <v>173</v>
      </c>
      <c r="Q22">
        <v>844</v>
      </c>
      <c r="R22">
        <v>7134</v>
      </c>
      <c r="S22">
        <v>171</v>
      </c>
      <c r="T22">
        <v>274</v>
      </c>
      <c r="U22">
        <v>555</v>
      </c>
      <c r="V22">
        <v>345</v>
      </c>
      <c r="W22">
        <v>5265</v>
      </c>
      <c r="X22">
        <v>399</v>
      </c>
      <c r="Y22">
        <v>93</v>
      </c>
      <c r="Z22">
        <v>563</v>
      </c>
      <c r="AA22">
        <v>643</v>
      </c>
      <c r="AB22">
        <v>1061</v>
      </c>
      <c r="AC22">
        <v>2707</v>
      </c>
      <c r="AD22">
        <v>215</v>
      </c>
      <c r="AE22">
        <v>33</v>
      </c>
      <c r="AF22">
        <v>19</v>
      </c>
      <c r="AG22">
        <v>18</v>
      </c>
      <c r="AH22">
        <v>281</v>
      </c>
      <c r="AI22">
        <v>13</v>
      </c>
      <c r="AJ22">
        <v>8</v>
      </c>
      <c r="AK22">
        <v>6</v>
      </c>
      <c r="AL22">
        <v>143</v>
      </c>
      <c r="AM22">
        <v>60</v>
      </c>
    </row>
    <row r="23" spans="1:39" ht="12.75">
      <c r="A23" t="s">
        <v>345</v>
      </c>
      <c r="B23" t="s">
        <v>485</v>
      </c>
      <c r="C23" t="s">
        <v>160</v>
      </c>
      <c r="D23">
        <v>5512</v>
      </c>
      <c r="E23">
        <v>15108</v>
      </c>
      <c r="F23">
        <v>3760</v>
      </c>
      <c r="G23">
        <v>4034</v>
      </c>
      <c r="H23">
        <v>44</v>
      </c>
      <c r="I23">
        <v>71</v>
      </c>
      <c r="J23">
        <v>683</v>
      </c>
      <c r="K23">
        <v>46</v>
      </c>
      <c r="L23">
        <v>52</v>
      </c>
      <c r="M23">
        <v>26</v>
      </c>
      <c r="N23">
        <v>15</v>
      </c>
      <c r="O23">
        <v>123</v>
      </c>
      <c r="P23">
        <v>151</v>
      </c>
      <c r="Q23">
        <v>267</v>
      </c>
      <c r="R23">
        <v>12519</v>
      </c>
      <c r="S23">
        <v>261</v>
      </c>
      <c r="T23">
        <v>255</v>
      </c>
      <c r="U23">
        <v>594</v>
      </c>
      <c r="V23">
        <v>173</v>
      </c>
      <c r="W23">
        <v>117</v>
      </c>
      <c r="X23">
        <v>41</v>
      </c>
      <c r="Y23">
        <v>67</v>
      </c>
      <c r="Z23">
        <v>244</v>
      </c>
      <c r="AA23">
        <v>443</v>
      </c>
      <c r="AB23">
        <v>394</v>
      </c>
      <c r="AC23">
        <v>3413</v>
      </c>
      <c r="AD23">
        <v>189</v>
      </c>
      <c r="AE23">
        <v>44</v>
      </c>
      <c r="AF23">
        <v>12</v>
      </c>
      <c r="AG23">
        <v>13</v>
      </c>
      <c r="AH23">
        <v>4</v>
      </c>
      <c r="AI23">
        <v>2</v>
      </c>
      <c r="AJ23">
        <v>5</v>
      </c>
      <c r="AK23">
        <v>8</v>
      </c>
      <c r="AL23">
        <v>61</v>
      </c>
      <c r="AM23">
        <v>9</v>
      </c>
    </row>
    <row r="24" spans="1:39" ht="12.75">
      <c r="A24" t="s">
        <v>346</v>
      </c>
      <c r="B24" t="s">
        <v>486</v>
      </c>
      <c r="C24" t="s">
        <v>161</v>
      </c>
      <c r="D24">
        <v>6355</v>
      </c>
      <c r="E24">
        <v>15599</v>
      </c>
      <c r="F24">
        <v>3380</v>
      </c>
      <c r="G24">
        <v>4364</v>
      </c>
      <c r="H24">
        <v>19</v>
      </c>
      <c r="I24">
        <v>117</v>
      </c>
      <c r="J24">
        <v>632</v>
      </c>
      <c r="K24">
        <v>93</v>
      </c>
      <c r="L24">
        <v>188</v>
      </c>
      <c r="M24">
        <v>86</v>
      </c>
      <c r="N24">
        <v>27</v>
      </c>
      <c r="O24">
        <v>259</v>
      </c>
      <c r="P24">
        <v>275</v>
      </c>
      <c r="Q24">
        <v>295</v>
      </c>
      <c r="R24">
        <v>11834</v>
      </c>
      <c r="S24">
        <v>266</v>
      </c>
      <c r="T24">
        <v>399</v>
      </c>
      <c r="U24">
        <v>572</v>
      </c>
      <c r="V24">
        <v>364</v>
      </c>
      <c r="W24">
        <v>256</v>
      </c>
      <c r="X24">
        <v>120</v>
      </c>
      <c r="Y24">
        <v>93</v>
      </c>
      <c r="Z24">
        <v>359</v>
      </c>
      <c r="AA24">
        <v>839</v>
      </c>
      <c r="AB24">
        <v>497</v>
      </c>
      <c r="AC24">
        <v>2841</v>
      </c>
      <c r="AD24">
        <v>273</v>
      </c>
      <c r="AE24">
        <v>27</v>
      </c>
      <c r="AF24">
        <v>23</v>
      </c>
      <c r="AG24">
        <v>32</v>
      </c>
      <c r="AH24">
        <v>12</v>
      </c>
      <c r="AI24">
        <v>4</v>
      </c>
      <c r="AJ24">
        <v>5</v>
      </c>
      <c r="AK24">
        <v>13</v>
      </c>
      <c r="AL24">
        <v>140</v>
      </c>
      <c r="AM24">
        <v>10</v>
      </c>
    </row>
    <row r="25" spans="1:39" ht="12.75">
      <c r="A25" t="s">
        <v>386</v>
      </c>
      <c r="B25" t="s">
        <v>970</v>
      </c>
      <c r="C25" t="s">
        <v>970</v>
      </c>
      <c r="D25">
        <v>29734</v>
      </c>
      <c r="E25">
        <v>88102</v>
      </c>
      <c r="F25">
        <v>8857</v>
      </c>
      <c r="G25">
        <v>2085</v>
      </c>
      <c r="H25">
        <v>25</v>
      </c>
      <c r="I25">
        <v>740</v>
      </c>
      <c r="J25">
        <v>3108</v>
      </c>
      <c r="K25">
        <v>1946</v>
      </c>
      <c r="L25">
        <v>6891</v>
      </c>
      <c r="M25">
        <v>3469</v>
      </c>
      <c r="N25">
        <v>361</v>
      </c>
      <c r="O25">
        <v>3619</v>
      </c>
      <c r="P25">
        <v>2375</v>
      </c>
      <c r="Q25">
        <v>5115</v>
      </c>
      <c r="R25">
        <v>21982</v>
      </c>
      <c r="S25">
        <v>969</v>
      </c>
      <c r="T25">
        <v>5080</v>
      </c>
      <c r="U25">
        <v>4210</v>
      </c>
      <c r="V25">
        <v>10001</v>
      </c>
      <c r="W25">
        <v>11608</v>
      </c>
      <c r="X25">
        <v>5394</v>
      </c>
      <c r="Y25">
        <v>3893</v>
      </c>
      <c r="Z25">
        <v>6348</v>
      </c>
      <c r="AA25">
        <v>8183</v>
      </c>
      <c r="AB25">
        <v>10434</v>
      </c>
      <c r="AC25">
        <v>2974</v>
      </c>
      <c r="AD25">
        <v>679</v>
      </c>
      <c r="AE25">
        <v>94</v>
      </c>
      <c r="AF25">
        <v>160</v>
      </c>
      <c r="AG25">
        <v>852</v>
      </c>
      <c r="AH25">
        <v>985</v>
      </c>
      <c r="AI25">
        <v>381</v>
      </c>
      <c r="AJ25">
        <v>137</v>
      </c>
      <c r="AK25">
        <v>125</v>
      </c>
      <c r="AL25">
        <v>2014</v>
      </c>
      <c r="AM25">
        <v>456</v>
      </c>
    </row>
    <row r="26" spans="1:39" ht="12.75">
      <c r="A26" t="s">
        <v>347</v>
      </c>
      <c r="B26" t="s">
        <v>487</v>
      </c>
      <c r="C26" t="s">
        <v>162</v>
      </c>
      <c r="D26">
        <v>3469</v>
      </c>
      <c r="E26">
        <v>25199</v>
      </c>
      <c r="F26">
        <v>1465</v>
      </c>
      <c r="G26">
        <v>527</v>
      </c>
      <c r="H26">
        <v>12</v>
      </c>
      <c r="I26">
        <v>144</v>
      </c>
      <c r="J26">
        <v>645</v>
      </c>
      <c r="K26">
        <v>244</v>
      </c>
      <c r="L26">
        <v>223</v>
      </c>
      <c r="M26">
        <v>46</v>
      </c>
      <c r="N26">
        <v>103</v>
      </c>
      <c r="O26">
        <v>473</v>
      </c>
      <c r="P26">
        <v>343</v>
      </c>
      <c r="Q26">
        <v>709</v>
      </c>
      <c r="R26">
        <v>10559</v>
      </c>
      <c r="S26">
        <v>367</v>
      </c>
      <c r="T26">
        <v>2298</v>
      </c>
      <c r="U26">
        <v>1303</v>
      </c>
      <c r="V26">
        <v>2132</v>
      </c>
      <c r="W26">
        <v>712</v>
      </c>
      <c r="X26">
        <v>164</v>
      </c>
      <c r="Y26">
        <v>2013</v>
      </c>
      <c r="Z26">
        <v>1265</v>
      </c>
      <c r="AA26">
        <v>1659</v>
      </c>
      <c r="AB26">
        <v>2727</v>
      </c>
      <c r="AC26">
        <v>838</v>
      </c>
      <c r="AD26">
        <v>131</v>
      </c>
      <c r="AE26">
        <v>21</v>
      </c>
      <c r="AF26">
        <v>23</v>
      </c>
      <c r="AG26">
        <v>76</v>
      </c>
      <c r="AH26">
        <v>31</v>
      </c>
      <c r="AI26">
        <v>1</v>
      </c>
      <c r="AJ26">
        <v>39</v>
      </c>
      <c r="AK26">
        <v>24</v>
      </c>
      <c r="AL26">
        <v>236</v>
      </c>
      <c r="AM26">
        <v>45</v>
      </c>
    </row>
    <row r="27" spans="1:39" ht="12.75">
      <c r="A27" t="s">
        <v>348</v>
      </c>
      <c r="B27" t="s">
        <v>488</v>
      </c>
      <c r="C27" t="s">
        <v>163</v>
      </c>
      <c r="D27">
        <v>5522</v>
      </c>
      <c r="E27">
        <v>16483</v>
      </c>
      <c r="F27">
        <v>3405</v>
      </c>
      <c r="G27">
        <v>4516</v>
      </c>
      <c r="H27">
        <v>27</v>
      </c>
      <c r="I27">
        <v>43</v>
      </c>
      <c r="J27">
        <v>545</v>
      </c>
      <c r="K27">
        <v>18</v>
      </c>
      <c r="L27">
        <v>36</v>
      </c>
      <c r="M27">
        <v>6</v>
      </c>
      <c r="N27">
        <v>18</v>
      </c>
      <c r="O27">
        <v>88</v>
      </c>
      <c r="P27">
        <v>78</v>
      </c>
      <c r="Q27">
        <v>147</v>
      </c>
      <c r="R27">
        <v>14317</v>
      </c>
      <c r="S27">
        <v>278</v>
      </c>
      <c r="T27">
        <v>179</v>
      </c>
      <c r="U27">
        <v>563</v>
      </c>
      <c r="V27">
        <v>118</v>
      </c>
      <c r="W27">
        <v>91</v>
      </c>
      <c r="X27">
        <v>7</v>
      </c>
      <c r="Y27">
        <v>71</v>
      </c>
      <c r="Z27">
        <v>181</v>
      </c>
      <c r="AA27">
        <v>359</v>
      </c>
      <c r="AB27">
        <v>319</v>
      </c>
      <c r="AC27">
        <v>3101</v>
      </c>
      <c r="AD27">
        <v>175</v>
      </c>
      <c r="AE27">
        <v>34</v>
      </c>
      <c r="AF27">
        <v>13</v>
      </c>
      <c r="AG27">
        <v>7</v>
      </c>
      <c r="AH27">
        <v>7</v>
      </c>
      <c r="AI27">
        <v>3</v>
      </c>
      <c r="AJ27">
        <v>2</v>
      </c>
      <c r="AK27">
        <v>2</v>
      </c>
      <c r="AL27">
        <v>48</v>
      </c>
      <c r="AM27">
        <v>13</v>
      </c>
    </row>
    <row r="28" spans="1:39" ht="12.75">
      <c r="A28" t="s">
        <v>349</v>
      </c>
      <c r="B28" t="s">
        <v>489</v>
      </c>
      <c r="C28" t="s">
        <v>164</v>
      </c>
      <c r="D28">
        <v>8886</v>
      </c>
      <c r="E28">
        <v>19545</v>
      </c>
      <c r="F28">
        <v>2643</v>
      </c>
      <c r="G28">
        <v>298</v>
      </c>
      <c r="H28">
        <v>3</v>
      </c>
      <c r="I28">
        <v>226</v>
      </c>
      <c r="J28">
        <v>626</v>
      </c>
      <c r="K28">
        <v>812</v>
      </c>
      <c r="L28">
        <v>2848</v>
      </c>
      <c r="M28">
        <v>1760</v>
      </c>
      <c r="N28">
        <v>60</v>
      </c>
      <c r="O28">
        <v>562</v>
      </c>
      <c r="P28">
        <v>719</v>
      </c>
      <c r="Q28">
        <v>972</v>
      </c>
      <c r="R28">
        <v>1511</v>
      </c>
      <c r="S28">
        <v>115</v>
      </c>
      <c r="T28">
        <v>695</v>
      </c>
      <c r="U28">
        <v>682</v>
      </c>
      <c r="V28">
        <v>3285</v>
      </c>
      <c r="W28">
        <v>4731</v>
      </c>
      <c r="X28">
        <v>2515</v>
      </c>
      <c r="Y28">
        <v>236</v>
      </c>
      <c r="Z28">
        <v>1299</v>
      </c>
      <c r="AA28">
        <v>2274</v>
      </c>
      <c r="AB28">
        <v>2202</v>
      </c>
      <c r="AC28">
        <v>352</v>
      </c>
      <c r="AD28">
        <v>105</v>
      </c>
      <c r="AE28">
        <v>43</v>
      </c>
      <c r="AF28">
        <v>41</v>
      </c>
      <c r="AG28">
        <v>470</v>
      </c>
      <c r="AH28">
        <v>434</v>
      </c>
      <c r="AI28">
        <v>192</v>
      </c>
      <c r="AJ28">
        <v>25</v>
      </c>
      <c r="AK28">
        <v>28</v>
      </c>
      <c r="AL28">
        <v>787</v>
      </c>
      <c r="AM28">
        <v>166</v>
      </c>
    </row>
    <row r="29" spans="1:39" ht="12.75">
      <c r="A29" t="s">
        <v>350</v>
      </c>
      <c r="B29" t="s">
        <v>490</v>
      </c>
      <c r="C29" t="s">
        <v>165</v>
      </c>
      <c r="D29">
        <v>4641</v>
      </c>
      <c r="E29">
        <v>17967</v>
      </c>
      <c r="F29">
        <v>3061</v>
      </c>
      <c r="G29">
        <v>1752</v>
      </c>
      <c r="H29">
        <v>38</v>
      </c>
      <c r="I29">
        <v>123</v>
      </c>
      <c r="J29">
        <v>593</v>
      </c>
      <c r="K29">
        <v>292</v>
      </c>
      <c r="L29">
        <v>1156</v>
      </c>
      <c r="M29">
        <v>85</v>
      </c>
      <c r="N29">
        <v>35</v>
      </c>
      <c r="O29">
        <v>82</v>
      </c>
      <c r="P29">
        <v>85</v>
      </c>
      <c r="Q29">
        <v>400</v>
      </c>
      <c r="R29">
        <v>10170</v>
      </c>
      <c r="S29">
        <v>511</v>
      </c>
      <c r="T29">
        <v>791</v>
      </c>
      <c r="U29">
        <v>728</v>
      </c>
      <c r="V29">
        <v>1144</v>
      </c>
      <c r="W29">
        <v>2458</v>
      </c>
      <c r="X29">
        <v>169</v>
      </c>
      <c r="Y29">
        <v>169</v>
      </c>
      <c r="Z29">
        <v>231</v>
      </c>
      <c r="AA29">
        <v>590</v>
      </c>
      <c r="AB29">
        <v>1006</v>
      </c>
      <c r="AC29">
        <v>2003</v>
      </c>
      <c r="AD29">
        <v>286</v>
      </c>
      <c r="AE29">
        <v>84</v>
      </c>
      <c r="AF29">
        <v>20</v>
      </c>
      <c r="AG29">
        <v>150</v>
      </c>
      <c r="AH29">
        <v>251</v>
      </c>
      <c r="AI29">
        <v>15</v>
      </c>
      <c r="AJ29">
        <v>13</v>
      </c>
      <c r="AK29">
        <v>10</v>
      </c>
      <c r="AL29">
        <v>145</v>
      </c>
      <c r="AM29">
        <v>84</v>
      </c>
    </row>
    <row r="30" spans="1:39" ht="12.75">
      <c r="A30" t="s">
        <v>351</v>
      </c>
      <c r="B30" t="s">
        <v>491</v>
      </c>
      <c r="C30" t="s">
        <v>166</v>
      </c>
      <c r="D30">
        <v>8999</v>
      </c>
      <c r="E30">
        <v>22552</v>
      </c>
      <c r="F30">
        <v>2406</v>
      </c>
      <c r="G30">
        <v>730</v>
      </c>
      <c r="H30">
        <v>3</v>
      </c>
      <c r="I30">
        <v>166</v>
      </c>
      <c r="J30">
        <v>928</v>
      </c>
      <c r="K30">
        <v>140</v>
      </c>
      <c r="L30">
        <v>2410</v>
      </c>
      <c r="M30">
        <v>872</v>
      </c>
      <c r="N30">
        <v>97</v>
      </c>
      <c r="O30">
        <v>1357</v>
      </c>
      <c r="P30">
        <v>515</v>
      </c>
      <c r="Q30">
        <v>1781</v>
      </c>
      <c r="R30">
        <v>5748</v>
      </c>
      <c r="S30">
        <v>289</v>
      </c>
      <c r="T30">
        <v>1024</v>
      </c>
      <c r="U30">
        <v>1216</v>
      </c>
      <c r="V30">
        <v>1284</v>
      </c>
      <c r="W30">
        <v>3700</v>
      </c>
      <c r="X30">
        <v>1392</v>
      </c>
      <c r="Y30">
        <v>1182</v>
      </c>
      <c r="Z30">
        <v>2083</v>
      </c>
      <c r="AA30">
        <v>1719</v>
      </c>
      <c r="AB30">
        <v>2915</v>
      </c>
      <c r="AC30">
        <v>921</v>
      </c>
      <c r="AD30">
        <v>284</v>
      </c>
      <c r="AE30">
        <v>24</v>
      </c>
      <c r="AF30">
        <v>53</v>
      </c>
      <c r="AG30">
        <v>36</v>
      </c>
      <c r="AH30">
        <v>319</v>
      </c>
      <c r="AI30">
        <v>108</v>
      </c>
      <c r="AJ30">
        <v>71</v>
      </c>
      <c r="AK30">
        <v>50</v>
      </c>
      <c r="AL30">
        <v>441</v>
      </c>
      <c r="AM30">
        <v>99</v>
      </c>
    </row>
    <row r="31" spans="1:39" ht="12.75">
      <c r="A31" t="s">
        <v>387</v>
      </c>
      <c r="B31" t="s">
        <v>971</v>
      </c>
      <c r="C31" t="s">
        <v>971</v>
      </c>
      <c r="D31">
        <v>22067</v>
      </c>
      <c r="E31">
        <v>64000</v>
      </c>
      <c r="F31">
        <v>15355</v>
      </c>
      <c r="G31">
        <v>16599</v>
      </c>
      <c r="H31">
        <v>105</v>
      </c>
      <c r="I31">
        <v>257</v>
      </c>
      <c r="J31">
        <v>2459</v>
      </c>
      <c r="K31">
        <v>243</v>
      </c>
      <c r="L31">
        <v>230</v>
      </c>
      <c r="M31">
        <v>72</v>
      </c>
      <c r="N31">
        <v>142</v>
      </c>
      <c r="O31">
        <v>470</v>
      </c>
      <c r="P31">
        <v>423</v>
      </c>
      <c r="Q31">
        <v>1067</v>
      </c>
      <c r="R31">
        <v>53172</v>
      </c>
      <c r="S31">
        <v>1066</v>
      </c>
      <c r="T31">
        <v>1009</v>
      </c>
      <c r="U31">
        <v>2231</v>
      </c>
      <c r="V31">
        <v>877</v>
      </c>
      <c r="W31">
        <v>493</v>
      </c>
      <c r="X31">
        <v>115</v>
      </c>
      <c r="Y31">
        <v>545</v>
      </c>
      <c r="Z31">
        <v>951</v>
      </c>
      <c r="AA31">
        <v>1527</v>
      </c>
      <c r="AB31">
        <v>2014</v>
      </c>
      <c r="AC31">
        <v>13939</v>
      </c>
      <c r="AD31">
        <v>765</v>
      </c>
      <c r="AE31">
        <v>152</v>
      </c>
      <c r="AF31">
        <v>61</v>
      </c>
      <c r="AG31">
        <v>63</v>
      </c>
      <c r="AH31">
        <v>27</v>
      </c>
      <c r="AI31">
        <v>9</v>
      </c>
      <c r="AJ31">
        <v>40</v>
      </c>
      <c r="AK31">
        <v>27</v>
      </c>
      <c r="AL31">
        <v>208</v>
      </c>
      <c r="AM31">
        <v>64</v>
      </c>
    </row>
    <row r="32" spans="1:39" ht="12.75">
      <c r="A32" t="s">
        <v>352</v>
      </c>
      <c r="B32" t="s">
        <v>492</v>
      </c>
      <c r="C32" t="s">
        <v>167</v>
      </c>
      <c r="D32">
        <v>5076</v>
      </c>
      <c r="E32">
        <v>16343</v>
      </c>
      <c r="F32">
        <v>4288</v>
      </c>
      <c r="G32">
        <v>4031</v>
      </c>
      <c r="H32">
        <v>17</v>
      </c>
      <c r="I32">
        <v>53</v>
      </c>
      <c r="J32">
        <v>557</v>
      </c>
      <c r="K32">
        <v>36</v>
      </c>
      <c r="L32">
        <v>35</v>
      </c>
      <c r="M32">
        <v>13</v>
      </c>
      <c r="N32">
        <v>25</v>
      </c>
      <c r="O32">
        <v>90</v>
      </c>
      <c r="P32">
        <v>54</v>
      </c>
      <c r="Q32">
        <v>165</v>
      </c>
      <c r="R32">
        <v>14047</v>
      </c>
      <c r="S32">
        <v>283</v>
      </c>
      <c r="T32">
        <v>215</v>
      </c>
      <c r="U32">
        <v>488</v>
      </c>
      <c r="V32">
        <v>184</v>
      </c>
      <c r="W32">
        <v>78</v>
      </c>
      <c r="X32">
        <v>15</v>
      </c>
      <c r="Y32">
        <v>128</v>
      </c>
      <c r="Z32">
        <v>223</v>
      </c>
      <c r="AA32">
        <v>315</v>
      </c>
      <c r="AB32">
        <v>367</v>
      </c>
      <c r="AC32">
        <v>3930</v>
      </c>
      <c r="AD32">
        <v>206</v>
      </c>
      <c r="AE32">
        <v>38</v>
      </c>
      <c r="AF32">
        <v>14</v>
      </c>
      <c r="AG32">
        <v>14</v>
      </c>
      <c r="AH32">
        <v>4</v>
      </c>
      <c r="AI32">
        <v>0</v>
      </c>
      <c r="AJ32">
        <v>16</v>
      </c>
      <c r="AK32">
        <v>7</v>
      </c>
      <c r="AL32">
        <v>47</v>
      </c>
      <c r="AM32">
        <v>12</v>
      </c>
    </row>
    <row r="33" spans="1:39" ht="12.75">
      <c r="A33" t="s">
        <v>353</v>
      </c>
      <c r="B33" t="s">
        <v>493</v>
      </c>
      <c r="C33" t="s">
        <v>168</v>
      </c>
      <c r="D33">
        <v>5120</v>
      </c>
      <c r="E33">
        <v>15384</v>
      </c>
      <c r="F33">
        <v>4111</v>
      </c>
      <c r="G33">
        <v>3555</v>
      </c>
      <c r="H33">
        <v>30</v>
      </c>
      <c r="I33">
        <v>83</v>
      </c>
      <c r="J33">
        <v>440</v>
      </c>
      <c r="K33">
        <v>245</v>
      </c>
      <c r="L33">
        <v>104</v>
      </c>
      <c r="M33">
        <v>81</v>
      </c>
      <c r="N33">
        <v>21</v>
      </c>
      <c r="O33">
        <v>63</v>
      </c>
      <c r="P33">
        <v>288</v>
      </c>
      <c r="Q33">
        <v>210</v>
      </c>
      <c r="R33">
        <v>12075</v>
      </c>
      <c r="S33">
        <v>230</v>
      </c>
      <c r="T33">
        <v>308</v>
      </c>
      <c r="U33">
        <v>368</v>
      </c>
      <c r="V33">
        <v>733</v>
      </c>
      <c r="W33">
        <v>187</v>
      </c>
      <c r="X33">
        <v>99</v>
      </c>
      <c r="Y33">
        <v>77</v>
      </c>
      <c r="Z33">
        <v>122</v>
      </c>
      <c r="AA33">
        <v>832</v>
      </c>
      <c r="AB33">
        <v>353</v>
      </c>
      <c r="AC33">
        <v>3588</v>
      </c>
      <c r="AD33">
        <v>258</v>
      </c>
      <c r="AE33">
        <v>33</v>
      </c>
      <c r="AF33">
        <v>10</v>
      </c>
      <c r="AG33">
        <v>56</v>
      </c>
      <c r="AH33">
        <v>8</v>
      </c>
      <c r="AI33">
        <v>5</v>
      </c>
      <c r="AJ33">
        <v>8</v>
      </c>
      <c r="AK33">
        <v>2</v>
      </c>
      <c r="AL33">
        <v>128</v>
      </c>
      <c r="AM33">
        <v>15</v>
      </c>
    </row>
    <row r="34" spans="1:39" ht="12.75">
      <c r="A34" t="s">
        <v>388</v>
      </c>
      <c r="B34" t="s">
        <v>972</v>
      </c>
      <c r="C34" t="s">
        <v>972</v>
      </c>
      <c r="D34">
        <v>25175</v>
      </c>
      <c r="E34">
        <v>68769</v>
      </c>
      <c r="F34">
        <v>13146</v>
      </c>
      <c r="G34">
        <v>5856</v>
      </c>
      <c r="H34">
        <v>61</v>
      </c>
      <c r="I34">
        <v>774</v>
      </c>
      <c r="J34">
        <v>2156</v>
      </c>
      <c r="K34">
        <v>3320</v>
      </c>
      <c r="L34">
        <v>4671</v>
      </c>
      <c r="M34">
        <v>2730</v>
      </c>
      <c r="N34">
        <v>140</v>
      </c>
      <c r="O34">
        <v>1018</v>
      </c>
      <c r="P34">
        <v>1980</v>
      </c>
      <c r="Q34">
        <v>2469</v>
      </c>
      <c r="R34">
        <v>23731</v>
      </c>
      <c r="S34">
        <v>716</v>
      </c>
      <c r="T34">
        <v>2765</v>
      </c>
      <c r="U34">
        <v>2156</v>
      </c>
      <c r="V34">
        <v>12496</v>
      </c>
      <c r="W34">
        <v>7620</v>
      </c>
      <c r="X34">
        <v>3734</v>
      </c>
      <c r="Y34">
        <v>716</v>
      </c>
      <c r="Z34">
        <v>2386</v>
      </c>
      <c r="AA34">
        <v>6585</v>
      </c>
      <c r="AB34">
        <v>5864</v>
      </c>
      <c r="AC34">
        <v>7691</v>
      </c>
      <c r="AD34">
        <v>728</v>
      </c>
      <c r="AE34">
        <v>164</v>
      </c>
      <c r="AF34">
        <v>94</v>
      </c>
      <c r="AG34">
        <v>1348</v>
      </c>
      <c r="AH34">
        <v>611</v>
      </c>
      <c r="AI34">
        <v>233</v>
      </c>
      <c r="AJ34">
        <v>48</v>
      </c>
      <c r="AK34">
        <v>50</v>
      </c>
      <c r="AL34">
        <v>1699</v>
      </c>
      <c r="AM34">
        <v>480</v>
      </c>
    </row>
    <row r="35" spans="1:39" s="24" customFormat="1" ht="12.75">
      <c r="A35" t="s">
        <v>354</v>
      </c>
      <c r="B35" t="s">
        <v>494</v>
      </c>
      <c r="C35" t="s">
        <v>169</v>
      </c>
      <c r="D35">
        <v>5236</v>
      </c>
      <c r="E35">
        <v>15184</v>
      </c>
      <c r="F35">
        <v>3232</v>
      </c>
      <c r="G35">
        <v>1625</v>
      </c>
      <c r="H35">
        <v>22</v>
      </c>
      <c r="I35">
        <v>136</v>
      </c>
      <c r="J35">
        <v>498</v>
      </c>
      <c r="K35">
        <v>611</v>
      </c>
      <c r="L35">
        <v>852</v>
      </c>
      <c r="M35">
        <v>494</v>
      </c>
      <c r="N35">
        <v>26</v>
      </c>
      <c r="O35">
        <v>156</v>
      </c>
      <c r="P35">
        <v>426</v>
      </c>
      <c r="Q35">
        <v>390</v>
      </c>
      <c r="R35">
        <v>7396</v>
      </c>
      <c r="S35">
        <v>240</v>
      </c>
      <c r="T35">
        <v>503</v>
      </c>
      <c r="U35">
        <v>491</v>
      </c>
      <c r="V35">
        <v>1780</v>
      </c>
      <c r="W35">
        <v>1258</v>
      </c>
      <c r="X35">
        <v>580</v>
      </c>
      <c r="Y35">
        <v>239</v>
      </c>
      <c r="Z35">
        <v>413</v>
      </c>
      <c r="AA35">
        <v>1436</v>
      </c>
      <c r="AB35">
        <v>848</v>
      </c>
      <c r="AC35">
        <v>2469</v>
      </c>
      <c r="AD35">
        <v>205</v>
      </c>
      <c r="AE35">
        <v>38</v>
      </c>
      <c r="AF35">
        <v>10</v>
      </c>
      <c r="AG35">
        <v>124</v>
      </c>
      <c r="AH35">
        <v>75</v>
      </c>
      <c r="AI35">
        <v>9</v>
      </c>
      <c r="AJ35">
        <v>9</v>
      </c>
      <c r="AK35">
        <v>8</v>
      </c>
      <c r="AL35">
        <v>246</v>
      </c>
      <c r="AM35">
        <v>39</v>
      </c>
    </row>
    <row r="36" spans="1:39" ht="12.75">
      <c r="A36" t="s">
        <v>355</v>
      </c>
      <c r="B36" t="s">
        <v>495</v>
      </c>
      <c r="C36" t="s">
        <v>170</v>
      </c>
      <c r="D36">
        <v>5324</v>
      </c>
      <c r="E36">
        <v>15090</v>
      </c>
      <c r="F36">
        <v>3760</v>
      </c>
      <c r="G36">
        <v>2787</v>
      </c>
      <c r="H36">
        <v>29</v>
      </c>
      <c r="I36">
        <v>116</v>
      </c>
      <c r="J36">
        <v>759</v>
      </c>
      <c r="K36">
        <v>397</v>
      </c>
      <c r="L36">
        <v>171</v>
      </c>
      <c r="M36">
        <v>42</v>
      </c>
      <c r="N36">
        <v>50</v>
      </c>
      <c r="O36">
        <v>249</v>
      </c>
      <c r="P36">
        <v>249</v>
      </c>
      <c r="Q36">
        <v>475</v>
      </c>
      <c r="R36">
        <v>9812</v>
      </c>
      <c r="S36">
        <v>295</v>
      </c>
      <c r="T36">
        <v>430</v>
      </c>
      <c r="U36">
        <v>617</v>
      </c>
      <c r="V36">
        <v>1323</v>
      </c>
      <c r="W36">
        <v>313</v>
      </c>
      <c r="X36">
        <v>80</v>
      </c>
      <c r="Y36">
        <v>190</v>
      </c>
      <c r="Z36">
        <v>409</v>
      </c>
      <c r="AA36">
        <v>666</v>
      </c>
      <c r="AB36">
        <v>955</v>
      </c>
      <c r="AC36">
        <v>3195</v>
      </c>
      <c r="AD36">
        <v>184</v>
      </c>
      <c r="AE36">
        <v>57</v>
      </c>
      <c r="AF36">
        <v>13</v>
      </c>
      <c r="AG36">
        <v>134</v>
      </c>
      <c r="AH36">
        <v>18</v>
      </c>
      <c r="AI36">
        <v>1</v>
      </c>
      <c r="AJ36">
        <v>11</v>
      </c>
      <c r="AK36">
        <v>9</v>
      </c>
      <c r="AL36">
        <v>94</v>
      </c>
      <c r="AM36">
        <v>44</v>
      </c>
    </row>
    <row r="37" spans="1:39" ht="12.75">
      <c r="A37" t="s">
        <v>389</v>
      </c>
      <c r="B37" t="s">
        <v>973</v>
      </c>
      <c r="C37" t="s">
        <v>973</v>
      </c>
      <c r="D37">
        <v>18840</v>
      </c>
      <c r="E37">
        <v>70923</v>
      </c>
      <c r="F37">
        <v>14304</v>
      </c>
      <c r="G37">
        <v>11738</v>
      </c>
      <c r="H37">
        <v>214</v>
      </c>
      <c r="I37">
        <v>398</v>
      </c>
      <c r="J37">
        <v>2058</v>
      </c>
      <c r="K37">
        <v>598</v>
      </c>
      <c r="L37">
        <v>1487</v>
      </c>
      <c r="M37">
        <v>278</v>
      </c>
      <c r="N37">
        <v>178</v>
      </c>
      <c r="O37">
        <v>481</v>
      </c>
      <c r="P37">
        <v>327</v>
      </c>
      <c r="Q37">
        <v>1083</v>
      </c>
      <c r="R37">
        <v>51359</v>
      </c>
      <c r="S37">
        <v>1547</v>
      </c>
      <c r="T37">
        <v>2171</v>
      </c>
      <c r="U37">
        <v>2427</v>
      </c>
      <c r="V37">
        <v>3114</v>
      </c>
      <c r="W37">
        <v>2683</v>
      </c>
      <c r="X37">
        <v>513</v>
      </c>
      <c r="Y37">
        <v>1490</v>
      </c>
      <c r="Z37">
        <v>1187</v>
      </c>
      <c r="AA37">
        <v>1627</v>
      </c>
      <c r="AB37">
        <v>2805</v>
      </c>
      <c r="AC37">
        <v>11994</v>
      </c>
      <c r="AD37">
        <v>1119</v>
      </c>
      <c r="AE37">
        <v>183</v>
      </c>
      <c r="AF37">
        <v>74</v>
      </c>
      <c r="AG37">
        <v>297</v>
      </c>
      <c r="AH37">
        <v>153</v>
      </c>
      <c r="AI37">
        <v>32</v>
      </c>
      <c r="AJ37">
        <v>34</v>
      </c>
      <c r="AK37">
        <v>24</v>
      </c>
      <c r="AL37">
        <v>280</v>
      </c>
      <c r="AM37">
        <v>114</v>
      </c>
    </row>
    <row r="38" spans="1:39" ht="12.75">
      <c r="A38" t="s">
        <v>356</v>
      </c>
      <c r="B38" t="s">
        <v>496</v>
      </c>
      <c r="C38" t="s">
        <v>171</v>
      </c>
      <c r="D38">
        <v>2519</v>
      </c>
      <c r="E38">
        <v>21177</v>
      </c>
      <c r="F38">
        <v>2189</v>
      </c>
      <c r="G38">
        <v>1167</v>
      </c>
      <c r="H38">
        <v>39</v>
      </c>
      <c r="I38">
        <v>98</v>
      </c>
      <c r="J38">
        <v>301</v>
      </c>
      <c r="K38">
        <v>128</v>
      </c>
      <c r="L38">
        <v>265</v>
      </c>
      <c r="M38">
        <v>63</v>
      </c>
      <c r="N38">
        <v>53</v>
      </c>
      <c r="O38">
        <v>106</v>
      </c>
      <c r="P38">
        <v>39</v>
      </c>
      <c r="Q38">
        <v>260</v>
      </c>
      <c r="R38">
        <v>13860</v>
      </c>
      <c r="S38">
        <v>345</v>
      </c>
      <c r="T38">
        <v>978</v>
      </c>
      <c r="U38">
        <v>758</v>
      </c>
      <c r="V38">
        <v>1353</v>
      </c>
      <c r="W38">
        <v>631</v>
      </c>
      <c r="X38">
        <v>195</v>
      </c>
      <c r="Y38">
        <v>1110</v>
      </c>
      <c r="Z38">
        <v>494</v>
      </c>
      <c r="AA38">
        <v>272</v>
      </c>
      <c r="AB38">
        <v>1181</v>
      </c>
      <c r="AC38">
        <v>1665</v>
      </c>
      <c r="AD38">
        <v>247</v>
      </c>
      <c r="AE38">
        <v>41</v>
      </c>
      <c r="AF38">
        <v>10</v>
      </c>
      <c r="AG38">
        <v>80</v>
      </c>
      <c r="AH38">
        <v>38</v>
      </c>
      <c r="AI38">
        <v>21</v>
      </c>
      <c r="AJ38">
        <v>13</v>
      </c>
      <c r="AK38">
        <v>9</v>
      </c>
      <c r="AL38">
        <v>34</v>
      </c>
      <c r="AM38">
        <v>31</v>
      </c>
    </row>
    <row r="39" spans="1:39" ht="12.75">
      <c r="A39" t="s">
        <v>357</v>
      </c>
      <c r="B39" t="s">
        <v>497</v>
      </c>
      <c r="C39" t="s">
        <v>172</v>
      </c>
      <c r="D39">
        <v>6372</v>
      </c>
      <c r="E39">
        <v>16469</v>
      </c>
      <c r="F39">
        <v>3953</v>
      </c>
      <c r="G39">
        <v>4253</v>
      </c>
      <c r="H39">
        <v>29</v>
      </c>
      <c r="I39">
        <v>75</v>
      </c>
      <c r="J39">
        <v>952</v>
      </c>
      <c r="K39">
        <v>56</v>
      </c>
      <c r="L39">
        <v>366</v>
      </c>
      <c r="M39">
        <v>24</v>
      </c>
      <c r="N39">
        <v>15</v>
      </c>
      <c r="O39">
        <v>123</v>
      </c>
      <c r="P39">
        <v>205</v>
      </c>
      <c r="Q39">
        <v>274</v>
      </c>
      <c r="R39">
        <v>13365</v>
      </c>
      <c r="S39">
        <v>206</v>
      </c>
      <c r="T39">
        <v>231</v>
      </c>
      <c r="U39">
        <v>724</v>
      </c>
      <c r="V39">
        <v>133</v>
      </c>
      <c r="W39">
        <v>443</v>
      </c>
      <c r="X39">
        <v>64</v>
      </c>
      <c r="Y39">
        <v>32</v>
      </c>
      <c r="Z39">
        <v>205</v>
      </c>
      <c r="AA39">
        <v>551</v>
      </c>
      <c r="AB39">
        <v>515</v>
      </c>
      <c r="AC39">
        <v>3571</v>
      </c>
      <c r="AD39">
        <v>211</v>
      </c>
      <c r="AE39">
        <v>16</v>
      </c>
      <c r="AF39">
        <v>16</v>
      </c>
      <c r="AG39">
        <v>7</v>
      </c>
      <c r="AH39">
        <v>9</v>
      </c>
      <c r="AI39">
        <v>6</v>
      </c>
      <c r="AJ39">
        <v>3</v>
      </c>
      <c r="AK39">
        <v>1</v>
      </c>
      <c r="AL39">
        <v>107</v>
      </c>
      <c r="AM39">
        <v>6</v>
      </c>
    </row>
    <row r="40" spans="1:39" ht="12.75">
      <c r="A40" t="s">
        <v>358</v>
      </c>
      <c r="B40" t="s">
        <v>498</v>
      </c>
      <c r="C40" t="s">
        <v>173</v>
      </c>
      <c r="D40">
        <v>4377</v>
      </c>
      <c r="E40">
        <v>13436</v>
      </c>
      <c r="F40">
        <v>4004</v>
      </c>
      <c r="G40">
        <v>3145</v>
      </c>
      <c r="H40">
        <v>28</v>
      </c>
      <c r="I40">
        <v>48</v>
      </c>
      <c r="J40">
        <v>330</v>
      </c>
      <c r="K40">
        <v>91</v>
      </c>
      <c r="L40">
        <v>269</v>
      </c>
      <c r="M40">
        <v>135</v>
      </c>
      <c r="N40">
        <v>22</v>
      </c>
      <c r="O40">
        <v>89</v>
      </c>
      <c r="P40">
        <v>61</v>
      </c>
      <c r="Q40">
        <v>159</v>
      </c>
      <c r="R40">
        <v>10930</v>
      </c>
      <c r="S40">
        <v>278</v>
      </c>
      <c r="T40">
        <v>231</v>
      </c>
      <c r="U40">
        <v>310</v>
      </c>
      <c r="V40">
        <v>296</v>
      </c>
      <c r="W40">
        <v>472</v>
      </c>
      <c r="X40">
        <v>184</v>
      </c>
      <c r="Y40">
        <v>48</v>
      </c>
      <c r="Z40">
        <v>109</v>
      </c>
      <c r="AA40">
        <v>265</v>
      </c>
      <c r="AB40">
        <v>313</v>
      </c>
      <c r="AC40">
        <v>3529</v>
      </c>
      <c r="AD40">
        <v>296</v>
      </c>
      <c r="AE40">
        <v>39</v>
      </c>
      <c r="AF40">
        <v>8</v>
      </c>
      <c r="AG40">
        <v>26</v>
      </c>
      <c r="AH40">
        <v>30</v>
      </c>
      <c r="AI40">
        <v>3</v>
      </c>
      <c r="AJ40">
        <v>6</v>
      </c>
      <c r="AK40">
        <v>6</v>
      </c>
      <c r="AL40">
        <v>49</v>
      </c>
      <c r="AM40">
        <v>12</v>
      </c>
    </row>
    <row r="41" spans="1:39" ht="12.75">
      <c r="A41" t="s">
        <v>359</v>
      </c>
      <c r="B41" t="s">
        <v>499</v>
      </c>
      <c r="C41" t="s">
        <v>174</v>
      </c>
      <c r="D41">
        <v>8030</v>
      </c>
      <c r="E41">
        <v>19704</v>
      </c>
      <c r="F41">
        <v>2583</v>
      </c>
      <c r="G41">
        <v>469</v>
      </c>
      <c r="H41">
        <v>5</v>
      </c>
      <c r="I41">
        <v>329</v>
      </c>
      <c r="J41">
        <v>965</v>
      </c>
      <c r="K41">
        <v>910</v>
      </c>
      <c r="L41">
        <v>1947</v>
      </c>
      <c r="M41">
        <v>501</v>
      </c>
      <c r="N41">
        <v>110</v>
      </c>
      <c r="O41">
        <v>593</v>
      </c>
      <c r="P41">
        <v>921</v>
      </c>
      <c r="Q41">
        <v>1280</v>
      </c>
      <c r="R41">
        <v>3194</v>
      </c>
      <c r="S41">
        <v>186</v>
      </c>
      <c r="T41">
        <v>1193</v>
      </c>
      <c r="U41">
        <v>956</v>
      </c>
      <c r="V41">
        <v>3625</v>
      </c>
      <c r="W41">
        <v>3167</v>
      </c>
      <c r="X41">
        <v>672</v>
      </c>
      <c r="Y41">
        <v>303</v>
      </c>
      <c r="Z41">
        <v>1055</v>
      </c>
      <c r="AA41">
        <v>2687</v>
      </c>
      <c r="AB41">
        <v>2666</v>
      </c>
      <c r="AC41">
        <v>699</v>
      </c>
      <c r="AD41">
        <v>131</v>
      </c>
      <c r="AE41">
        <v>27</v>
      </c>
      <c r="AF41">
        <v>46</v>
      </c>
      <c r="AG41">
        <v>506</v>
      </c>
      <c r="AH41">
        <v>276</v>
      </c>
      <c r="AI41">
        <v>34</v>
      </c>
      <c r="AJ41">
        <v>16</v>
      </c>
      <c r="AK41">
        <v>16</v>
      </c>
      <c r="AL41">
        <v>664</v>
      </c>
      <c r="AM41">
        <v>168</v>
      </c>
    </row>
    <row r="42" spans="1:39" ht="12.75">
      <c r="A42" t="s">
        <v>360</v>
      </c>
      <c r="B42" t="s">
        <v>500</v>
      </c>
      <c r="C42" t="s">
        <v>175</v>
      </c>
      <c r="D42">
        <v>8218</v>
      </c>
      <c r="E42">
        <v>19184</v>
      </c>
      <c r="F42">
        <v>3384</v>
      </c>
      <c r="G42">
        <v>2575</v>
      </c>
      <c r="H42">
        <v>47</v>
      </c>
      <c r="I42">
        <v>159</v>
      </c>
      <c r="J42">
        <v>667</v>
      </c>
      <c r="K42">
        <v>319</v>
      </c>
      <c r="L42">
        <v>2431</v>
      </c>
      <c r="M42">
        <v>862</v>
      </c>
      <c r="N42">
        <v>25</v>
      </c>
      <c r="O42">
        <v>204</v>
      </c>
      <c r="P42">
        <v>149</v>
      </c>
      <c r="Q42">
        <v>780</v>
      </c>
      <c r="R42">
        <v>9579</v>
      </c>
      <c r="S42">
        <v>368</v>
      </c>
      <c r="T42">
        <v>623</v>
      </c>
      <c r="U42">
        <v>613</v>
      </c>
      <c r="V42">
        <v>937</v>
      </c>
      <c r="W42">
        <v>3790</v>
      </c>
      <c r="X42">
        <v>1212</v>
      </c>
      <c r="Y42">
        <v>58</v>
      </c>
      <c r="Z42">
        <v>326</v>
      </c>
      <c r="AA42">
        <v>572</v>
      </c>
      <c r="AB42">
        <v>1106</v>
      </c>
      <c r="AC42">
        <v>2329</v>
      </c>
      <c r="AD42">
        <v>339</v>
      </c>
      <c r="AE42">
        <v>32</v>
      </c>
      <c r="AF42">
        <v>14</v>
      </c>
      <c r="AG42">
        <v>98</v>
      </c>
      <c r="AH42">
        <v>245</v>
      </c>
      <c r="AI42">
        <v>60</v>
      </c>
      <c r="AJ42">
        <v>10</v>
      </c>
      <c r="AK42">
        <v>6</v>
      </c>
      <c r="AL42">
        <v>180</v>
      </c>
      <c r="AM42">
        <v>71</v>
      </c>
    </row>
    <row r="43" spans="1:39" ht="12.75">
      <c r="A43" t="s">
        <v>361</v>
      </c>
      <c r="B43" t="s">
        <v>501</v>
      </c>
      <c r="C43" t="s">
        <v>176</v>
      </c>
      <c r="D43">
        <v>9997</v>
      </c>
      <c r="E43">
        <v>19774</v>
      </c>
      <c r="F43">
        <v>2644</v>
      </c>
      <c r="G43">
        <v>326</v>
      </c>
      <c r="H43">
        <v>5</v>
      </c>
      <c r="I43">
        <v>143</v>
      </c>
      <c r="J43">
        <v>568</v>
      </c>
      <c r="K43">
        <v>233</v>
      </c>
      <c r="L43">
        <v>4634</v>
      </c>
      <c r="M43">
        <v>964</v>
      </c>
      <c r="N43">
        <v>46</v>
      </c>
      <c r="O43">
        <v>455</v>
      </c>
      <c r="P43">
        <v>195</v>
      </c>
      <c r="Q43">
        <v>2428</v>
      </c>
      <c r="R43">
        <v>2302</v>
      </c>
      <c r="S43">
        <v>166</v>
      </c>
      <c r="T43">
        <v>441</v>
      </c>
      <c r="U43">
        <v>669</v>
      </c>
      <c r="V43">
        <v>1114</v>
      </c>
      <c r="W43">
        <v>8360</v>
      </c>
      <c r="X43">
        <v>1582</v>
      </c>
      <c r="Y43">
        <v>212</v>
      </c>
      <c r="Z43">
        <v>721</v>
      </c>
      <c r="AA43">
        <v>829</v>
      </c>
      <c r="AB43">
        <v>3378</v>
      </c>
      <c r="AC43">
        <v>433</v>
      </c>
      <c r="AD43">
        <v>167</v>
      </c>
      <c r="AE43">
        <v>30</v>
      </c>
      <c r="AF43">
        <v>30</v>
      </c>
      <c r="AG43">
        <v>208</v>
      </c>
      <c r="AH43">
        <v>818</v>
      </c>
      <c r="AI43">
        <v>120</v>
      </c>
      <c r="AJ43">
        <v>81</v>
      </c>
      <c r="AK43">
        <v>32</v>
      </c>
      <c r="AL43">
        <v>368</v>
      </c>
      <c r="AM43">
        <v>357</v>
      </c>
    </row>
    <row r="44" spans="1:39" ht="12.75">
      <c r="A44" t="s">
        <v>362</v>
      </c>
      <c r="B44" t="s">
        <v>502</v>
      </c>
      <c r="C44" t="s">
        <v>177</v>
      </c>
      <c r="D44">
        <v>9032</v>
      </c>
      <c r="E44">
        <v>19371</v>
      </c>
      <c r="F44">
        <v>2988</v>
      </c>
      <c r="G44">
        <v>709</v>
      </c>
      <c r="H44">
        <v>11</v>
      </c>
      <c r="I44">
        <v>189</v>
      </c>
      <c r="J44">
        <v>500</v>
      </c>
      <c r="K44">
        <v>461</v>
      </c>
      <c r="L44">
        <v>5322</v>
      </c>
      <c r="M44">
        <v>455</v>
      </c>
      <c r="N44">
        <v>30</v>
      </c>
      <c r="O44">
        <v>245</v>
      </c>
      <c r="P44">
        <v>93</v>
      </c>
      <c r="Q44">
        <v>1017</v>
      </c>
      <c r="R44">
        <v>3474</v>
      </c>
      <c r="S44">
        <v>308</v>
      </c>
      <c r="T44">
        <v>491</v>
      </c>
      <c r="U44">
        <v>511</v>
      </c>
      <c r="V44">
        <v>2025</v>
      </c>
      <c r="W44">
        <v>9040</v>
      </c>
      <c r="X44">
        <v>837</v>
      </c>
      <c r="Y44">
        <v>129</v>
      </c>
      <c r="Z44">
        <v>317</v>
      </c>
      <c r="AA44">
        <v>404</v>
      </c>
      <c r="AB44">
        <v>1835</v>
      </c>
      <c r="AC44">
        <v>1151</v>
      </c>
      <c r="AD44">
        <v>301</v>
      </c>
      <c r="AE44">
        <v>30</v>
      </c>
      <c r="AF44">
        <v>20</v>
      </c>
      <c r="AG44">
        <v>345</v>
      </c>
      <c r="AH44">
        <v>719</v>
      </c>
      <c r="AI44">
        <v>60</v>
      </c>
      <c r="AJ44">
        <v>8</v>
      </c>
      <c r="AK44">
        <v>5</v>
      </c>
      <c r="AL44">
        <v>187</v>
      </c>
      <c r="AM44">
        <v>162</v>
      </c>
    </row>
    <row r="45" spans="1:49" ht="12.75">
      <c r="A45" t="s">
        <v>363</v>
      </c>
      <c r="B45" t="s">
        <v>503</v>
      </c>
      <c r="C45" s="99" t="s">
        <v>178</v>
      </c>
      <c r="D45">
        <v>6208</v>
      </c>
      <c r="E45">
        <v>15788</v>
      </c>
      <c r="F45">
        <v>3761</v>
      </c>
      <c r="G45">
        <v>3058</v>
      </c>
      <c r="H45">
        <v>49</v>
      </c>
      <c r="I45">
        <v>80</v>
      </c>
      <c r="J45">
        <v>600</v>
      </c>
      <c r="K45">
        <v>127</v>
      </c>
      <c r="L45">
        <v>1387</v>
      </c>
      <c r="M45">
        <v>119</v>
      </c>
      <c r="N45">
        <v>25</v>
      </c>
      <c r="O45">
        <v>207</v>
      </c>
      <c r="P45">
        <v>154</v>
      </c>
      <c r="Q45">
        <v>402</v>
      </c>
      <c r="R45">
        <v>10280</v>
      </c>
      <c r="S45">
        <v>334</v>
      </c>
      <c r="T45">
        <v>308</v>
      </c>
      <c r="U45">
        <v>500</v>
      </c>
      <c r="V45">
        <v>403</v>
      </c>
      <c r="W45">
        <v>2132</v>
      </c>
      <c r="X45">
        <v>161</v>
      </c>
      <c r="Y45">
        <v>53</v>
      </c>
      <c r="Z45">
        <v>298</v>
      </c>
      <c r="AA45">
        <v>644</v>
      </c>
      <c r="AB45">
        <v>675</v>
      </c>
      <c r="AC45">
        <v>3107</v>
      </c>
      <c r="AD45">
        <v>288</v>
      </c>
      <c r="AE45">
        <v>22</v>
      </c>
      <c r="AF45">
        <v>12</v>
      </c>
      <c r="AG45">
        <v>30</v>
      </c>
      <c r="AH45">
        <v>101</v>
      </c>
      <c r="AI45">
        <v>5</v>
      </c>
      <c r="AJ45">
        <v>12</v>
      </c>
      <c r="AK45">
        <v>4</v>
      </c>
      <c r="AL45">
        <v>148</v>
      </c>
      <c r="AM45">
        <v>32</v>
      </c>
      <c r="AN45" s="34"/>
      <c r="AO45" s="34"/>
      <c r="AP45" s="34"/>
      <c r="AQ45" s="34"/>
      <c r="AR45" s="34"/>
      <c r="AS45" s="34"/>
      <c r="AT45" s="34"/>
      <c r="AU45" s="34"/>
      <c r="AV45" s="34"/>
      <c r="AW45" s="34"/>
    </row>
    <row r="46" spans="1:49" ht="12.75">
      <c r="A46" t="s">
        <v>364</v>
      </c>
      <c r="B46" t="s">
        <v>504</v>
      </c>
      <c r="C46" t="s">
        <v>179</v>
      </c>
      <c r="D46">
        <v>4929</v>
      </c>
      <c r="E46">
        <v>16400</v>
      </c>
      <c r="F46">
        <v>2990</v>
      </c>
      <c r="G46">
        <v>1785</v>
      </c>
      <c r="H46">
        <v>36</v>
      </c>
      <c r="I46">
        <v>208</v>
      </c>
      <c r="J46">
        <v>756</v>
      </c>
      <c r="K46">
        <v>193</v>
      </c>
      <c r="L46">
        <v>810</v>
      </c>
      <c r="M46">
        <v>134</v>
      </c>
      <c r="N46">
        <v>44</v>
      </c>
      <c r="O46">
        <v>210</v>
      </c>
      <c r="P46">
        <v>378</v>
      </c>
      <c r="Q46">
        <v>375</v>
      </c>
      <c r="R46">
        <v>8699</v>
      </c>
      <c r="S46">
        <v>358</v>
      </c>
      <c r="T46">
        <v>1061</v>
      </c>
      <c r="U46">
        <v>779</v>
      </c>
      <c r="V46">
        <v>754</v>
      </c>
      <c r="W46">
        <v>1374</v>
      </c>
      <c r="X46">
        <v>175</v>
      </c>
      <c r="Y46">
        <v>257</v>
      </c>
      <c r="Z46">
        <v>496</v>
      </c>
      <c r="AA46">
        <v>1544</v>
      </c>
      <c r="AB46">
        <v>903</v>
      </c>
      <c r="AC46">
        <v>2075</v>
      </c>
      <c r="AD46">
        <v>284</v>
      </c>
      <c r="AE46">
        <v>53</v>
      </c>
      <c r="AF46">
        <v>31</v>
      </c>
      <c r="AG46">
        <v>74</v>
      </c>
      <c r="AH46">
        <v>72</v>
      </c>
      <c r="AI46">
        <v>8</v>
      </c>
      <c r="AJ46">
        <v>13</v>
      </c>
      <c r="AK46">
        <v>9</v>
      </c>
      <c r="AL46">
        <v>318</v>
      </c>
      <c r="AM46">
        <v>53</v>
      </c>
      <c r="AN46" s="34"/>
      <c r="AO46" s="34"/>
      <c r="AP46" s="34"/>
      <c r="AQ46" s="34"/>
      <c r="AR46" s="34"/>
      <c r="AS46" s="34"/>
      <c r="AT46" s="34"/>
      <c r="AU46" s="34"/>
      <c r="AV46" s="34"/>
      <c r="AW46" s="34"/>
    </row>
    <row r="47" spans="1:49" ht="12.75">
      <c r="A47" t="s">
        <v>381</v>
      </c>
      <c r="B47" t="s">
        <v>975</v>
      </c>
      <c r="C47" t="s">
        <v>975</v>
      </c>
      <c r="D47">
        <v>17371</v>
      </c>
      <c r="E47">
        <v>58677</v>
      </c>
      <c r="F47">
        <v>19059</v>
      </c>
      <c r="G47">
        <v>13603</v>
      </c>
      <c r="H47">
        <v>151</v>
      </c>
      <c r="I47">
        <v>264</v>
      </c>
      <c r="J47">
        <v>1064</v>
      </c>
      <c r="K47">
        <v>955</v>
      </c>
      <c r="L47">
        <v>371</v>
      </c>
      <c r="M47">
        <v>60</v>
      </c>
      <c r="N47">
        <v>121</v>
      </c>
      <c r="O47">
        <v>99</v>
      </c>
      <c r="P47">
        <v>264</v>
      </c>
      <c r="Q47">
        <v>419</v>
      </c>
      <c r="R47">
        <v>49692</v>
      </c>
      <c r="S47">
        <v>1003</v>
      </c>
      <c r="T47">
        <v>1156</v>
      </c>
      <c r="U47">
        <v>962</v>
      </c>
      <c r="V47">
        <v>2541</v>
      </c>
      <c r="W47">
        <v>695</v>
      </c>
      <c r="X47">
        <v>120</v>
      </c>
      <c r="Y47">
        <v>374</v>
      </c>
      <c r="Z47">
        <v>231</v>
      </c>
      <c r="AA47">
        <v>900</v>
      </c>
      <c r="AB47">
        <v>1003</v>
      </c>
      <c r="AC47">
        <v>17665</v>
      </c>
      <c r="AD47">
        <v>594</v>
      </c>
      <c r="AE47">
        <v>200</v>
      </c>
      <c r="AF47">
        <v>42</v>
      </c>
      <c r="AG47">
        <v>281</v>
      </c>
      <c r="AH47">
        <v>53</v>
      </c>
      <c r="AI47">
        <v>9</v>
      </c>
      <c r="AJ47">
        <v>24</v>
      </c>
      <c r="AK47">
        <v>13</v>
      </c>
      <c r="AL47">
        <v>94</v>
      </c>
      <c r="AM47">
        <v>84</v>
      </c>
      <c r="AN47" s="34"/>
      <c r="AO47" s="34"/>
      <c r="AP47" s="34"/>
      <c r="AQ47" s="34"/>
      <c r="AR47" s="34"/>
      <c r="AS47" s="34"/>
      <c r="AT47" s="34"/>
      <c r="AU47" s="34"/>
      <c r="AV47" s="34"/>
      <c r="AW47" s="34"/>
    </row>
    <row r="48" spans="1:49" ht="12.75">
      <c r="A48" t="s">
        <v>365</v>
      </c>
      <c r="B48" t="s">
        <v>505</v>
      </c>
      <c r="C48" t="s">
        <v>181</v>
      </c>
      <c r="D48">
        <v>4525</v>
      </c>
      <c r="E48">
        <v>14096</v>
      </c>
      <c r="F48">
        <v>5404</v>
      </c>
      <c r="G48">
        <v>3650</v>
      </c>
      <c r="H48">
        <v>19</v>
      </c>
      <c r="I48">
        <v>78</v>
      </c>
      <c r="J48">
        <v>212</v>
      </c>
      <c r="K48">
        <v>301</v>
      </c>
      <c r="L48">
        <v>67</v>
      </c>
      <c r="M48">
        <v>10</v>
      </c>
      <c r="N48">
        <v>7</v>
      </c>
      <c r="O48">
        <v>26</v>
      </c>
      <c r="P48">
        <v>44</v>
      </c>
      <c r="Q48">
        <v>111</v>
      </c>
      <c r="R48">
        <v>12024</v>
      </c>
      <c r="S48">
        <v>168</v>
      </c>
      <c r="T48">
        <v>282</v>
      </c>
      <c r="U48">
        <v>200</v>
      </c>
      <c r="V48">
        <v>748</v>
      </c>
      <c r="W48">
        <v>130</v>
      </c>
      <c r="X48">
        <v>30</v>
      </c>
      <c r="Y48">
        <v>67</v>
      </c>
      <c r="Z48">
        <v>58</v>
      </c>
      <c r="AA48">
        <v>131</v>
      </c>
      <c r="AB48">
        <v>258</v>
      </c>
      <c r="AC48">
        <v>5073</v>
      </c>
      <c r="AD48">
        <v>102</v>
      </c>
      <c r="AE48">
        <v>60</v>
      </c>
      <c r="AF48">
        <v>11</v>
      </c>
      <c r="AG48">
        <v>103</v>
      </c>
      <c r="AH48">
        <v>10</v>
      </c>
      <c r="AI48">
        <v>5</v>
      </c>
      <c r="AJ48">
        <v>5</v>
      </c>
      <c r="AK48">
        <v>2</v>
      </c>
      <c r="AL48">
        <v>7</v>
      </c>
      <c r="AM48">
        <v>26</v>
      </c>
      <c r="AN48" s="34"/>
      <c r="AO48" s="34"/>
      <c r="AP48" s="34"/>
      <c r="AQ48" s="34"/>
      <c r="AR48" s="34"/>
      <c r="AS48" s="34"/>
      <c r="AT48" s="34"/>
      <c r="AU48" s="34"/>
      <c r="AV48" s="34"/>
      <c r="AW48" s="34"/>
    </row>
    <row r="49" spans="1:49" ht="12.75">
      <c r="A49" t="s">
        <v>366</v>
      </c>
      <c r="B49" t="s">
        <v>506</v>
      </c>
      <c r="C49" t="s">
        <v>183</v>
      </c>
      <c r="D49">
        <v>3877</v>
      </c>
      <c r="E49">
        <v>14224</v>
      </c>
      <c r="F49">
        <v>4354</v>
      </c>
      <c r="G49">
        <v>3068</v>
      </c>
      <c r="H49">
        <v>50</v>
      </c>
      <c r="I49">
        <v>53</v>
      </c>
      <c r="J49">
        <v>229</v>
      </c>
      <c r="K49">
        <v>200</v>
      </c>
      <c r="L49">
        <v>79</v>
      </c>
      <c r="M49">
        <v>12</v>
      </c>
      <c r="N49">
        <v>30</v>
      </c>
      <c r="O49">
        <v>31</v>
      </c>
      <c r="P49">
        <v>53</v>
      </c>
      <c r="Q49">
        <v>72</v>
      </c>
      <c r="R49">
        <v>12097</v>
      </c>
      <c r="S49">
        <v>287</v>
      </c>
      <c r="T49">
        <v>266</v>
      </c>
      <c r="U49">
        <v>226</v>
      </c>
      <c r="V49">
        <v>551</v>
      </c>
      <c r="W49">
        <v>159</v>
      </c>
      <c r="X49">
        <v>18</v>
      </c>
      <c r="Y49">
        <v>113</v>
      </c>
      <c r="Z49">
        <v>48</v>
      </c>
      <c r="AA49">
        <v>216</v>
      </c>
      <c r="AB49">
        <v>243</v>
      </c>
      <c r="AC49">
        <v>3993</v>
      </c>
      <c r="AD49">
        <v>167</v>
      </c>
      <c r="AE49">
        <v>43</v>
      </c>
      <c r="AF49">
        <v>5</v>
      </c>
      <c r="AG49">
        <v>64</v>
      </c>
      <c r="AH49">
        <v>19</v>
      </c>
      <c r="AI49">
        <v>2</v>
      </c>
      <c r="AJ49">
        <v>10</v>
      </c>
      <c r="AK49">
        <v>6</v>
      </c>
      <c r="AL49">
        <v>30</v>
      </c>
      <c r="AM49">
        <v>15</v>
      </c>
      <c r="AN49" s="34"/>
      <c r="AO49" s="34"/>
      <c r="AP49" s="34"/>
      <c r="AQ49" s="34"/>
      <c r="AR49" s="34"/>
      <c r="AS49" s="34"/>
      <c r="AT49" s="34"/>
      <c r="AU49" s="34"/>
      <c r="AV49" s="34"/>
      <c r="AW49" s="34"/>
    </row>
    <row r="50" spans="1:49" ht="12.75">
      <c r="A50" t="s">
        <v>367</v>
      </c>
      <c r="B50" t="s">
        <v>507</v>
      </c>
      <c r="C50" t="s">
        <v>184</v>
      </c>
      <c r="D50">
        <v>4887</v>
      </c>
      <c r="E50">
        <v>15659</v>
      </c>
      <c r="F50">
        <v>4721</v>
      </c>
      <c r="G50">
        <v>3840</v>
      </c>
      <c r="H50">
        <v>33</v>
      </c>
      <c r="I50">
        <v>73</v>
      </c>
      <c r="J50">
        <v>367</v>
      </c>
      <c r="K50">
        <v>196</v>
      </c>
      <c r="L50">
        <v>104</v>
      </c>
      <c r="M50">
        <v>12</v>
      </c>
      <c r="N50">
        <v>37</v>
      </c>
      <c r="O50">
        <v>25</v>
      </c>
      <c r="P50">
        <v>74</v>
      </c>
      <c r="Q50">
        <v>126</v>
      </c>
      <c r="R50">
        <v>13560</v>
      </c>
      <c r="S50">
        <v>225</v>
      </c>
      <c r="T50">
        <v>309</v>
      </c>
      <c r="U50">
        <v>263</v>
      </c>
      <c r="V50">
        <v>516</v>
      </c>
      <c r="W50">
        <v>180</v>
      </c>
      <c r="X50">
        <v>19</v>
      </c>
      <c r="Y50">
        <v>98</v>
      </c>
      <c r="Z50">
        <v>69</v>
      </c>
      <c r="AA50">
        <v>211</v>
      </c>
      <c r="AB50">
        <v>209</v>
      </c>
      <c r="AC50">
        <v>4397</v>
      </c>
      <c r="AD50">
        <v>143</v>
      </c>
      <c r="AE50">
        <v>60</v>
      </c>
      <c r="AF50">
        <v>14</v>
      </c>
      <c r="AG50">
        <v>41</v>
      </c>
      <c r="AH50">
        <v>10</v>
      </c>
      <c r="AI50">
        <v>1</v>
      </c>
      <c r="AJ50">
        <v>7</v>
      </c>
      <c r="AK50">
        <v>4</v>
      </c>
      <c r="AL50">
        <v>31</v>
      </c>
      <c r="AM50">
        <v>13</v>
      </c>
      <c r="AN50" s="34"/>
      <c r="AO50" s="34"/>
      <c r="AP50" s="34"/>
      <c r="AQ50" s="34"/>
      <c r="AR50" s="34"/>
      <c r="AS50" s="34"/>
      <c r="AT50" s="34"/>
      <c r="AU50" s="34"/>
      <c r="AV50" s="34"/>
      <c r="AW50" s="34"/>
    </row>
    <row r="51" spans="1:49" ht="12.75">
      <c r="A51" t="s">
        <v>368</v>
      </c>
      <c r="B51" t="s">
        <v>508</v>
      </c>
      <c r="C51" t="s">
        <v>185</v>
      </c>
      <c r="D51">
        <v>4082</v>
      </c>
      <c r="E51">
        <v>14698</v>
      </c>
      <c r="F51">
        <v>4580</v>
      </c>
      <c r="G51">
        <v>3045</v>
      </c>
      <c r="H51">
        <v>49</v>
      </c>
      <c r="I51">
        <v>60</v>
      </c>
      <c r="J51">
        <v>256</v>
      </c>
      <c r="K51">
        <v>258</v>
      </c>
      <c r="L51">
        <v>121</v>
      </c>
      <c r="M51">
        <v>26</v>
      </c>
      <c r="N51">
        <v>47</v>
      </c>
      <c r="O51">
        <v>17</v>
      </c>
      <c r="P51">
        <v>93</v>
      </c>
      <c r="Q51">
        <v>110</v>
      </c>
      <c r="R51">
        <v>12011</v>
      </c>
      <c r="S51">
        <v>323</v>
      </c>
      <c r="T51">
        <v>299</v>
      </c>
      <c r="U51">
        <v>273</v>
      </c>
      <c r="V51">
        <v>726</v>
      </c>
      <c r="W51">
        <v>226</v>
      </c>
      <c r="X51">
        <v>53</v>
      </c>
      <c r="Y51">
        <v>96</v>
      </c>
      <c r="Z51">
        <v>56</v>
      </c>
      <c r="AA51">
        <v>342</v>
      </c>
      <c r="AB51">
        <v>293</v>
      </c>
      <c r="AC51">
        <v>4202</v>
      </c>
      <c r="AD51">
        <v>182</v>
      </c>
      <c r="AE51">
        <v>37</v>
      </c>
      <c r="AF51">
        <v>12</v>
      </c>
      <c r="AG51">
        <v>73</v>
      </c>
      <c r="AH51">
        <v>14</v>
      </c>
      <c r="AI51">
        <v>1</v>
      </c>
      <c r="AJ51">
        <v>2</v>
      </c>
      <c r="AK51">
        <v>1</v>
      </c>
      <c r="AL51">
        <v>26</v>
      </c>
      <c r="AM51">
        <v>30</v>
      </c>
      <c r="AN51" s="34"/>
      <c r="AO51" s="34"/>
      <c r="AP51" s="34"/>
      <c r="AQ51" s="34"/>
      <c r="AR51" s="34"/>
      <c r="AS51" s="34"/>
      <c r="AT51" s="34"/>
      <c r="AU51" s="34"/>
      <c r="AV51" s="34"/>
      <c r="AW51" s="34"/>
    </row>
    <row r="52" spans="1:49" ht="12.75">
      <c r="A52" t="s">
        <v>369</v>
      </c>
      <c r="B52" t="s">
        <v>509</v>
      </c>
      <c r="C52" t="s">
        <v>186</v>
      </c>
      <c r="D52">
        <v>5912</v>
      </c>
      <c r="E52">
        <v>15639</v>
      </c>
      <c r="F52">
        <v>3746</v>
      </c>
      <c r="G52">
        <v>3482</v>
      </c>
      <c r="H52">
        <v>30</v>
      </c>
      <c r="I52">
        <v>118</v>
      </c>
      <c r="J52">
        <v>796</v>
      </c>
      <c r="K52">
        <v>105</v>
      </c>
      <c r="L52">
        <v>523</v>
      </c>
      <c r="M52">
        <v>61</v>
      </c>
      <c r="N52">
        <v>59</v>
      </c>
      <c r="O52">
        <v>148</v>
      </c>
      <c r="P52">
        <v>281</v>
      </c>
      <c r="Q52">
        <v>309</v>
      </c>
      <c r="R52">
        <v>11144</v>
      </c>
      <c r="S52">
        <v>297</v>
      </c>
      <c r="T52">
        <v>457</v>
      </c>
      <c r="U52">
        <v>651</v>
      </c>
      <c r="V52">
        <v>295</v>
      </c>
      <c r="W52">
        <v>747</v>
      </c>
      <c r="X52">
        <v>77</v>
      </c>
      <c r="Y52">
        <v>179</v>
      </c>
      <c r="Z52">
        <v>278</v>
      </c>
      <c r="AA52">
        <v>928</v>
      </c>
      <c r="AB52">
        <v>586</v>
      </c>
      <c r="AC52">
        <v>3116</v>
      </c>
      <c r="AD52">
        <v>292</v>
      </c>
      <c r="AE52">
        <v>30</v>
      </c>
      <c r="AF52">
        <v>17</v>
      </c>
      <c r="AG52">
        <v>22</v>
      </c>
      <c r="AH52">
        <v>32</v>
      </c>
      <c r="AI52">
        <v>3</v>
      </c>
      <c r="AJ52">
        <v>13</v>
      </c>
      <c r="AK52">
        <v>8</v>
      </c>
      <c r="AL52">
        <v>179</v>
      </c>
      <c r="AM52">
        <v>34</v>
      </c>
      <c r="AN52" s="34"/>
      <c r="AO52" s="34"/>
      <c r="AP52" s="34"/>
      <c r="AQ52" s="34"/>
      <c r="AR52" s="34"/>
      <c r="AS52" s="34"/>
      <c r="AT52" s="34"/>
      <c r="AU52" s="34"/>
      <c r="AV52" s="34"/>
      <c r="AW52" s="34"/>
    </row>
    <row r="53" spans="1:49" ht="12.75" customHeight="1">
      <c r="A53" t="s">
        <v>370</v>
      </c>
      <c r="B53" t="s">
        <v>510</v>
      </c>
      <c r="C53" t="s">
        <v>187</v>
      </c>
      <c r="D53">
        <v>11170</v>
      </c>
      <c r="E53">
        <v>19326</v>
      </c>
      <c r="F53">
        <v>2425</v>
      </c>
      <c r="G53">
        <v>457</v>
      </c>
      <c r="H53">
        <v>1</v>
      </c>
      <c r="I53">
        <v>118</v>
      </c>
      <c r="J53">
        <v>505</v>
      </c>
      <c r="K53">
        <v>149</v>
      </c>
      <c r="L53">
        <v>6741</v>
      </c>
      <c r="M53">
        <v>802</v>
      </c>
      <c r="N53">
        <v>34</v>
      </c>
      <c r="O53">
        <v>639</v>
      </c>
      <c r="P53">
        <v>141</v>
      </c>
      <c r="Q53">
        <v>1583</v>
      </c>
      <c r="R53">
        <v>2194</v>
      </c>
      <c r="S53">
        <v>98</v>
      </c>
      <c r="T53">
        <v>253</v>
      </c>
      <c r="U53">
        <v>423</v>
      </c>
      <c r="V53">
        <v>445</v>
      </c>
      <c r="W53">
        <v>11047</v>
      </c>
      <c r="X53">
        <v>1248</v>
      </c>
      <c r="Y53">
        <v>77</v>
      </c>
      <c r="Z53">
        <v>699</v>
      </c>
      <c r="AA53">
        <v>513</v>
      </c>
      <c r="AB53">
        <v>2329</v>
      </c>
      <c r="AC53">
        <v>774</v>
      </c>
      <c r="AD53">
        <v>121</v>
      </c>
      <c r="AE53">
        <v>17</v>
      </c>
      <c r="AF53">
        <v>10</v>
      </c>
      <c r="AG53">
        <v>32</v>
      </c>
      <c r="AH53">
        <v>983</v>
      </c>
      <c r="AI53">
        <v>94</v>
      </c>
      <c r="AJ53">
        <v>9</v>
      </c>
      <c r="AK53">
        <v>11</v>
      </c>
      <c r="AL53">
        <v>164</v>
      </c>
      <c r="AM53">
        <v>210</v>
      </c>
      <c r="AN53" s="34"/>
      <c r="AO53" s="34"/>
      <c r="AP53" s="34"/>
      <c r="AQ53" s="34"/>
      <c r="AR53" s="34"/>
      <c r="AS53" s="34"/>
      <c r="AT53" s="34"/>
      <c r="AU53" s="34"/>
      <c r="AV53" s="34"/>
      <c r="AW53" s="34"/>
    </row>
    <row r="54" spans="1:49" ht="12.75" customHeight="1">
      <c r="A54" t="s">
        <v>371</v>
      </c>
      <c r="B54" t="s">
        <v>511</v>
      </c>
      <c r="C54" t="s">
        <v>188</v>
      </c>
      <c r="D54">
        <v>5957</v>
      </c>
      <c r="E54">
        <v>16066</v>
      </c>
      <c r="F54">
        <v>3902</v>
      </c>
      <c r="G54">
        <v>4018</v>
      </c>
      <c r="H54">
        <v>17</v>
      </c>
      <c r="I54">
        <v>90</v>
      </c>
      <c r="J54">
        <v>674</v>
      </c>
      <c r="K54">
        <v>143</v>
      </c>
      <c r="L54">
        <v>107</v>
      </c>
      <c r="M54">
        <v>27</v>
      </c>
      <c r="N54">
        <v>84</v>
      </c>
      <c r="O54">
        <v>169</v>
      </c>
      <c r="P54">
        <v>140</v>
      </c>
      <c r="Q54">
        <v>488</v>
      </c>
      <c r="R54">
        <v>12289</v>
      </c>
      <c r="S54">
        <v>244</v>
      </c>
      <c r="T54">
        <v>360</v>
      </c>
      <c r="U54">
        <v>586</v>
      </c>
      <c r="V54">
        <v>402</v>
      </c>
      <c r="W54">
        <v>207</v>
      </c>
      <c r="X54">
        <v>52</v>
      </c>
      <c r="Y54">
        <v>279</v>
      </c>
      <c r="Z54">
        <v>303</v>
      </c>
      <c r="AA54">
        <v>410</v>
      </c>
      <c r="AB54">
        <v>934</v>
      </c>
      <c r="AC54">
        <v>3495</v>
      </c>
      <c r="AD54">
        <v>195</v>
      </c>
      <c r="AE54">
        <v>36</v>
      </c>
      <c r="AF54">
        <v>22</v>
      </c>
      <c r="AG54">
        <v>29</v>
      </c>
      <c r="AH54">
        <v>12</v>
      </c>
      <c r="AI54">
        <v>4</v>
      </c>
      <c r="AJ54">
        <v>17</v>
      </c>
      <c r="AK54">
        <v>10</v>
      </c>
      <c r="AL54">
        <v>52</v>
      </c>
      <c r="AM54">
        <v>30</v>
      </c>
      <c r="AN54" s="34"/>
      <c r="AO54" s="34"/>
      <c r="AP54" s="34"/>
      <c r="AQ54" s="34"/>
      <c r="AR54" s="34"/>
      <c r="AS54" s="34"/>
      <c r="AT54" s="34"/>
      <c r="AU54" s="34"/>
      <c r="AV54" s="34"/>
      <c r="AW54" s="34"/>
    </row>
    <row r="55" spans="1:49" ht="12.75" customHeight="1">
      <c r="A55" t="s">
        <v>390</v>
      </c>
      <c r="B55" t="s">
        <v>974</v>
      </c>
      <c r="C55" t="s">
        <v>974</v>
      </c>
      <c r="D55">
        <v>25573</v>
      </c>
      <c r="E55">
        <v>66321</v>
      </c>
      <c r="F55">
        <v>14844</v>
      </c>
      <c r="G55">
        <v>11565</v>
      </c>
      <c r="H55">
        <v>176</v>
      </c>
      <c r="I55">
        <v>491</v>
      </c>
      <c r="J55">
        <v>2263</v>
      </c>
      <c r="K55">
        <v>991</v>
      </c>
      <c r="L55">
        <v>5682</v>
      </c>
      <c r="M55">
        <v>1388</v>
      </c>
      <c r="N55">
        <v>109</v>
      </c>
      <c r="O55">
        <v>579</v>
      </c>
      <c r="P55">
        <v>517</v>
      </c>
      <c r="Q55">
        <v>1812</v>
      </c>
      <c r="R55">
        <v>41027</v>
      </c>
      <c r="S55">
        <v>1503</v>
      </c>
      <c r="T55">
        <v>2061</v>
      </c>
      <c r="U55">
        <v>2054</v>
      </c>
      <c r="V55">
        <v>2915</v>
      </c>
      <c r="W55">
        <v>8637</v>
      </c>
      <c r="X55">
        <v>1938</v>
      </c>
      <c r="Y55">
        <v>280</v>
      </c>
      <c r="Z55">
        <v>951</v>
      </c>
      <c r="AA55">
        <v>2027</v>
      </c>
      <c r="AB55">
        <v>2928</v>
      </c>
      <c r="AC55">
        <v>11708</v>
      </c>
      <c r="AD55">
        <v>1398</v>
      </c>
      <c r="AE55">
        <v>131</v>
      </c>
      <c r="AF55">
        <v>54</v>
      </c>
      <c r="AG55">
        <v>260</v>
      </c>
      <c r="AH55">
        <v>482</v>
      </c>
      <c r="AI55">
        <v>84</v>
      </c>
      <c r="AJ55">
        <v>38</v>
      </c>
      <c r="AK55">
        <v>21</v>
      </c>
      <c r="AL55">
        <v>507</v>
      </c>
      <c r="AM55">
        <v>161</v>
      </c>
      <c r="AN55" s="34"/>
      <c r="AO55" s="34"/>
      <c r="AP55" s="34"/>
      <c r="AQ55" s="34"/>
      <c r="AR55" s="34"/>
      <c r="AS55" s="34"/>
      <c r="AT55" s="34"/>
      <c r="AU55" s="34"/>
      <c r="AV55" s="34"/>
      <c r="AW55" s="34"/>
    </row>
    <row r="56" spans="1:49" ht="12.75" customHeight="1">
      <c r="A56" s="4"/>
      <c r="B56" s="4"/>
      <c r="C56" s="4"/>
      <c r="AD56" s="34"/>
      <c r="AE56" s="34"/>
      <c r="AF56" s="34"/>
      <c r="AG56" s="34"/>
      <c r="AH56" s="34"/>
      <c r="AI56" s="34"/>
      <c r="AJ56" s="34"/>
      <c r="AK56" s="34"/>
      <c r="AL56" s="34"/>
      <c r="AM56" s="34"/>
      <c r="AN56" s="34"/>
      <c r="AO56" s="34"/>
      <c r="AP56" s="34"/>
      <c r="AQ56" s="34"/>
      <c r="AR56" s="34"/>
      <c r="AS56" s="34"/>
      <c r="AT56" s="34"/>
      <c r="AU56" s="34"/>
      <c r="AV56" s="34"/>
      <c r="AW56" s="34"/>
    </row>
    <row r="57" ht="12.75" customHeight="1"/>
    <row r="58" ht="12.75" customHeight="1"/>
    <row r="59" ht="12.75" customHeight="1"/>
    <row r="60" spans="4:18" ht="12.75" customHeight="1">
      <c r="D60" s="39"/>
      <c r="E60" s="39"/>
      <c r="F60" s="39"/>
      <c r="G60" s="39"/>
      <c r="H60" s="39"/>
      <c r="I60" s="39"/>
      <c r="J60" s="39"/>
      <c r="K60" s="39"/>
      <c r="L60" s="39"/>
      <c r="M60" s="39"/>
      <c r="N60" s="39"/>
      <c r="O60" s="39"/>
      <c r="P60" s="39"/>
      <c r="Q60" s="39"/>
      <c r="R60" s="39"/>
    </row>
    <row r="61" spans="3:10" ht="12.75" customHeight="1">
      <c r="C61" s="288"/>
      <c r="D61" s="40"/>
      <c r="E61" s="41"/>
      <c r="F61" s="41"/>
      <c r="G61" s="41"/>
      <c r="H61" s="41"/>
      <c r="I61" s="41"/>
      <c r="J61" s="41"/>
    </row>
    <row r="62" spans="3:19" ht="12.75">
      <c r="C62" s="288"/>
      <c r="D62" s="40" t="s">
        <v>1021</v>
      </c>
      <c r="E62" s="42"/>
      <c r="F62" s="42"/>
      <c r="G62" s="42"/>
      <c r="H62" s="42"/>
      <c r="I62" s="42"/>
      <c r="J62" s="42"/>
      <c r="K62" s="43"/>
      <c r="L62" s="43"/>
      <c r="M62" s="43"/>
      <c r="N62" s="43"/>
      <c r="O62" s="43"/>
      <c r="P62" s="43"/>
      <c r="Q62" s="43"/>
      <c r="R62" s="43"/>
      <c r="S62" s="43"/>
    </row>
    <row r="63" spans="3:18" ht="12.75" customHeight="1">
      <c r="C63" s="288"/>
      <c r="D63" s="40" t="s">
        <v>1022</v>
      </c>
      <c r="E63" s="44"/>
      <c r="F63" s="44"/>
      <c r="G63" s="44"/>
      <c r="H63" s="44"/>
      <c r="I63" s="44"/>
      <c r="J63" s="44"/>
      <c r="K63" s="39"/>
      <c r="L63" s="39"/>
      <c r="M63" s="39"/>
      <c r="N63" s="39"/>
      <c r="O63" s="39"/>
      <c r="P63" s="39"/>
      <c r="Q63" s="39"/>
      <c r="R63" s="39"/>
    </row>
    <row r="64" spans="3:10" ht="12.75" customHeight="1">
      <c r="C64" s="288"/>
      <c r="D64" s="40" t="s">
        <v>1023</v>
      </c>
      <c r="E64" s="41"/>
      <c r="F64" s="41"/>
      <c r="G64" s="41"/>
      <c r="H64" s="41"/>
      <c r="I64" s="41"/>
      <c r="J64" s="41"/>
    </row>
    <row r="65" spans="3:20" ht="40.5" customHeight="1">
      <c r="C65" s="288"/>
      <c r="D65" s="40"/>
      <c r="E65" s="45"/>
      <c r="F65" s="45"/>
      <c r="G65" s="45"/>
      <c r="H65" s="45"/>
      <c r="I65" s="45"/>
      <c r="J65" s="45"/>
      <c r="K65" s="46"/>
      <c r="L65" s="46"/>
      <c r="M65" s="46"/>
      <c r="N65" s="46"/>
      <c r="O65" s="46"/>
      <c r="P65" s="46"/>
      <c r="Q65" s="46"/>
      <c r="R65" s="46"/>
      <c r="S65" s="47"/>
      <c r="T65" s="47"/>
    </row>
    <row r="66" spans="3:20" ht="12.75" customHeight="1">
      <c r="C66" s="288"/>
      <c r="D66" s="40"/>
      <c r="E66" s="48"/>
      <c r="F66" s="48"/>
      <c r="G66" s="48"/>
      <c r="H66" s="48"/>
      <c r="I66" s="48"/>
      <c r="J66" s="48"/>
      <c r="K66" s="49"/>
      <c r="L66" s="49"/>
      <c r="M66" s="49"/>
      <c r="N66" s="49"/>
      <c r="O66" s="49"/>
      <c r="P66" s="49"/>
      <c r="Q66" s="49"/>
      <c r="R66" s="49"/>
      <c r="S66" s="50"/>
      <c r="T66" s="50"/>
    </row>
    <row r="67" spans="3:20" ht="12.75" customHeight="1">
      <c r="C67" s="288"/>
      <c r="D67" s="40"/>
      <c r="E67" s="41"/>
      <c r="F67" s="41"/>
      <c r="G67" s="41"/>
      <c r="H67" s="41"/>
      <c r="I67" s="41"/>
      <c r="J67" s="41"/>
      <c r="K67" s="24"/>
      <c r="L67" s="24"/>
      <c r="M67" s="24"/>
      <c r="N67" s="24"/>
      <c r="O67" s="24"/>
      <c r="P67" s="24"/>
      <c r="Q67" s="24"/>
      <c r="R67" s="24"/>
      <c r="S67" s="24"/>
      <c r="T67" s="24"/>
    </row>
    <row r="68" spans="3:20" ht="12.75" customHeight="1">
      <c r="C68" s="288"/>
      <c r="D68" s="40"/>
      <c r="E68" s="51" t="s">
        <v>575</v>
      </c>
      <c r="F68" s="51" t="s">
        <v>575</v>
      </c>
      <c r="G68" s="51" t="s">
        <v>575</v>
      </c>
      <c r="H68" s="51" t="s">
        <v>575</v>
      </c>
      <c r="I68" s="52" t="s">
        <v>576</v>
      </c>
      <c r="J68" s="52"/>
      <c r="K68" s="47"/>
      <c r="L68" s="47"/>
      <c r="M68" s="47"/>
      <c r="N68" s="47"/>
      <c r="O68" s="47"/>
      <c r="P68" s="47"/>
      <c r="Q68" s="47"/>
      <c r="R68" s="47"/>
      <c r="S68" s="47"/>
      <c r="T68" s="47"/>
    </row>
    <row r="69" spans="3:20" ht="12.75" customHeight="1">
      <c r="C69" s="288"/>
      <c r="D69" s="40"/>
      <c r="E69" s="51" t="s">
        <v>577</v>
      </c>
      <c r="F69" s="51" t="s">
        <v>577</v>
      </c>
      <c r="G69" s="51" t="s">
        <v>577</v>
      </c>
      <c r="H69" s="51" t="s">
        <v>577</v>
      </c>
      <c r="I69" s="53"/>
      <c r="J69" s="53"/>
      <c r="K69" s="50"/>
      <c r="L69" s="50"/>
      <c r="M69" s="50"/>
      <c r="N69" s="50"/>
      <c r="O69" s="50"/>
      <c r="P69" s="50"/>
      <c r="Q69" s="50"/>
      <c r="R69" s="50"/>
      <c r="S69" s="50"/>
      <c r="T69" s="50"/>
    </row>
    <row r="70" spans="3:20" ht="12.75" customHeight="1">
      <c r="C70" s="288"/>
      <c r="D70" s="40"/>
      <c r="E70" s="51" t="s">
        <v>578</v>
      </c>
      <c r="F70" s="51" t="s">
        <v>578</v>
      </c>
      <c r="G70" s="51"/>
      <c r="H70" s="51"/>
      <c r="I70" s="54"/>
      <c r="J70" s="54" t="s">
        <v>579</v>
      </c>
      <c r="K70" s="24" t="s">
        <v>580</v>
      </c>
      <c r="L70" s="24"/>
      <c r="M70" s="24"/>
      <c r="N70" s="24"/>
      <c r="O70" s="24"/>
      <c r="P70" s="24"/>
      <c r="Q70" s="24"/>
      <c r="R70" s="24"/>
      <c r="S70" s="24"/>
      <c r="T70" s="24"/>
    </row>
    <row r="71" spans="3:20" ht="12.75" customHeight="1">
      <c r="C71" s="40"/>
      <c r="D71" s="40"/>
      <c r="E71" s="51" t="s">
        <v>581</v>
      </c>
      <c r="F71" s="51" t="s">
        <v>582</v>
      </c>
      <c r="G71" s="51" t="s">
        <v>581</v>
      </c>
      <c r="H71" s="51" t="s">
        <v>582</v>
      </c>
      <c r="I71" s="54" t="s">
        <v>583</v>
      </c>
      <c r="J71" s="54" t="s">
        <v>584</v>
      </c>
      <c r="K71" s="24"/>
      <c r="L71" s="24"/>
      <c r="M71" s="24"/>
      <c r="N71" s="24"/>
      <c r="O71" s="24"/>
      <c r="P71" s="24"/>
      <c r="Q71" s="24"/>
      <c r="R71" s="24"/>
      <c r="S71" s="24"/>
      <c r="T71" s="24"/>
    </row>
    <row r="72" spans="3:10" ht="12.75" customHeight="1">
      <c r="C72" s="40"/>
      <c r="D72" s="55">
        <f>E73+G73</f>
        <v>47005</v>
      </c>
      <c r="E72" s="56" t="s">
        <v>585</v>
      </c>
      <c r="F72" s="57"/>
      <c r="G72" s="57"/>
      <c r="H72" s="58"/>
      <c r="I72" s="41"/>
      <c r="J72" s="41"/>
    </row>
    <row r="73" spans="1:11" s="62" customFormat="1" ht="12.75" customHeight="1">
      <c r="A73" s="21"/>
      <c r="B73" s="21"/>
      <c r="C73" s="40" t="s">
        <v>1024</v>
      </c>
      <c r="D73" s="59">
        <v>1023386</v>
      </c>
      <c r="E73" s="59">
        <v>37518</v>
      </c>
      <c r="F73" s="60">
        <f>E73/$D$72*100</f>
        <v>79.81704074034677</v>
      </c>
      <c r="G73" s="59">
        <v>9487</v>
      </c>
      <c r="H73" s="60">
        <f>G73/$D$72*100</f>
        <v>20.182959259653227</v>
      </c>
      <c r="I73" s="44">
        <f>G73+E73</f>
        <v>47005</v>
      </c>
      <c r="J73" s="44">
        <f>D73</f>
        <v>1023386</v>
      </c>
      <c r="K73" s="61">
        <f>I73/$D$73*100</f>
        <v>4.593086088728985</v>
      </c>
    </row>
    <row r="74" spans="3:11" ht="12.75" customHeight="1">
      <c r="C74" s="40"/>
      <c r="D74" s="40"/>
      <c r="E74" s="40"/>
      <c r="F74" s="40"/>
      <c r="G74" s="40"/>
      <c r="H74" s="41"/>
      <c r="I74" s="41"/>
      <c r="J74" s="41"/>
      <c r="K74" s="61"/>
    </row>
    <row r="75" spans="3:11" ht="12.75" customHeight="1">
      <c r="C75" s="40" t="s">
        <v>586</v>
      </c>
      <c r="D75" s="59">
        <v>32242</v>
      </c>
      <c r="E75" s="59">
        <v>1193</v>
      </c>
      <c r="F75" s="60">
        <f>E75/$D$72*100</f>
        <v>2.538027869375598</v>
      </c>
      <c r="G75" s="63">
        <v>531</v>
      </c>
      <c r="H75" s="60">
        <f>G75/$D$72*100</f>
        <v>1.129667056696096</v>
      </c>
      <c r="I75" s="44">
        <f aca="true" t="shared" si="0" ref="I75:I85">E75+G75</f>
        <v>1724</v>
      </c>
      <c r="J75" s="41"/>
      <c r="K75" s="61"/>
    </row>
    <row r="76" spans="3:11" ht="12.75" customHeight="1">
      <c r="C76" s="40" t="s">
        <v>587</v>
      </c>
      <c r="D76" s="59">
        <v>45952</v>
      </c>
      <c r="E76" s="63">
        <v>497</v>
      </c>
      <c r="F76" s="60">
        <f>E76/$D$72*100</f>
        <v>1.0573343261355175</v>
      </c>
      <c r="G76" s="63">
        <v>162</v>
      </c>
      <c r="H76" s="60">
        <f>G76/$D$72*100</f>
        <v>0.3446441867886395</v>
      </c>
      <c r="I76" s="44">
        <f t="shared" si="0"/>
        <v>659</v>
      </c>
      <c r="J76" s="41"/>
      <c r="K76" s="61"/>
    </row>
    <row r="77" spans="3:11" ht="12.75" customHeight="1">
      <c r="C77" s="40" t="s">
        <v>588</v>
      </c>
      <c r="D77" s="59">
        <v>28408</v>
      </c>
      <c r="E77" s="63">
        <v>200</v>
      </c>
      <c r="F77" s="60">
        <f>E77/$D$72*100</f>
        <v>0.4254866503563451</v>
      </c>
      <c r="G77" s="63">
        <v>74</v>
      </c>
      <c r="H77" s="60">
        <f>G77/$D$72*100</f>
        <v>0.15743006063184767</v>
      </c>
      <c r="I77" s="44">
        <f t="shared" si="0"/>
        <v>274</v>
      </c>
      <c r="J77" s="41"/>
      <c r="K77" s="61"/>
    </row>
    <row r="78" spans="3:11" ht="12.75" customHeight="1">
      <c r="C78" s="40" t="s">
        <v>589</v>
      </c>
      <c r="D78" s="59">
        <v>73659</v>
      </c>
      <c r="E78" s="63">
        <v>384</v>
      </c>
      <c r="F78" s="60">
        <f>E78/$D$72*100</f>
        <v>0.8169343686841826</v>
      </c>
      <c r="G78" s="63">
        <v>155</v>
      </c>
      <c r="H78" s="60">
        <f>G78/$D$72*100</f>
        <v>0.3297521540261674</v>
      </c>
      <c r="I78" s="44">
        <f t="shared" si="0"/>
        <v>539</v>
      </c>
      <c r="J78" s="41"/>
      <c r="K78" s="61"/>
    </row>
    <row r="79" spans="3:11" ht="12.75" customHeight="1">
      <c r="C79" s="40" t="s">
        <v>590</v>
      </c>
      <c r="D79" s="59">
        <v>14762</v>
      </c>
      <c r="E79" s="63">
        <v>67</v>
      </c>
      <c r="F79" s="60">
        <f>E79/$D$73*100</f>
        <v>0.0065468943292169325</v>
      </c>
      <c r="G79" s="63">
        <v>20</v>
      </c>
      <c r="H79" s="60">
        <f>G79/$D$72*100</f>
        <v>0.0425486650356345</v>
      </c>
      <c r="I79" s="44">
        <f t="shared" si="0"/>
        <v>87</v>
      </c>
      <c r="J79" s="41"/>
      <c r="K79" s="61"/>
    </row>
    <row r="80" spans="3:11" ht="12.75" customHeight="1">
      <c r="C80" s="51" t="s">
        <v>591</v>
      </c>
      <c r="D80" s="64">
        <f>SUM(D75:D79)</f>
        <v>195023</v>
      </c>
      <c r="E80" s="64">
        <f>SUM(E75:E79)</f>
        <v>2341</v>
      </c>
      <c r="F80" s="64">
        <f>SUM(F75:F79)</f>
        <v>4.84433010888086</v>
      </c>
      <c r="G80" s="64">
        <f>SUM(G75:G79)</f>
        <v>942</v>
      </c>
      <c r="H80" s="65">
        <f>I80/$D$72*100</f>
        <v>6.984363365599404</v>
      </c>
      <c r="I80" s="66">
        <f t="shared" si="0"/>
        <v>3283</v>
      </c>
      <c r="J80" s="54">
        <f>D80/D73*100</f>
        <v>19.05664138458021</v>
      </c>
      <c r="K80" s="61">
        <f>I80/D80*100</f>
        <v>1.6833911897571057</v>
      </c>
    </row>
    <row r="81" spans="3:11" ht="12.75" customHeight="1">
      <c r="C81" s="40" t="s">
        <v>592</v>
      </c>
      <c r="D81" s="59">
        <v>29453</v>
      </c>
      <c r="E81" s="63">
        <v>199</v>
      </c>
      <c r="F81" s="60">
        <f>E81/$D$72*100</f>
        <v>0.42335921710456337</v>
      </c>
      <c r="G81" s="63">
        <v>58</v>
      </c>
      <c r="H81" s="60">
        <f>G81/$D$72*100</f>
        <v>0.12339112860334006</v>
      </c>
      <c r="I81" s="44">
        <f t="shared" si="0"/>
        <v>257</v>
      </c>
      <c r="J81" s="41"/>
      <c r="K81" s="61"/>
    </row>
    <row r="82" spans="3:11" ht="12.75" customHeight="1">
      <c r="C82" s="40" t="s">
        <v>593</v>
      </c>
      <c r="D82" s="59">
        <v>36063</v>
      </c>
      <c r="E82" s="63">
        <v>268</v>
      </c>
      <c r="F82" s="60">
        <f>E82/$D$72*100</f>
        <v>0.5701521114775023</v>
      </c>
      <c r="G82" s="63">
        <v>68</v>
      </c>
      <c r="H82" s="60">
        <f>G82/$D$72*100</f>
        <v>0.14466546112115733</v>
      </c>
      <c r="I82" s="44">
        <f t="shared" si="0"/>
        <v>336</v>
      </c>
      <c r="J82" s="41"/>
      <c r="K82" s="61"/>
    </row>
    <row r="83" spans="3:11" ht="12.75" customHeight="1">
      <c r="C83" s="40" t="s">
        <v>594</v>
      </c>
      <c r="D83" s="59">
        <v>93914</v>
      </c>
      <c r="E83" s="59">
        <v>2161</v>
      </c>
      <c r="F83" s="60">
        <f>E83/$D$72*100</f>
        <v>4.597383257100309</v>
      </c>
      <c r="G83" s="63">
        <v>301</v>
      </c>
      <c r="H83" s="60">
        <f>G83/$D$72*100</f>
        <v>0.6403574087862993</v>
      </c>
      <c r="I83" s="44">
        <f t="shared" si="0"/>
        <v>2462</v>
      </c>
      <c r="J83" s="41"/>
      <c r="K83" s="61"/>
    </row>
    <row r="84" spans="3:11" ht="12.75" customHeight="1">
      <c r="C84" s="40" t="s">
        <v>595</v>
      </c>
      <c r="D84" s="59">
        <v>85601</v>
      </c>
      <c r="E84" s="59">
        <v>3592</v>
      </c>
      <c r="F84" s="60">
        <f>E84/$D$72*100</f>
        <v>7.641740240399958</v>
      </c>
      <c r="G84" s="63">
        <v>395</v>
      </c>
      <c r="H84" s="60">
        <f>G84/$D$72*100</f>
        <v>0.8403361344537815</v>
      </c>
      <c r="I84" s="44">
        <f t="shared" si="0"/>
        <v>3987</v>
      </c>
      <c r="J84" s="41"/>
      <c r="K84" s="61"/>
    </row>
    <row r="85" spans="3:11" ht="12.75" customHeight="1">
      <c r="C85" s="40" t="s">
        <v>596</v>
      </c>
      <c r="D85" s="59">
        <v>79169</v>
      </c>
      <c r="E85" s="59">
        <v>4163</v>
      </c>
      <c r="F85" s="60">
        <f>E85/$D$72*100</f>
        <v>8.856504627167322</v>
      </c>
      <c r="G85" s="63">
        <v>476</v>
      </c>
      <c r="H85" s="60">
        <f>G85/$D$72*100</f>
        <v>1.0126582278481013</v>
      </c>
      <c r="I85" s="44">
        <f t="shared" si="0"/>
        <v>4639</v>
      </c>
      <c r="J85" s="41"/>
      <c r="K85" s="61"/>
    </row>
    <row r="86" spans="3:11" ht="12.75" customHeight="1">
      <c r="C86" s="40"/>
      <c r="D86" s="40"/>
      <c r="E86" s="40"/>
      <c r="F86" s="40"/>
      <c r="G86" s="40"/>
      <c r="H86" s="41"/>
      <c r="I86" s="41"/>
      <c r="J86" s="41"/>
      <c r="K86" s="61"/>
    </row>
    <row r="87" spans="3:11" ht="12.75" customHeight="1">
      <c r="C87" s="40" t="s">
        <v>597</v>
      </c>
      <c r="D87" s="59">
        <v>71405</v>
      </c>
      <c r="E87" s="59">
        <v>4183</v>
      </c>
      <c r="F87" s="60">
        <f>E87/$D$72*100</f>
        <v>8.899053292202957</v>
      </c>
      <c r="G87" s="63">
        <v>482</v>
      </c>
      <c r="H87" s="60">
        <f>G87/$D$72*100</f>
        <v>1.0254228273587918</v>
      </c>
      <c r="I87" s="44">
        <f>E87+G87</f>
        <v>4665</v>
      </c>
      <c r="J87" s="41"/>
      <c r="K87" s="61"/>
    </row>
    <row r="88" spans="3:11" ht="12.75" customHeight="1">
      <c r="C88" s="40" t="s">
        <v>598</v>
      </c>
      <c r="D88" s="59">
        <v>72084</v>
      </c>
      <c r="E88" s="59">
        <v>3874</v>
      </c>
      <c r="F88" s="60">
        <f>E88/$D$72*100</f>
        <v>8.241676417402404</v>
      </c>
      <c r="G88" s="63">
        <v>540</v>
      </c>
      <c r="H88" s="60">
        <f>G88/$D$72*100</f>
        <v>1.1488139559621318</v>
      </c>
      <c r="I88" s="44">
        <f>E88+G88</f>
        <v>4414</v>
      </c>
      <c r="J88" s="41"/>
      <c r="K88" s="61"/>
    </row>
    <row r="89" spans="3:11" ht="12.75" customHeight="1">
      <c r="C89" s="40" t="s">
        <v>599</v>
      </c>
      <c r="D89" s="59">
        <v>68109</v>
      </c>
      <c r="E89" s="59">
        <v>3138</v>
      </c>
      <c r="F89" s="60">
        <f>E89/$D$72*100</f>
        <v>6.675885544091054</v>
      </c>
      <c r="G89" s="63">
        <v>557</v>
      </c>
      <c r="H89" s="60">
        <f>G89/$D$72*100</f>
        <v>1.184980321242421</v>
      </c>
      <c r="I89" s="44">
        <f>E89+G89</f>
        <v>3695</v>
      </c>
      <c r="J89" s="41"/>
      <c r="K89" s="61"/>
    </row>
    <row r="90" spans="3:11" ht="12.75" customHeight="1">
      <c r="C90" s="40" t="s">
        <v>600</v>
      </c>
      <c r="D90" s="59">
        <v>57698</v>
      </c>
      <c r="E90" s="59">
        <v>2925</v>
      </c>
      <c r="F90" s="60">
        <f>E90/$D$72*100</f>
        <v>6.222742261461547</v>
      </c>
      <c r="G90" s="63">
        <v>651</v>
      </c>
      <c r="H90" s="60">
        <f>G90/$D$72*100</f>
        <v>1.3849590469099033</v>
      </c>
      <c r="I90" s="44">
        <f>E90+G90</f>
        <v>3576</v>
      </c>
      <c r="J90" s="41"/>
      <c r="K90" s="61"/>
    </row>
    <row r="91" spans="3:11" ht="12.75" customHeight="1">
      <c r="C91" s="40" t="s">
        <v>601</v>
      </c>
      <c r="D91" s="59">
        <v>50219</v>
      </c>
      <c r="E91" s="59">
        <v>2757</v>
      </c>
      <c r="F91" s="60">
        <f>E91/$D$72*100</f>
        <v>5.865333475162217</v>
      </c>
      <c r="G91" s="63">
        <v>759</v>
      </c>
      <c r="H91" s="60">
        <f>G91/$D$72*100</f>
        <v>1.6147218381023294</v>
      </c>
      <c r="I91" s="44">
        <f>E91+G91</f>
        <v>3516</v>
      </c>
      <c r="J91" s="41"/>
      <c r="K91" s="61"/>
    </row>
    <row r="92" spans="3:11" ht="12.75" customHeight="1">
      <c r="C92" s="40"/>
      <c r="D92" s="40"/>
      <c r="E92" s="40"/>
      <c r="F92" s="40"/>
      <c r="G92" s="40"/>
      <c r="H92" s="41"/>
      <c r="I92" s="41"/>
      <c r="J92" s="41"/>
      <c r="K92" s="61"/>
    </row>
    <row r="93" spans="3:11" ht="12.75" customHeight="1">
      <c r="C93" s="40" t="s">
        <v>602</v>
      </c>
      <c r="D93" s="59">
        <v>46435</v>
      </c>
      <c r="E93" s="59">
        <v>1961</v>
      </c>
      <c r="F93" s="60">
        <f>E93/$D$72*100</f>
        <v>4.171896606743964</v>
      </c>
      <c r="G93" s="63">
        <v>671</v>
      </c>
      <c r="H93" s="60">
        <f>G93/$D$72*100</f>
        <v>1.4275077119455377</v>
      </c>
      <c r="I93" s="44">
        <f aca="true" t="shared" si="1" ref="I93:I101">E93+G93</f>
        <v>2632</v>
      </c>
      <c r="J93" s="41"/>
      <c r="K93" s="61"/>
    </row>
    <row r="94" spans="3:11" ht="12.75" customHeight="1">
      <c r="C94" s="40" t="s">
        <v>603</v>
      </c>
      <c r="D94" s="67">
        <f>SUM(D81:D93)</f>
        <v>690150</v>
      </c>
      <c r="E94" s="67">
        <f>SUM(E81:E93)</f>
        <v>29221</v>
      </c>
      <c r="F94" s="67"/>
      <c r="G94" s="67">
        <f>SUM(G81:G93)</f>
        <v>4958</v>
      </c>
      <c r="H94" s="65">
        <f>I94/$D$72*100</f>
        <v>72.71354111264759</v>
      </c>
      <c r="I94" s="66">
        <f t="shared" si="1"/>
        <v>34179</v>
      </c>
      <c r="J94" s="54">
        <f>D94/D73*100</f>
        <v>67.43789733297115</v>
      </c>
      <c r="K94" s="61">
        <f>I94/D94*100</f>
        <v>4.952401651814823</v>
      </c>
    </row>
    <row r="95" spans="3:11" ht="12.75" customHeight="1">
      <c r="C95" s="40" t="s">
        <v>604</v>
      </c>
      <c r="D95" s="59">
        <v>37543</v>
      </c>
      <c r="E95" s="59">
        <v>1533</v>
      </c>
      <c r="F95" s="60">
        <f>E95/$D$72*100</f>
        <v>3.261355174981385</v>
      </c>
      <c r="G95" s="63">
        <v>625</v>
      </c>
      <c r="H95" s="60">
        <f>G95/$D$72*100</f>
        <v>1.3296457823635783</v>
      </c>
      <c r="I95" s="44">
        <f t="shared" si="1"/>
        <v>2158</v>
      </c>
      <c r="J95" s="41"/>
      <c r="K95" s="61"/>
    </row>
    <row r="96" spans="3:11" ht="12.75" customHeight="1">
      <c r="C96" s="40" t="s">
        <v>605</v>
      </c>
      <c r="D96" s="59">
        <v>32559</v>
      </c>
      <c r="E96" s="59">
        <v>1733</v>
      </c>
      <c r="F96" s="60">
        <f>E96/$D$72*100</f>
        <v>3.68684182533773</v>
      </c>
      <c r="G96" s="63">
        <v>838</v>
      </c>
      <c r="H96" s="60">
        <f>G96/$D$72*100</f>
        <v>1.7827890649930858</v>
      </c>
      <c r="I96" s="44">
        <f t="shared" si="1"/>
        <v>2571</v>
      </c>
      <c r="J96" s="41"/>
      <c r="K96" s="61"/>
    </row>
    <row r="97" spans="3:11" ht="12.75" customHeight="1">
      <c r="C97" s="40" t="s">
        <v>606</v>
      </c>
      <c r="D97" s="59">
        <v>27902</v>
      </c>
      <c r="E97" s="59">
        <v>1393</v>
      </c>
      <c r="F97" s="60">
        <f>E97/$D$72*100</f>
        <v>2.9635145197319432</v>
      </c>
      <c r="G97" s="63">
        <v>874</v>
      </c>
      <c r="H97" s="60">
        <f>G97/$D$72*100</f>
        <v>1.8593766620572278</v>
      </c>
      <c r="I97" s="44">
        <f t="shared" si="1"/>
        <v>2267</v>
      </c>
      <c r="J97" s="41"/>
      <c r="K97" s="61"/>
    </row>
    <row r="98" spans="3:11" ht="12.75" customHeight="1">
      <c r="C98" s="40" t="s">
        <v>607</v>
      </c>
      <c r="D98" s="59">
        <v>21141</v>
      </c>
      <c r="E98" s="63">
        <v>828</v>
      </c>
      <c r="F98" s="60">
        <f>E98/$D$72*100</f>
        <v>1.7615147324752685</v>
      </c>
      <c r="G98" s="63">
        <v>714</v>
      </c>
      <c r="H98" s="60">
        <f>G98/$D$72*100</f>
        <v>1.5189873417721518</v>
      </c>
      <c r="I98" s="44">
        <f t="shared" si="1"/>
        <v>1542</v>
      </c>
      <c r="J98" s="41"/>
      <c r="K98" s="61"/>
    </row>
    <row r="99" spans="3:11" ht="12.75" customHeight="1">
      <c r="C99" s="40"/>
      <c r="D99" s="40"/>
      <c r="E99" s="40"/>
      <c r="F99" s="40"/>
      <c r="G99" s="40"/>
      <c r="H99" s="41"/>
      <c r="I99" s="44">
        <f t="shared" si="1"/>
        <v>0</v>
      </c>
      <c r="J99" s="41"/>
      <c r="K99" s="61">
        <v>1</v>
      </c>
    </row>
    <row r="100" spans="3:11" ht="12.75" customHeight="1">
      <c r="C100" s="40" t="s">
        <v>608</v>
      </c>
      <c r="D100" s="59">
        <v>19068</v>
      </c>
      <c r="E100" s="63">
        <v>469</v>
      </c>
      <c r="F100" s="60">
        <f>E100/$D$72*100</f>
        <v>0.9977661950856291</v>
      </c>
      <c r="G100" s="63">
        <v>536</v>
      </c>
      <c r="H100" s="60">
        <f>G100/$D$72*100</f>
        <v>1.1403042229550047</v>
      </c>
      <c r="I100" s="44">
        <f t="shared" si="1"/>
        <v>1005</v>
      </c>
      <c r="J100" s="41"/>
      <c r="K100" s="61"/>
    </row>
    <row r="101" spans="3:11" ht="12.75">
      <c r="C101" s="54" t="s">
        <v>609</v>
      </c>
      <c r="D101" s="66">
        <f>SUM(D95:D100)</f>
        <v>138213</v>
      </c>
      <c r="E101" s="66">
        <f>SUM(E95:E100)</f>
        <v>5956</v>
      </c>
      <c r="F101" s="68">
        <f>SUM(F95:F100)</f>
        <v>12.670992447611956</v>
      </c>
      <c r="G101" s="66">
        <f>SUM(G95:G100)</f>
        <v>3587</v>
      </c>
      <c r="H101" s="65">
        <f>I101/$D$72*100</f>
        <v>20.302095521753007</v>
      </c>
      <c r="I101" s="66">
        <f t="shared" si="1"/>
        <v>9543</v>
      </c>
      <c r="J101" s="54">
        <f>D101/D73*100</f>
        <v>13.505461282448655</v>
      </c>
      <c r="K101" s="61">
        <f>I101/D101*100</f>
        <v>6.904560352499403</v>
      </c>
    </row>
    <row r="144" spans="23:26" ht="15">
      <c r="W144" s="69"/>
      <c r="X144" s="70"/>
      <c r="Y144" s="71"/>
      <c r="Z144" s="72"/>
    </row>
    <row r="145" spans="23:26" ht="15">
      <c r="W145" s="69"/>
      <c r="X145" s="70"/>
      <c r="Y145" s="71"/>
      <c r="Z145" s="72"/>
    </row>
    <row r="146" spans="23:26" ht="15">
      <c r="W146" s="69"/>
      <c r="X146" s="70"/>
      <c r="Y146" s="71"/>
      <c r="Z146" s="72"/>
    </row>
    <row r="147" spans="23:26" ht="15">
      <c r="W147" s="69"/>
      <c r="X147" s="70"/>
      <c r="Y147" s="71"/>
      <c r="Z147" s="72"/>
    </row>
    <row r="148" spans="23:26" ht="15">
      <c r="W148" s="69"/>
      <c r="X148" s="70"/>
      <c r="Y148" s="71"/>
      <c r="Z148" s="72"/>
    </row>
    <row r="149" spans="23:26" ht="15">
      <c r="W149" s="69"/>
      <c r="X149" s="70"/>
      <c r="Y149" s="71"/>
      <c r="Z149" s="72"/>
    </row>
    <row r="150" spans="23:26" ht="15">
      <c r="W150" s="69"/>
      <c r="X150" s="70"/>
      <c r="Y150" s="71"/>
      <c r="Z150" s="72"/>
    </row>
    <row r="151" spans="23:26" ht="15">
      <c r="W151" s="69"/>
      <c r="X151" s="70"/>
      <c r="Y151" s="71"/>
      <c r="Z151" s="72"/>
    </row>
    <row r="152" spans="23:26" ht="15">
      <c r="W152" s="69"/>
      <c r="X152" s="70"/>
      <c r="Y152" s="71"/>
      <c r="Z152" s="72"/>
    </row>
    <row r="153" spans="23:26" ht="15">
      <c r="W153" s="69"/>
      <c r="X153" s="70"/>
      <c r="Y153" s="71"/>
      <c r="Z153" s="72"/>
    </row>
    <row r="154" spans="23:26" ht="15">
      <c r="W154" s="69"/>
      <c r="X154" s="70"/>
      <c r="Y154" s="71"/>
      <c r="Z154" s="72"/>
    </row>
    <row r="155" spans="23:26" ht="15">
      <c r="W155" s="69"/>
      <c r="X155" s="70"/>
      <c r="Y155" s="71"/>
      <c r="Z155" s="72"/>
    </row>
    <row r="156" spans="23:26" ht="15">
      <c r="W156" s="69"/>
      <c r="X156" s="70"/>
      <c r="Y156" s="71"/>
      <c r="Z156" s="72"/>
    </row>
    <row r="157" spans="23:26" ht="15">
      <c r="W157" s="69"/>
      <c r="X157" s="70"/>
      <c r="Y157" s="71"/>
      <c r="Z157" s="72"/>
    </row>
    <row r="158" spans="23:26" ht="15">
      <c r="W158" s="69"/>
      <c r="X158" s="70"/>
      <c r="Y158" s="71"/>
      <c r="Z158" s="72"/>
    </row>
    <row r="159" spans="23:26" ht="15">
      <c r="W159" s="69"/>
      <c r="X159" s="70"/>
      <c r="Y159" s="71"/>
      <c r="Z159" s="72"/>
    </row>
    <row r="160" spans="23:26" ht="15">
      <c r="W160" s="69"/>
      <c r="X160" s="70"/>
      <c r="Y160" s="71"/>
      <c r="Z160" s="72"/>
    </row>
    <row r="161" spans="23:26" ht="15">
      <c r="W161" s="69"/>
      <c r="X161" s="70"/>
      <c r="Y161" s="71"/>
      <c r="Z161" s="72"/>
    </row>
    <row r="162" spans="23:26" ht="15">
      <c r="W162" s="69"/>
      <c r="X162" s="70"/>
      <c r="Y162" s="71"/>
      <c r="Z162" s="72"/>
    </row>
    <row r="163" spans="23:26" ht="15">
      <c r="W163" s="69"/>
      <c r="X163" s="70"/>
      <c r="Y163" s="71"/>
      <c r="Z163" s="72"/>
    </row>
    <row r="164" spans="23:26" ht="15">
      <c r="W164" s="69"/>
      <c r="X164" s="70"/>
      <c r="Y164" s="71"/>
      <c r="Z164" s="72"/>
    </row>
    <row r="165" spans="23:26" ht="15">
      <c r="W165" s="69"/>
      <c r="X165" s="70"/>
      <c r="Y165" s="71"/>
      <c r="Z165" s="72"/>
    </row>
    <row r="166" spans="23:26" ht="15">
      <c r="W166" s="69"/>
      <c r="X166" s="70"/>
      <c r="Y166" s="71"/>
      <c r="Z166" s="72"/>
    </row>
    <row r="167" spans="23:26" ht="15">
      <c r="W167" s="69"/>
      <c r="X167" s="70"/>
      <c r="Y167" s="71"/>
      <c r="Z167" s="72"/>
    </row>
    <row r="168" spans="23:26" ht="15">
      <c r="W168" s="69"/>
      <c r="X168" s="70"/>
      <c r="Y168" s="71"/>
      <c r="Z168" s="72"/>
    </row>
    <row r="169" spans="23:26" ht="15">
      <c r="W169" s="69"/>
      <c r="X169" s="70"/>
      <c r="Y169" s="71"/>
      <c r="Z169" s="72"/>
    </row>
    <row r="170" spans="23:26" ht="15">
      <c r="W170" s="69"/>
      <c r="X170" s="70"/>
      <c r="Y170" s="71"/>
      <c r="Z170" s="72"/>
    </row>
    <row r="171" spans="23:26" ht="15">
      <c r="W171" s="69"/>
      <c r="X171" s="70"/>
      <c r="Y171" s="71"/>
      <c r="Z171" s="72"/>
    </row>
    <row r="172" spans="23:26" ht="15">
      <c r="W172" s="69"/>
      <c r="X172" s="70"/>
      <c r="Y172" s="71"/>
      <c r="Z172" s="72"/>
    </row>
    <row r="173" spans="23:26" ht="15">
      <c r="W173" s="69"/>
      <c r="X173" s="70"/>
      <c r="Y173" s="71"/>
      <c r="Z173" s="72"/>
    </row>
    <row r="174" spans="23:26" ht="15">
      <c r="W174" s="69"/>
      <c r="X174" s="70"/>
      <c r="Y174" s="71"/>
      <c r="Z174" s="72"/>
    </row>
    <row r="175" spans="23:26" ht="15">
      <c r="W175" s="69"/>
      <c r="X175" s="70"/>
      <c r="Y175" s="71"/>
      <c r="Z175" s="72"/>
    </row>
    <row r="176" spans="23:26" ht="15">
      <c r="W176" s="69"/>
      <c r="X176" s="70"/>
      <c r="Y176" s="71"/>
      <c r="Z176" s="72"/>
    </row>
    <row r="177" spans="23:26" ht="15">
      <c r="W177" s="69"/>
      <c r="X177" s="70"/>
      <c r="Y177" s="71"/>
      <c r="Z177" s="72"/>
    </row>
    <row r="178" spans="23:26" ht="15">
      <c r="W178" s="69"/>
      <c r="X178" s="70"/>
      <c r="Y178" s="71"/>
      <c r="Z178" s="72"/>
    </row>
    <row r="179" spans="23:26" ht="15">
      <c r="W179" s="69"/>
      <c r="X179" s="70"/>
      <c r="Y179" s="71"/>
      <c r="Z179" s="72"/>
    </row>
    <row r="180" spans="23:26" ht="15">
      <c r="W180" s="69"/>
      <c r="X180" s="70"/>
      <c r="Y180" s="71"/>
      <c r="Z180" s="72"/>
    </row>
    <row r="181" spans="23:26" ht="15">
      <c r="W181" s="69"/>
      <c r="X181" s="70"/>
      <c r="Y181" s="71"/>
      <c r="Z181" s="72"/>
    </row>
    <row r="182" spans="23:26" ht="15">
      <c r="W182" s="69"/>
      <c r="X182" s="70"/>
      <c r="Y182" s="71"/>
      <c r="Z182" s="72"/>
    </row>
    <row r="183" spans="23:26" ht="15">
      <c r="W183" s="69"/>
      <c r="X183" s="70"/>
      <c r="Y183" s="71"/>
      <c r="Z183" s="72"/>
    </row>
    <row r="184" spans="23:26" ht="15">
      <c r="W184" s="69"/>
      <c r="X184" s="70"/>
      <c r="Y184" s="71"/>
      <c r="Z184" s="72"/>
    </row>
    <row r="185" spans="23:26" ht="15">
      <c r="W185" s="69"/>
      <c r="X185" s="70"/>
      <c r="Y185" s="71"/>
      <c r="Z185" s="72"/>
    </row>
    <row r="186" spans="23:26" ht="15">
      <c r="W186" s="69"/>
      <c r="X186" s="70"/>
      <c r="Y186" s="71"/>
      <c r="Z186" s="72"/>
    </row>
    <row r="187" spans="23:26" ht="15">
      <c r="W187" s="69"/>
      <c r="X187" s="70"/>
      <c r="Y187" s="71"/>
      <c r="Z187" s="72"/>
    </row>
    <row r="188" spans="23:26" ht="15">
      <c r="W188" s="69"/>
      <c r="X188" s="70"/>
      <c r="Y188" s="71"/>
      <c r="Z188" s="72"/>
    </row>
    <row r="189" spans="23:26" ht="15">
      <c r="W189" s="69"/>
      <c r="X189" s="70"/>
      <c r="Y189" s="71"/>
      <c r="Z189" s="72"/>
    </row>
    <row r="190" spans="23:26" ht="15">
      <c r="W190" s="69"/>
      <c r="X190" s="70"/>
      <c r="Y190" s="71"/>
      <c r="Z190" s="72"/>
    </row>
    <row r="191" spans="23:26" ht="15">
      <c r="W191" s="69"/>
      <c r="X191" s="70"/>
      <c r="Y191" s="71"/>
      <c r="Z191" s="72"/>
    </row>
    <row r="192" spans="23:26" ht="15">
      <c r="W192" s="69"/>
      <c r="X192" s="70"/>
      <c r="Y192" s="71"/>
      <c r="Z192" s="72"/>
    </row>
    <row r="193" spans="23:26" ht="15">
      <c r="W193" s="69"/>
      <c r="X193" s="70"/>
      <c r="Y193" s="71"/>
      <c r="Z193" s="72"/>
    </row>
    <row r="194" spans="23:26" ht="15">
      <c r="W194" s="69"/>
      <c r="X194" s="70"/>
      <c r="Y194" s="71"/>
      <c r="Z194" s="72"/>
    </row>
    <row r="195" spans="23:26" ht="15">
      <c r="W195" s="69"/>
      <c r="X195" s="70"/>
      <c r="Y195" s="71"/>
      <c r="Z195" s="72"/>
    </row>
    <row r="196" spans="23:26" ht="15">
      <c r="W196" s="69"/>
      <c r="X196" s="70"/>
      <c r="Y196" s="71"/>
      <c r="Z196" s="72"/>
    </row>
    <row r="197" spans="23:26" ht="15">
      <c r="W197" s="69"/>
      <c r="X197" s="70"/>
      <c r="Y197" s="71"/>
      <c r="Z197" s="72"/>
    </row>
    <row r="198" spans="23:26" ht="15">
      <c r="W198" s="69"/>
      <c r="X198" s="70"/>
      <c r="Y198" s="71"/>
      <c r="Z198" s="72"/>
    </row>
    <row r="199" spans="23:26" ht="15">
      <c r="W199" s="69"/>
      <c r="X199" s="70"/>
      <c r="Y199" s="71"/>
      <c r="Z199" s="72"/>
    </row>
    <row r="200" spans="23:26" ht="15">
      <c r="W200" s="69"/>
      <c r="X200" s="70"/>
      <c r="Y200" s="71"/>
      <c r="Z200" s="72"/>
    </row>
    <row r="201" spans="23:26" ht="15">
      <c r="W201" s="69"/>
      <c r="X201" s="70"/>
      <c r="Y201" s="71"/>
      <c r="Z201" s="72"/>
    </row>
    <row r="202" spans="23:26" ht="15">
      <c r="W202" s="69"/>
      <c r="X202" s="70"/>
      <c r="Y202" s="71"/>
      <c r="Z202" s="72"/>
    </row>
    <row r="203" spans="23:26" ht="15">
      <c r="W203" s="69"/>
      <c r="X203" s="70"/>
      <c r="Y203" s="71"/>
      <c r="Z203" s="72"/>
    </row>
    <row r="204" spans="23:26" ht="15">
      <c r="W204" s="69"/>
      <c r="X204" s="70"/>
      <c r="Y204" s="71"/>
      <c r="Z204" s="72"/>
    </row>
    <row r="205" spans="23:26" ht="15">
      <c r="W205" s="69"/>
      <c r="X205" s="70"/>
      <c r="Y205" s="71"/>
      <c r="Z205" s="72"/>
    </row>
    <row r="206" spans="23:26" ht="15">
      <c r="W206" s="69"/>
      <c r="X206" s="70"/>
      <c r="Y206" s="71"/>
      <c r="Z206" s="72"/>
    </row>
    <row r="207" spans="23:26" ht="15">
      <c r="W207" s="69"/>
      <c r="X207" s="70"/>
      <c r="Y207" s="71"/>
      <c r="Z207" s="72"/>
    </row>
    <row r="208" spans="23:26" ht="15">
      <c r="W208" s="69"/>
      <c r="X208" s="70"/>
      <c r="Y208" s="71"/>
      <c r="Z208" s="72"/>
    </row>
    <row r="209" spans="23:26" ht="15">
      <c r="W209" s="69"/>
      <c r="X209" s="70"/>
      <c r="Y209" s="71"/>
      <c r="Z209" s="72"/>
    </row>
    <row r="210" spans="23:26" ht="15">
      <c r="W210" s="69"/>
      <c r="X210" s="70"/>
      <c r="Y210" s="71"/>
      <c r="Z210" s="72"/>
    </row>
    <row r="211" spans="23:26" ht="15">
      <c r="W211" s="69"/>
      <c r="X211" s="70"/>
      <c r="Y211" s="71"/>
      <c r="Z211" s="72"/>
    </row>
    <row r="212" spans="23:26" ht="15">
      <c r="W212" s="69"/>
      <c r="X212" s="70"/>
      <c r="Y212" s="71"/>
      <c r="Z212" s="72"/>
    </row>
    <row r="213" spans="23:26" ht="15">
      <c r="W213" s="69"/>
      <c r="X213" s="70"/>
      <c r="Y213" s="71"/>
      <c r="Z213" s="72"/>
    </row>
    <row r="214" spans="23:26" ht="15">
      <c r="W214" s="69"/>
      <c r="X214" s="70"/>
      <c r="Y214" s="71"/>
      <c r="Z214" s="72"/>
    </row>
    <row r="215" spans="23:26" ht="15">
      <c r="W215" s="69"/>
      <c r="X215" s="70"/>
      <c r="Y215" s="71"/>
      <c r="Z215" s="72"/>
    </row>
    <row r="216" spans="23:26" ht="15">
      <c r="W216" s="69"/>
      <c r="X216" s="70"/>
      <c r="Y216" s="71"/>
      <c r="Z216" s="72"/>
    </row>
    <row r="217" spans="23:26" ht="15">
      <c r="W217" s="69"/>
      <c r="X217" s="70"/>
      <c r="Y217" s="71"/>
      <c r="Z217" s="72"/>
    </row>
    <row r="218" spans="23:26" ht="15">
      <c r="W218" s="69"/>
      <c r="X218" s="70"/>
      <c r="Y218" s="71"/>
      <c r="Z218" s="72"/>
    </row>
    <row r="219" spans="23:26" ht="15">
      <c r="W219" s="69"/>
      <c r="X219" s="70"/>
      <c r="Y219" s="71"/>
      <c r="Z219" s="72"/>
    </row>
    <row r="220" spans="23:26" ht="15">
      <c r="W220" s="69"/>
      <c r="X220" s="70"/>
      <c r="Y220" s="71"/>
      <c r="Z220" s="72"/>
    </row>
    <row r="221" spans="23:26" ht="15">
      <c r="W221" s="69"/>
      <c r="X221" s="70"/>
      <c r="Y221" s="71"/>
      <c r="Z221" s="72"/>
    </row>
    <row r="222" spans="23:26" ht="15">
      <c r="W222" s="69"/>
      <c r="X222" s="70"/>
      <c r="Y222" s="71"/>
      <c r="Z222" s="72"/>
    </row>
    <row r="223" spans="23:26" ht="15">
      <c r="W223" s="69"/>
      <c r="X223" s="70"/>
      <c r="Y223" s="71"/>
      <c r="Z223" s="72"/>
    </row>
    <row r="224" spans="23:26" ht="15">
      <c r="W224" s="69"/>
      <c r="X224" s="70"/>
      <c r="Y224" s="71"/>
      <c r="Z224" s="72"/>
    </row>
    <row r="225" spans="23:26" ht="15">
      <c r="W225" s="69"/>
      <c r="X225" s="70"/>
      <c r="Y225" s="71"/>
      <c r="Z225" s="72"/>
    </row>
    <row r="226" spans="23:26" ht="15">
      <c r="W226" s="69"/>
      <c r="X226" s="70"/>
      <c r="Y226" s="71"/>
      <c r="Z226" s="72"/>
    </row>
    <row r="227" spans="23:26" ht="15">
      <c r="W227" s="69"/>
      <c r="X227" s="70"/>
      <c r="Y227" s="71"/>
      <c r="Z227" s="72"/>
    </row>
    <row r="228" spans="23:26" ht="15">
      <c r="W228" s="69"/>
      <c r="X228" s="70"/>
      <c r="Y228" s="71"/>
      <c r="Z228" s="72"/>
    </row>
    <row r="229" spans="23:26" ht="15">
      <c r="W229" s="69"/>
      <c r="X229" s="70"/>
      <c r="Y229" s="71"/>
      <c r="Z229" s="72"/>
    </row>
    <row r="230" spans="23:26" ht="15">
      <c r="W230" s="69"/>
      <c r="X230" s="70"/>
      <c r="Y230" s="71"/>
      <c r="Z230" s="72"/>
    </row>
    <row r="231" spans="23:26" ht="15">
      <c r="W231" s="69"/>
      <c r="X231" s="70"/>
      <c r="Y231" s="71"/>
      <c r="Z231" s="72"/>
    </row>
    <row r="232" spans="23:26" ht="15">
      <c r="W232" s="69"/>
      <c r="X232" s="70"/>
      <c r="Y232" s="71"/>
      <c r="Z232" s="72"/>
    </row>
    <row r="233" spans="23:26" ht="15">
      <c r="W233" s="69"/>
      <c r="X233" s="70"/>
      <c r="Y233" s="71"/>
      <c r="Z233" s="72"/>
    </row>
    <row r="234" spans="23:26" ht="15">
      <c r="W234" s="69"/>
      <c r="X234" s="70"/>
      <c r="Y234" s="71"/>
      <c r="Z234" s="72"/>
    </row>
    <row r="235" spans="23:26" ht="15">
      <c r="W235" s="69"/>
      <c r="X235" s="70"/>
      <c r="Y235" s="71"/>
      <c r="Z235" s="72"/>
    </row>
    <row r="236" spans="23:26" ht="15">
      <c r="W236" s="69"/>
      <c r="X236" s="70"/>
      <c r="Y236" s="71"/>
      <c r="Z236" s="72"/>
    </row>
    <row r="237" spans="23:26" ht="15">
      <c r="W237" s="69"/>
      <c r="X237" s="70"/>
      <c r="Y237" s="71"/>
      <c r="Z237" s="72"/>
    </row>
    <row r="238" spans="23:26" ht="15">
      <c r="W238" s="69"/>
      <c r="X238" s="70"/>
      <c r="Y238" s="71"/>
      <c r="Z238" s="72"/>
    </row>
    <row r="239" spans="23:26" ht="15">
      <c r="W239" s="69"/>
      <c r="X239" s="70"/>
      <c r="Y239" s="71"/>
      <c r="Z239" s="72"/>
    </row>
    <row r="240" spans="23:26" ht="15">
      <c r="W240" s="69"/>
      <c r="X240" s="70"/>
      <c r="Y240" s="71"/>
      <c r="Z240" s="72"/>
    </row>
    <row r="241" spans="23:26" ht="15">
      <c r="W241" s="69"/>
      <c r="X241" s="70"/>
      <c r="Y241" s="71"/>
      <c r="Z241" s="72"/>
    </row>
    <row r="242" spans="23:26" ht="15">
      <c r="W242" s="69"/>
      <c r="X242" s="70"/>
      <c r="Y242" s="71"/>
      <c r="Z242" s="72"/>
    </row>
    <row r="243" spans="23:26" ht="15">
      <c r="W243" s="69"/>
      <c r="X243" s="70"/>
      <c r="Y243" s="71"/>
      <c r="Z243" s="72"/>
    </row>
    <row r="244" spans="23:26" ht="15">
      <c r="W244" s="69"/>
      <c r="X244" s="70"/>
      <c r="Y244" s="71"/>
      <c r="Z244" s="72"/>
    </row>
    <row r="245" spans="23:26" ht="15">
      <c r="W245" s="69"/>
      <c r="X245" s="70"/>
      <c r="Y245" s="71"/>
      <c r="Z245" s="72"/>
    </row>
    <row r="246" spans="23:26" ht="15">
      <c r="W246" s="69"/>
      <c r="X246" s="70"/>
      <c r="Y246" s="71"/>
      <c r="Z246" s="72"/>
    </row>
    <row r="247" spans="23:26" ht="15">
      <c r="W247" s="69"/>
      <c r="X247" s="70"/>
      <c r="Y247" s="71"/>
      <c r="Z247" s="72"/>
    </row>
    <row r="248" spans="23:26" ht="15">
      <c r="W248" s="69"/>
      <c r="X248" s="70"/>
      <c r="Y248" s="71"/>
      <c r="Z248" s="72"/>
    </row>
    <row r="249" spans="23:26" ht="15">
      <c r="W249" s="69"/>
      <c r="X249" s="70"/>
      <c r="Y249" s="71"/>
      <c r="Z249" s="72"/>
    </row>
    <row r="250" spans="23:26" ht="15">
      <c r="W250" s="69"/>
      <c r="X250" s="70"/>
      <c r="Y250" s="71"/>
      <c r="Z250" s="72"/>
    </row>
    <row r="251" spans="23:26" ht="15">
      <c r="W251" s="69"/>
      <c r="X251" s="70"/>
      <c r="Y251" s="71"/>
      <c r="Z251" s="72"/>
    </row>
    <row r="252" spans="23:26" ht="15">
      <c r="W252" s="69"/>
      <c r="X252" s="70"/>
      <c r="Y252" s="71"/>
      <c r="Z252" s="72"/>
    </row>
    <row r="253" spans="23:26" ht="15">
      <c r="W253" s="69"/>
      <c r="X253" s="70"/>
      <c r="Y253" s="71"/>
      <c r="Z253" s="72"/>
    </row>
    <row r="254" spans="23:26" ht="15">
      <c r="W254" s="69"/>
      <c r="X254" s="70"/>
      <c r="Y254" s="71"/>
      <c r="Z254" s="72"/>
    </row>
    <row r="255" spans="23:26" ht="15">
      <c r="W255" s="69"/>
      <c r="X255" s="70"/>
      <c r="Y255" s="71"/>
      <c r="Z255" s="72"/>
    </row>
    <row r="256" spans="23:26" ht="15">
      <c r="W256" s="69"/>
      <c r="X256" s="70"/>
      <c r="Y256" s="71"/>
      <c r="Z256" s="72"/>
    </row>
    <row r="257" spans="23:26" ht="15">
      <c r="W257" s="69"/>
      <c r="X257" s="70"/>
      <c r="Y257" s="71"/>
      <c r="Z257" s="72"/>
    </row>
    <row r="258" spans="23:26" ht="15">
      <c r="W258" s="69"/>
      <c r="X258" s="70"/>
      <c r="Y258" s="71"/>
      <c r="Z258" s="72"/>
    </row>
    <row r="259" spans="23:26" ht="15">
      <c r="W259" s="69"/>
      <c r="X259" s="70"/>
      <c r="Y259" s="71"/>
      <c r="Z259" s="72"/>
    </row>
    <row r="260" spans="23:26" ht="15">
      <c r="W260" s="69"/>
      <c r="X260" s="70"/>
      <c r="Y260" s="71"/>
      <c r="Z260" s="72"/>
    </row>
    <row r="261" spans="23:26" ht="15">
      <c r="W261" s="69"/>
      <c r="X261" s="70"/>
      <c r="Y261" s="71"/>
      <c r="Z261" s="72"/>
    </row>
    <row r="262" spans="23:26" ht="15">
      <c r="W262" s="69"/>
      <c r="X262" s="70"/>
      <c r="Y262" s="71"/>
      <c r="Z262" s="72"/>
    </row>
    <row r="263" spans="23:26" ht="15">
      <c r="W263" s="69"/>
      <c r="X263" s="70"/>
      <c r="Y263" s="71"/>
      <c r="Z263" s="72"/>
    </row>
    <row r="264" spans="23:26" ht="15">
      <c r="W264" s="69"/>
      <c r="X264" s="70"/>
      <c r="Y264" s="71"/>
      <c r="Z264" s="72"/>
    </row>
    <row r="265" spans="23:26" ht="15">
      <c r="W265" s="69"/>
      <c r="X265" s="70"/>
      <c r="Y265" s="71"/>
      <c r="Z265" s="72"/>
    </row>
    <row r="266" spans="23:26" ht="15">
      <c r="W266" s="69"/>
      <c r="X266" s="70"/>
      <c r="Y266" s="71"/>
      <c r="Z266" s="72"/>
    </row>
    <row r="267" spans="23:26" ht="15">
      <c r="W267" s="69"/>
      <c r="X267" s="70"/>
      <c r="Y267" s="71"/>
      <c r="Z267" s="72"/>
    </row>
    <row r="268" spans="23:26" ht="15">
      <c r="W268" s="69"/>
      <c r="X268" s="70"/>
      <c r="Y268" s="71"/>
      <c r="Z268" s="72"/>
    </row>
    <row r="269" spans="23:26" ht="15">
      <c r="W269" s="69"/>
      <c r="X269" s="70"/>
      <c r="Y269" s="71"/>
      <c r="Z269" s="72"/>
    </row>
    <row r="270" spans="23:26" ht="15">
      <c r="W270" s="69"/>
      <c r="X270" s="70"/>
      <c r="Y270" s="71"/>
      <c r="Z270" s="72"/>
    </row>
    <row r="271" spans="23:26" ht="15">
      <c r="W271" s="69"/>
      <c r="X271" s="70"/>
      <c r="Y271" s="71"/>
      <c r="Z271" s="72"/>
    </row>
    <row r="272" spans="23:24" ht="12.75">
      <c r="W272" s="34"/>
      <c r="X272" s="34"/>
    </row>
    <row r="273" spans="23:24" ht="12.75">
      <c r="W273" s="34"/>
      <c r="X273" s="34"/>
    </row>
    <row r="274" spans="23:24" ht="12.75">
      <c r="W274" s="34"/>
      <c r="X274" s="34"/>
    </row>
    <row r="275" spans="23:24" ht="12.75">
      <c r="W275" s="34"/>
      <c r="X275" s="34"/>
    </row>
    <row r="276" spans="23:24" ht="12.75">
      <c r="W276" s="34"/>
      <c r="X276" s="34"/>
    </row>
    <row r="277" spans="23:24" ht="12.75">
      <c r="W277" s="34"/>
      <c r="X277" s="34"/>
    </row>
    <row r="278" spans="23:24" ht="12.75">
      <c r="W278" s="34"/>
      <c r="X278" s="34"/>
    </row>
    <row r="279" spans="23:24" ht="12.75">
      <c r="W279" s="34"/>
      <c r="X279" s="34"/>
    </row>
  </sheetData>
  <sheetProtection sheet="1" objects="1" scenarios="1"/>
  <mergeCells count="1">
    <mergeCell ref="C61:C70"/>
  </mergeCells>
  <printOptions/>
  <pageMargins left="0.6299212598425197" right="0.3937007874015748" top="0.5905511811023623" bottom="0.5905511811023623" header="0.5118110236220472" footer="0.11811023622047245"/>
  <pageSetup horizontalDpi="600" verticalDpi="600" orientation="portrait" paperSize="9" r:id="rId1"/>
  <headerFooter alignWithMargins="0">
    <oddHeader>&amp;R&amp;8Source: 2011 Census, Crown   Copyright 2013</oddHeader>
    <oddFooter>&amp;L&amp;7Planning &amp; Growth Strategy, Planning &amp; Regeneration,  www.birmingham.gov.uk/census,  population.census@birmingham.gov.uk/census, 0121 303 4208</oddFooter>
  </headerFooter>
</worksheet>
</file>

<file path=xl/worksheets/sheet8.xml><?xml version="1.0" encoding="utf-8"?>
<worksheet xmlns="http://schemas.openxmlformats.org/spreadsheetml/2006/main" xmlns:r="http://schemas.openxmlformats.org/officeDocument/2006/relationships">
  <sheetPr codeName="Sheet13"/>
  <dimension ref="A1:Z13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0" sqref="C10"/>
    </sheetView>
  </sheetViews>
  <sheetFormatPr defaultColWidth="9.140625" defaultRowHeight="12.75"/>
  <cols>
    <col min="1" max="1" width="30.28125" style="0" bestFit="1" customWidth="1"/>
    <col min="2" max="2" width="10.28125" style="0" bestFit="1" customWidth="1"/>
    <col min="3" max="3" width="13.57421875" style="0" bestFit="1" customWidth="1"/>
    <col min="7" max="7" width="10.28125" style="0" bestFit="1" customWidth="1"/>
    <col min="13" max="13" width="10.28125" style="0" bestFit="1" customWidth="1"/>
  </cols>
  <sheetData>
    <row r="1" spans="1:2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row>
    <row r="2" spans="1:26" ht="12.75">
      <c r="A2" t="s">
        <v>190</v>
      </c>
      <c r="B2" t="s">
        <v>514</v>
      </c>
      <c r="C2" t="s">
        <v>843</v>
      </c>
      <c r="D2" t="s">
        <v>844</v>
      </c>
      <c r="E2" t="s">
        <v>845</v>
      </c>
      <c r="F2" t="s">
        <v>846</v>
      </c>
      <c r="G2" t="s">
        <v>847</v>
      </c>
      <c r="H2" t="s">
        <v>848</v>
      </c>
      <c r="I2" t="s">
        <v>849</v>
      </c>
      <c r="J2" t="s">
        <v>850</v>
      </c>
      <c r="K2" t="s">
        <v>851</v>
      </c>
      <c r="L2" t="s">
        <v>852</v>
      </c>
      <c r="M2" t="s">
        <v>853</v>
      </c>
      <c r="N2" t="s">
        <v>854</v>
      </c>
      <c r="O2" t="s">
        <v>855</v>
      </c>
      <c r="P2" t="s">
        <v>856</v>
      </c>
      <c r="Q2" t="s">
        <v>857</v>
      </c>
      <c r="R2" t="s">
        <v>858</v>
      </c>
      <c r="S2" t="s">
        <v>859</v>
      </c>
      <c r="T2" t="s">
        <v>860</v>
      </c>
      <c r="U2" t="s">
        <v>861</v>
      </c>
      <c r="V2" t="s">
        <v>862</v>
      </c>
      <c r="W2" t="s">
        <v>863</v>
      </c>
      <c r="X2" t="s">
        <v>864</v>
      </c>
      <c r="Y2" t="s">
        <v>865</v>
      </c>
      <c r="Z2" t="s">
        <v>866</v>
      </c>
    </row>
    <row r="3" spans="1:26" ht="12.75">
      <c r="A3" t="s">
        <v>244</v>
      </c>
      <c r="B3" t="s">
        <v>243</v>
      </c>
      <c r="C3">
        <v>454142</v>
      </c>
      <c r="D3">
        <v>19998</v>
      </c>
      <c r="E3">
        <v>25323</v>
      </c>
      <c r="F3">
        <v>61128</v>
      </c>
      <c r="G3">
        <v>8994</v>
      </c>
      <c r="H3">
        <v>83877</v>
      </c>
      <c r="I3">
        <v>76538</v>
      </c>
      <c r="J3">
        <v>20991</v>
      </c>
      <c r="K3">
        <v>16675</v>
      </c>
      <c r="L3">
        <v>41711</v>
      </c>
      <c r="M3">
        <v>30288</v>
      </c>
      <c r="N3">
        <v>68619</v>
      </c>
      <c r="O3">
        <v>2282318</v>
      </c>
      <c r="P3">
        <v>1786710</v>
      </c>
      <c r="Q3">
        <v>13860</v>
      </c>
      <c r="R3">
        <v>12119</v>
      </c>
      <c r="S3">
        <v>87210</v>
      </c>
      <c r="T3">
        <v>101394</v>
      </c>
      <c r="U3">
        <v>124007</v>
      </c>
      <c r="V3">
        <v>27736</v>
      </c>
      <c r="W3">
        <v>4755</v>
      </c>
      <c r="X3">
        <v>13846</v>
      </c>
      <c r="Y3">
        <v>49344</v>
      </c>
      <c r="Z3">
        <v>61337</v>
      </c>
    </row>
    <row r="4" spans="1:26" ht="12.75">
      <c r="A4" t="s">
        <v>244</v>
      </c>
      <c r="B4" t="s">
        <v>245</v>
      </c>
      <c r="C4">
        <v>629973</v>
      </c>
      <c r="D4">
        <v>57107</v>
      </c>
      <c r="E4">
        <v>36093</v>
      </c>
      <c r="F4">
        <v>119892</v>
      </c>
      <c r="G4">
        <v>13350</v>
      </c>
      <c r="H4">
        <v>100384</v>
      </c>
      <c r="I4">
        <v>87514</v>
      </c>
      <c r="J4">
        <v>22659</v>
      </c>
      <c r="K4">
        <v>24138</v>
      </c>
      <c r="L4">
        <v>48629</v>
      </c>
      <c r="M4">
        <v>33136</v>
      </c>
      <c r="N4">
        <v>87071</v>
      </c>
      <c r="O4">
        <v>4971874</v>
      </c>
      <c r="P4">
        <v>4377226</v>
      </c>
      <c r="Q4">
        <v>19123</v>
      </c>
      <c r="R4">
        <v>24228</v>
      </c>
      <c r="S4">
        <v>118364</v>
      </c>
      <c r="T4">
        <v>118055</v>
      </c>
      <c r="U4">
        <v>139734</v>
      </c>
      <c r="V4">
        <v>29818</v>
      </c>
      <c r="W4">
        <v>7136</v>
      </c>
      <c r="X4">
        <v>15624</v>
      </c>
      <c r="Y4">
        <v>53658</v>
      </c>
      <c r="Z4">
        <v>68908</v>
      </c>
    </row>
    <row r="5" spans="1:26" ht="12.75">
      <c r="A5" t="s">
        <v>247</v>
      </c>
      <c r="B5" t="s">
        <v>246</v>
      </c>
      <c r="C5">
        <v>7337139</v>
      </c>
      <c r="D5">
        <v>914414</v>
      </c>
      <c r="E5">
        <v>343403</v>
      </c>
      <c r="F5">
        <v>2084243</v>
      </c>
      <c r="G5">
        <v>234703</v>
      </c>
      <c r="H5">
        <v>794415</v>
      </c>
      <c r="I5">
        <v>487709</v>
      </c>
      <c r="J5">
        <v>209901</v>
      </c>
      <c r="K5">
        <v>289734</v>
      </c>
      <c r="L5">
        <v>656847</v>
      </c>
      <c r="M5">
        <v>235445</v>
      </c>
      <c r="N5">
        <v>1086325</v>
      </c>
      <c r="O5">
        <v>45675317</v>
      </c>
      <c r="P5">
        <v>41364822</v>
      </c>
      <c r="Q5">
        <v>173598</v>
      </c>
      <c r="R5">
        <v>400662</v>
      </c>
      <c r="S5">
        <v>958176</v>
      </c>
      <c r="T5">
        <v>601287</v>
      </c>
      <c r="U5">
        <v>624573</v>
      </c>
      <c r="V5">
        <v>226613</v>
      </c>
      <c r="W5">
        <v>89769</v>
      </c>
      <c r="X5">
        <v>320894</v>
      </c>
      <c r="Y5">
        <v>355571</v>
      </c>
      <c r="Z5">
        <v>559352</v>
      </c>
    </row>
    <row r="6" spans="1:26" ht="12.75">
      <c r="A6" t="s">
        <v>987</v>
      </c>
      <c r="B6" t="s">
        <v>472</v>
      </c>
      <c r="C6">
        <v>5752</v>
      </c>
      <c r="D6">
        <v>224</v>
      </c>
      <c r="E6">
        <v>727</v>
      </c>
      <c r="F6">
        <v>961</v>
      </c>
      <c r="G6">
        <v>90</v>
      </c>
      <c r="H6">
        <v>798</v>
      </c>
      <c r="I6">
        <v>1391</v>
      </c>
      <c r="J6">
        <v>273</v>
      </c>
      <c r="K6">
        <v>108</v>
      </c>
      <c r="L6">
        <v>256</v>
      </c>
      <c r="M6">
        <v>291</v>
      </c>
      <c r="N6">
        <v>633</v>
      </c>
      <c r="O6">
        <v>22626</v>
      </c>
      <c r="P6">
        <v>15544</v>
      </c>
      <c r="Q6">
        <v>323</v>
      </c>
      <c r="R6">
        <v>180</v>
      </c>
      <c r="S6">
        <v>1227</v>
      </c>
      <c r="T6">
        <v>1041</v>
      </c>
      <c r="U6">
        <v>2553</v>
      </c>
      <c r="V6">
        <v>396</v>
      </c>
      <c r="W6">
        <v>60</v>
      </c>
      <c r="X6">
        <v>46</v>
      </c>
      <c r="Y6">
        <v>538</v>
      </c>
      <c r="Z6">
        <v>718</v>
      </c>
    </row>
    <row r="7" spans="1:26" ht="12.75">
      <c r="A7" t="s">
        <v>988</v>
      </c>
      <c r="B7" t="s">
        <v>473</v>
      </c>
      <c r="C7">
        <v>13897</v>
      </c>
      <c r="D7">
        <v>107</v>
      </c>
      <c r="E7">
        <v>196</v>
      </c>
      <c r="F7">
        <v>595</v>
      </c>
      <c r="G7">
        <v>204</v>
      </c>
      <c r="H7">
        <v>1587</v>
      </c>
      <c r="I7">
        <v>2610</v>
      </c>
      <c r="J7">
        <v>2464</v>
      </c>
      <c r="K7">
        <v>350</v>
      </c>
      <c r="L7">
        <v>2307</v>
      </c>
      <c r="M7">
        <v>1689</v>
      </c>
      <c r="N7">
        <v>1788</v>
      </c>
      <c r="O7">
        <v>18389</v>
      </c>
      <c r="P7">
        <v>3249</v>
      </c>
      <c r="Q7">
        <v>69</v>
      </c>
      <c r="R7">
        <v>93</v>
      </c>
      <c r="S7">
        <v>1139</v>
      </c>
      <c r="T7">
        <v>2259</v>
      </c>
      <c r="U7">
        <v>4089</v>
      </c>
      <c r="V7">
        <v>2990</v>
      </c>
      <c r="W7">
        <v>107</v>
      </c>
      <c r="X7">
        <v>869</v>
      </c>
      <c r="Y7">
        <v>1698</v>
      </c>
      <c r="Z7">
        <v>1827</v>
      </c>
    </row>
    <row r="8" spans="1:26" ht="12.75">
      <c r="A8" t="s">
        <v>334</v>
      </c>
      <c r="B8" t="s">
        <v>474</v>
      </c>
      <c r="C8">
        <v>2525</v>
      </c>
      <c r="D8">
        <v>196</v>
      </c>
      <c r="E8">
        <v>229</v>
      </c>
      <c r="F8">
        <v>293</v>
      </c>
      <c r="G8">
        <v>80</v>
      </c>
      <c r="H8">
        <v>156</v>
      </c>
      <c r="I8">
        <v>91</v>
      </c>
      <c r="J8">
        <v>13</v>
      </c>
      <c r="K8">
        <v>110</v>
      </c>
      <c r="L8">
        <v>508</v>
      </c>
      <c r="M8">
        <v>288</v>
      </c>
      <c r="N8">
        <v>561</v>
      </c>
      <c r="O8">
        <v>22442</v>
      </c>
      <c r="P8">
        <v>19277</v>
      </c>
      <c r="Q8">
        <v>118</v>
      </c>
      <c r="R8">
        <v>99</v>
      </c>
      <c r="S8">
        <v>1291</v>
      </c>
      <c r="T8">
        <v>194</v>
      </c>
      <c r="U8">
        <v>151</v>
      </c>
      <c r="V8">
        <v>19</v>
      </c>
      <c r="W8">
        <v>53</v>
      </c>
      <c r="X8">
        <v>125</v>
      </c>
      <c r="Y8">
        <v>585</v>
      </c>
      <c r="Z8">
        <v>530</v>
      </c>
    </row>
    <row r="9" spans="1:26" ht="12.75">
      <c r="A9" t="s">
        <v>335</v>
      </c>
      <c r="B9" t="s">
        <v>475</v>
      </c>
      <c r="C9">
        <v>3119</v>
      </c>
      <c r="D9">
        <v>199</v>
      </c>
      <c r="E9">
        <v>492</v>
      </c>
      <c r="F9">
        <v>350</v>
      </c>
      <c r="G9">
        <v>77</v>
      </c>
      <c r="H9">
        <v>448</v>
      </c>
      <c r="I9">
        <v>600</v>
      </c>
      <c r="J9">
        <v>59</v>
      </c>
      <c r="K9">
        <v>76</v>
      </c>
      <c r="L9">
        <v>219</v>
      </c>
      <c r="M9">
        <v>187</v>
      </c>
      <c r="N9">
        <v>412</v>
      </c>
      <c r="O9">
        <v>23417</v>
      </c>
      <c r="P9">
        <v>19148</v>
      </c>
      <c r="Q9">
        <v>310</v>
      </c>
      <c r="R9">
        <v>97</v>
      </c>
      <c r="S9">
        <v>1086</v>
      </c>
      <c r="T9">
        <v>583</v>
      </c>
      <c r="U9">
        <v>1118</v>
      </c>
      <c r="V9">
        <v>119</v>
      </c>
      <c r="W9">
        <v>38</v>
      </c>
      <c r="X9">
        <v>71</v>
      </c>
      <c r="Y9">
        <v>382</v>
      </c>
      <c r="Z9">
        <v>465</v>
      </c>
    </row>
    <row r="10" spans="1:26" ht="12.75">
      <c r="A10" t="s">
        <v>242</v>
      </c>
      <c r="B10" t="s">
        <v>241</v>
      </c>
      <c r="C10">
        <v>238313</v>
      </c>
      <c r="D10">
        <v>8268</v>
      </c>
      <c r="E10">
        <v>14110</v>
      </c>
      <c r="F10">
        <v>24293</v>
      </c>
      <c r="G10">
        <v>4722</v>
      </c>
      <c r="H10">
        <v>29751</v>
      </c>
      <c r="I10">
        <v>54646</v>
      </c>
      <c r="J10">
        <v>14080</v>
      </c>
      <c r="K10">
        <v>9928</v>
      </c>
      <c r="L10">
        <v>22409</v>
      </c>
      <c r="M10">
        <v>18574</v>
      </c>
      <c r="N10">
        <v>37532</v>
      </c>
      <c r="O10">
        <v>834732</v>
      </c>
      <c r="P10">
        <v>561949</v>
      </c>
      <c r="Q10">
        <v>7911</v>
      </c>
      <c r="R10">
        <v>5105</v>
      </c>
      <c r="S10">
        <v>42883</v>
      </c>
      <c r="T10">
        <v>34870</v>
      </c>
      <c r="U10">
        <v>89981</v>
      </c>
      <c r="V10">
        <v>18452</v>
      </c>
      <c r="W10">
        <v>2784</v>
      </c>
      <c r="X10">
        <v>7582</v>
      </c>
      <c r="Y10">
        <v>29067</v>
      </c>
      <c r="Z10">
        <v>34148</v>
      </c>
    </row>
    <row r="11" spans="1:26" ht="12.75">
      <c r="A11" t="s">
        <v>336</v>
      </c>
      <c r="B11" t="s">
        <v>476</v>
      </c>
      <c r="C11">
        <v>13580</v>
      </c>
      <c r="D11">
        <v>70</v>
      </c>
      <c r="E11">
        <v>287</v>
      </c>
      <c r="F11">
        <v>388</v>
      </c>
      <c r="G11">
        <v>190</v>
      </c>
      <c r="H11">
        <v>463</v>
      </c>
      <c r="I11">
        <v>6803</v>
      </c>
      <c r="J11">
        <v>1309</v>
      </c>
      <c r="K11">
        <v>65</v>
      </c>
      <c r="L11">
        <v>1220</v>
      </c>
      <c r="M11">
        <v>416</v>
      </c>
      <c r="N11">
        <v>2369</v>
      </c>
      <c r="O11">
        <v>20357</v>
      </c>
      <c r="P11">
        <v>3964</v>
      </c>
      <c r="Q11">
        <v>106</v>
      </c>
      <c r="R11">
        <v>110</v>
      </c>
      <c r="S11">
        <v>1026</v>
      </c>
      <c r="T11">
        <v>403</v>
      </c>
      <c r="U11">
        <v>10477</v>
      </c>
      <c r="V11">
        <v>1644</v>
      </c>
      <c r="W11">
        <v>47</v>
      </c>
      <c r="X11">
        <v>329</v>
      </c>
      <c r="Y11">
        <v>420</v>
      </c>
      <c r="Z11">
        <v>1831</v>
      </c>
    </row>
    <row r="12" spans="1:26" ht="12.75">
      <c r="A12" t="s">
        <v>337</v>
      </c>
      <c r="B12" t="s">
        <v>477</v>
      </c>
      <c r="C12">
        <v>2936</v>
      </c>
      <c r="D12">
        <v>323</v>
      </c>
      <c r="E12">
        <v>380</v>
      </c>
      <c r="F12">
        <v>518</v>
      </c>
      <c r="G12">
        <v>79</v>
      </c>
      <c r="H12">
        <v>288</v>
      </c>
      <c r="I12">
        <v>181</v>
      </c>
      <c r="J12">
        <v>117</v>
      </c>
      <c r="K12">
        <v>152</v>
      </c>
      <c r="L12">
        <v>303</v>
      </c>
      <c r="M12">
        <v>183</v>
      </c>
      <c r="N12">
        <v>412</v>
      </c>
      <c r="O12">
        <v>23002</v>
      </c>
      <c r="P12">
        <v>20117</v>
      </c>
      <c r="Q12">
        <v>267</v>
      </c>
      <c r="R12">
        <v>189</v>
      </c>
      <c r="S12">
        <v>959</v>
      </c>
      <c r="T12">
        <v>241</v>
      </c>
      <c r="U12">
        <v>343</v>
      </c>
      <c r="V12">
        <v>160</v>
      </c>
      <c r="W12">
        <v>39</v>
      </c>
      <c r="X12">
        <v>81</v>
      </c>
      <c r="Y12">
        <v>311</v>
      </c>
      <c r="Z12">
        <v>295</v>
      </c>
    </row>
    <row r="13" spans="1:26" ht="12.75">
      <c r="A13" t="s">
        <v>338</v>
      </c>
      <c r="B13" t="s">
        <v>478</v>
      </c>
      <c r="C13">
        <v>3138</v>
      </c>
      <c r="D13">
        <v>241</v>
      </c>
      <c r="E13">
        <v>492</v>
      </c>
      <c r="F13">
        <v>339</v>
      </c>
      <c r="G13">
        <v>84</v>
      </c>
      <c r="H13">
        <v>371</v>
      </c>
      <c r="I13">
        <v>397</v>
      </c>
      <c r="J13">
        <v>32</v>
      </c>
      <c r="K13">
        <v>146</v>
      </c>
      <c r="L13">
        <v>319</v>
      </c>
      <c r="M13">
        <v>274</v>
      </c>
      <c r="N13">
        <v>443</v>
      </c>
      <c r="O13">
        <v>22570</v>
      </c>
      <c r="P13">
        <v>18371</v>
      </c>
      <c r="Q13">
        <v>308</v>
      </c>
      <c r="R13">
        <v>142</v>
      </c>
      <c r="S13">
        <v>1205</v>
      </c>
      <c r="T13">
        <v>517</v>
      </c>
      <c r="U13">
        <v>750</v>
      </c>
      <c r="V13">
        <v>57</v>
      </c>
      <c r="W13">
        <v>75</v>
      </c>
      <c r="X13">
        <v>90</v>
      </c>
      <c r="Y13">
        <v>552</v>
      </c>
      <c r="Z13">
        <v>503</v>
      </c>
    </row>
    <row r="14" spans="1:26" ht="12.75">
      <c r="A14" t="s">
        <v>382</v>
      </c>
      <c r="B14" t="s">
        <v>966</v>
      </c>
      <c r="C14">
        <v>19054</v>
      </c>
      <c r="D14">
        <v>1213</v>
      </c>
      <c r="E14">
        <v>1148</v>
      </c>
      <c r="F14">
        <v>2976</v>
      </c>
      <c r="G14">
        <v>491</v>
      </c>
      <c r="H14">
        <v>3491</v>
      </c>
      <c r="I14">
        <v>1082</v>
      </c>
      <c r="J14">
        <v>184</v>
      </c>
      <c r="K14">
        <v>1568</v>
      </c>
      <c r="L14">
        <v>2077</v>
      </c>
      <c r="M14">
        <v>1195</v>
      </c>
      <c r="N14">
        <v>3629</v>
      </c>
      <c r="O14">
        <v>77514</v>
      </c>
      <c r="P14">
        <v>59686</v>
      </c>
      <c r="Q14">
        <v>678</v>
      </c>
      <c r="R14">
        <v>613</v>
      </c>
      <c r="S14">
        <v>4524</v>
      </c>
      <c r="T14">
        <v>4139</v>
      </c>
      <c r="U14">
        <v>1762</v>
      </c>
      <c r="V14">
        <v>278</v>
      </c>
      <c r="W14">
        <v>383</v>
      </c>
      <c r="X14">
        <v>649</v>
      </c>
      <c r="Y14">
        <v>2173</v>
      </c>
      <c r="Z14">
        <v>2629</v>
      </c>
    </row>
    <row r="15" spans="1:26" ht="12.75">
      <c r="A15" t="s">
        <v>339</v>
      </c>
      <c r="B15" t="s">
        <v>479</v>
      </c>
      <c r="C15">
        <v>7149</v>
      </c>
      <c r="D15">
        <v>403</v>
      </c>
      <c r="E15">
        <v>253</v>
      </c>
      <c r="F15">
        <v>1213</v>
      </c>
      <c r="G15">
        <v>196</v>
      </c>
      <c r="H15">
        <v>1438</v>
      </c>
      <c r="I15">
        <v>429</v>
      </c>
      <c r="J15">
        <v>76</v>
      </c>
      <c r="K15">
        <v>755</v>
      </c>
      <c r="L15">
        <v>666</v>
      </c>
      <c r="M15">
        <v>370</v>
      </c>
      <c r="N15">
        <v>1350</v>
      </c>
      <c r="O15">
        <v>17277</v>
      </c>
      <c r="P15">
        <v>11878</v>
      </c>
      <c r="Q15">
        <v>144</v>
      </c>
      <c r="R15">
        <v>216</v>
      </c>
      <c r="S15">
        <v>1060</v>
      </c>
      <c r="T15">
        <v>1545</v>
      </c>
      <c r="U15">
        <v>665</v>
      </c>
      <c r="V15">
        <v>121</v>
      </c>
      <c r="W15">
        <v>159</v>
      </c>
      <c r="X15">
        <v>209</v>
      </c>
      <c r="Y15">
        <v>521</v>
      </c>
      <c r="Z15">
        <v>759</v>
      </c>
    </row>
    <row r="16" spans="1:26" ht="12.75">
      <c r="A16" t="s">
        <v>383</v>
      </c>
      <c r="B16" t="s">
        <v>967</v>
      </c>
      <c r="C16">
        <v>14691</v>
      </c>
      <c r="D16">
        <v>702</v>
      </c>
      <c r="E16">
        <v>1882</v>
      </c>
      <c r="F16">
        <v>2776</v>
      </c>
      <c r="G16">
        <v>365</v>
      </c>
      <c r="H16">
        <v>1129</v>
      </c>
      <c r="I16">
        <v>1655</v>
      </c>
      <c r="J16">
        <v>324</v>
      </c>
      <c r="K16">
        <v>549</v>
      </c>
      <c r="L16">
        <v>1671</v>
      </c>
      <c r="M16">
        <v>2077</v>
      </c>
      <c r="N16">
        <v>1561</v>
      </c>
      <c r="O16">
        <v>83087</v>
      </c>
      <c r="P16">
        <v>64572</v>
      </c>
      <c r="Q16">
        <v>1000</v>
      </c>
      <c r="R16">
        <v>526</v>
      </c>
      <c r="S16">
        <v>5089</v>
      </c>
      <c r="T16">
        <v>1377</v>
      </c>
      <c r="U16">
        <v>3054</v>
      </c>
      <c r="V16">
        <v>513</v>
      </c>
      <c r="W16">
        <v>268</v>
      </c>
      <c r="X16">
        <v>584</v>
      </c>
      <c r="Y16">
        <v>3949</v>
      </c>
      <c r="Z16">
        <v>2155</v>
      </c>
    </row>
    <row r="17" spans="1:26" ht="12.75">
      <c r="A17" t="s">
        <v>340</v>
      </c>
      <c r="B17" t="s">
        <v>480</v>
      </c>
      <c r="C17">
        <v>3315</v>
      </c>
      <c r="D17">
        <v>197</v>
      </c>
      <c r="E17">
        <v>685</v>
      </c>
      <c r="F17">
        <v>692</v>
      </c>
      <c r="G17">
        <v>92</v>
      </c>
      <c r="H17">
        <v>273</v>
      </c>
      <c r="I17">
        <v>247</v>
      </c>
      <c r="J17">
        <v>69</v>
      </c>
      <c r="K17">
        <v>83</v>
      </c>
      <c r="L17">
        <v>332</v>
      </c>
      <c r="M17">
        <v>379</v>
      </c>
      <c r="N17">
        <v>266</v>
      </c>
      <c r="O17">
        <v>19513</v>
      </c>
      <c r="P17">
        <v>15737</v>
      </c>
      <c r="Q17">
        <v>342</v>
      </c>
      <c r="R17">
        <v>140</v>
      </c>
      <c r="S17">
        <v>1105</v>
      </c>
      <c r="T17">
        <v>301</v>
      </c>
      <c r="U17">
        <v>448</v>
      </c>
      <c r="V17">
        <v>100</v>
      </c>
      <c r="W17">
        <v>44</v>
      </c>
      <c r="X17">
        <v>143</v>
      </c>
      <c r="Y17">
        <v>765</v>
      </c>
      <c r="Z17">
        <v>388</v>
      </c>
    </row>
    <row r="18" spans="1:26" ht="12.75">
      <c r="A18" t="s">
        <v>384</v>
      </c>
      <c r="B18" t="s">
        <v>968</v>
      </c>
      <c r="C18">
        <v>36851</v>
      </c>
      <c r="D18">
        <v>745</v>
      </c>
      <c r="E18">
        <v>1793</v>
      </c>
      <c r="F18">
        <v>2202</v>
      </c>
      <c r="G18">
        <v>482</v>
      </c>
      <c r="H18">
        <v>4729</v>
      </c>
      <c r="I18">
        <v>14519</v>
      </c>
      <c r="J18">
        <v>2066</v>
      </c>
      <c r="K18">
        <v>631</v>
      </c>
      <c r="L18">
        <v>1686</v>
      </c>
      <c r="M18">
        <v>1400</v>
      </c>
      <c r="N18">
        <v>6598</v>
      </c>
      <c r="O18">
        <v>79053</v>
      </c>
      <c r="P18">
        <v>34608</v>
      </c>
      <c r="Q18">
        <v>1236</v>
      </c>
      <c r="R18">
        <v>594</v>
      </c>
      <c r="S18">
        <v>3971</v>
      </c>
      <c r="T18">
        <v>4486</v>
      </c>
      <c r="U18">
        <v>23134</v>
      </c>
      <c r="V18">
        <v>2727</v>
      </c>
      <c r="W18">
        <v>230</v>
      </c>
      <c r="X18">
        <v>579</v>
      </c>
      <c r="Y18">
        <v>1834</v>
      </c>
      <c r="Z18">
        <v>5654</v>
      </c>
    </row>
    <row r="19" spans="1:26" ht="12.75">
      <c r="A19" t="s">
        <v>341</v>
      </c>
      <c r="B19" t="s">
        <v>481</v>
      </c>
      <c r="C19">
        <v>5542</v>
      </c>
      <c r="D19">
        <v>169</v>
      </c>
      <c r="E19">
        <v>649</v>
      </c>
      <c r="F19">
        <v>347</v>
      </c>
      <c r="G19">
        <v>73</v>
      </c>
      <c r="H19">
        <v>1514</v>
      </c>
      <c r="I19">
        <v>1606</v>
      </c>
      <c r="J19">
        <v>195</v>
      </c>
      <c r="K19">
        <v>92</v>
      </c>
      <c r="L19">
        <v>129</v>
      </c>
      <c r="M19">
        <v>117</v>
      </c>
      <c r="N19">
        <v>651</v>
      </c>
      <c r="O19">
        <v>20887</v>
      </c>
      <c r="P19">
        <v>12864</v>
      </c>
      <c r="Q19">
        <v>587</v>
      </c>
      <c r="R19">
        <v>127</v>
      </c>
      <c r="S19">
        <v>741</v>
      </c>
      <c r="T19">
        <v>1729</v>
      </c>
      <c r="U19">
        <v>3289</v>
      </c>
      <c r="V19">
        <v>311</v>
      </c>
      <c r="W19">
        <v>46</v>
      </c>
      <c r="X19">
        <v>38</v>
      </c>
      <c r="Y19">
        <v>221</v>
      </c>
      <c r="Z19">
        <v>934</v>
      </c>
    </row>
    <row r="20" spans="1:26" ht="12.75">
      <c r="A20" t="s">
        <v>342</v>
      </c>
      <c r="B20" t="s">
        <v>482</v>
      </c>
      <c r="C20">
        <v>10827</v>
      </c>
      <c r="D20">
        <v>107</v>
      </c>
      <c r="E20">
        <v>208</v>
      </c>
      <c r="F20">
        <v>1442</v>
      </c>
      <c r="G20">
        <v>157</v>
      </c>
      <c r="H20">
        <v>3894</v>
      </c>
      <c r="I20">
        <v>858</v>
      </c>
      <c r="J20">
        <v>413</v>
      </c>
      <c r="K20">
        <v>145</v>
      </c>
      <c r="L20">
        <v>583</v>
      </c>
      <c r="M20">
        <v>1280</v>
      </c>
      <c r="N20">
        <v>1740</v>
      </c>
      <c r="O20">
        <v>16922</v>
      </c>
      <c r="P20">
        <v>4302</v>
      </c>
      <c r="Q20">
        <v>89</v>
      </c>
      <c r="R20">
        <v>196</v>
      </c>
      <c r="S20">
        <v>1083</v>
      </c>
      <c r="T20">
        <v>5154</v>
      </c>
      <c r="U20">
        <v>1547</v>
      </c>
      <c r="V20">
        <v>549</v>
      </c>
      <c r="W20">
        <v>58</v>
      </c>
      <c r="X20">
        <v>218</v>
      </c>
      <c r="Y20">
        <v>1848</v>
      </c>
      <c r="Z20">
        <v>1878</v>
      </c>
    </row>
    <row r="21" spans="1:26" ht="12.75">
      <c r="A21" t="s">
        <v>343</v>
      </c>
      <c r="B21" t="s">
        <v>483</v>
      </c>
      <c r="C21">
        <v>5562</v>
      </c>
      <c r="D21">
        <v>380</v>
      </c>
      <c r="E21">
        <v>350</v>
      </c>
      <c r="F21">
        <v>985</v>
      </c>
      <c r="G21">
        <v>136</v>
      </c>
      <c r="H21">
        <v>1141</v>
      </c>
      <c r="I21">
        <v>377</v>
      </c>
      <c r="J21">
        <v>55</v>
      </c>
      <c r="K21">
        <v>525</v>
      </c>
      <c r="L21">
        <v>431</v>
      </c>
      <c r="M21">
        <v>236</v>
      </c>
      <c r="N21">
        <v>946</v>
      </c>
      <c r="O21">
        <v>17439</v>
      </c>
      <c r="P21">
        <v>12971</v>
      </c>
      <c r="Q21">
        <v>224</v>
      </c>
      <c r="R21">
        <v>180</v>
      </c>
      <c r="S21">
        <v>863</v>
      </c>
      <c r="T21">
        <v>1302</v>
      </c>
      <c r="U21">
        <v>629</v>
      </c>
      <c r="V21">
        <v>55</v>
      </c>
      <c r="W21">
        <v>98</v>
      </c>
      <c r="X21">
        <v>120</v>
      </c>
      <c r="Y21">
        <v>359</v>
      </c>
      <c r="Z21">
        <v>638</v>
      </c>
    </row>
    <row r="22" spans="1:26" ht="12.75">
      <c r="A22" t="s">
        <v>385</v>
      </c>
      <c r="B22" t="s">
        <v>969</v>
      </c>
      <c r="C22">
        <v>35047</v>
      </c>
      <c r="D22">
        <v>388</v>
      </c>
      <c r="E22">
        <v>1054</v>
      </c>
      <c r="F22">
        <v>1277</v>
      </c>
      <c r="G22">
        <v>496</v>
      </c>
      <c r="H22">
        <v>1030</v>
      </c>
      <c r="I22">
        <v>17610</v>
      </c>
      <c r="J22">
        <v>2526</v>
      </c>
      <c r="K22">
        <v>254</v>
      </c>
      <c r="L22">
        <v>3187</v>
      </c>
      <c r="M22">
        <v>1403</v>
      </c>
      <c r="N22">
        <v>5822</v>
      </c>
      <c r="O22">
        <v>86631</v>
      </c>
      <c r="P22">
        <v>39923</v>
      </c>
      <c r="Q22">
        <v>411</v>
      </c>
      <c r="R22">
        <v>344</v>
      </c>
      <c r="S22">
        <v>4554</v>
      </c>
      <c r="T22">
        <v>1142</v>
      </c>
      <c r="U22">
        <v>28432</v>
      </c>
      <c r="V22">
        <v>3355</v>
      </c>
      <c r="W22">
        <v>159</v>
      </c>
      <c r="X22">
        <v>978</v>
      </c>
      <c r="Y22">
        <v>2073</v>
      </c>
      <c r="Z22">
        <v>5260</v>
      </c>
    </row>
    <row r="23" spans="1:26" ht="12.75">
      <c r="A23" t="s">
        <v>344</v>
      </c>
      <c r="B23" t="s">
        <v>484</v>
      </c>
      <c r="C23">
        <v>6578</v>
      </c>
      <c r="D23">
        <v>112</v>
      </c>
      <c r="E23">
        <v>288</v>
      </c>
      <c r="F23">
        <v>331</v>
      </c>
      <c r="G23">
        <v>112</v>
      </c>
      <c r="H23">
        <v>205</v>
      </c>
      <c r="I23">
        <v>3235</v>
      </c>
      <c r="J23">
        <v>273</v>
      </c>
      <c r="K23">
        <v>83</v>
      </c>
      <c r="L23">
        <v>717</v>
      </c>
      <c r="M23">
        <v>379</v>
      </c>
      <c r="N23">
        <v>843</v>
      </c>
      <c r="O23">
        <v>21448</v>
      </c>
      <c r="P23">
        <v>11551</v>
      </c>
      <c r="Q23">
        <v>118</v>
      </c>
      <c r="R23">
        <v>82</v>
      </c>
      <c r="S23">
        <v>1092</v>
      </c>
      <c r="T23">
        <v>279</v>
      </c>
      <c r="U23">
        <v>5938</v>
      </c>
      <c r="V23">
        <v>417</v>
      </c>
      <c r="W23">
        <v>48</v>
      </c>
      <c r="X23">
        <v>221</v>
      </c>
      <c r="Y23">
        <v>580</v>
      </c>
      <c r="Z23">
        <v>1122</v>
      </c>
    </row>
    <row r="24" spans="1:26" ht="12.75">
      <c r="A24" t="s">
        <v>345</v>
      </c>
      <c r="B24" t="s">
        <v>485</v>
      </c>
      <c r="C24">
        <v>1930</v>
      </c>
      <c r="D24">
        <v>201</v>
      </c>
      <c r="E24">
        <v>294</v>
      </c>
      <c r="F24">
        <v>267</v>
      </c>
      <c r="G24">
        <v>78</v>
      </c>
      <c r="H24">
        <v>102</v>
      </c>
      <c r="I24">
        <v>67</v>
      </c>
      <c r="J24">
        <v>26</v>
      </c>
      <c r="K24">
        <v>67</v>
      </c>
      <c r="L24">
        <v>277</v>
      </c>
      <c r="M24">
        <v>231</v>
      </c>
      <c r="N24">
        <v>320</v>
      </c>
      <c r="O24">
        <v>22450</v>
      </c>
      <c r="P24">
        <v>19765</v>
      </c>
      <c r="Q24">
        <v>200</v>
      </c>
      <c r="R24">
        <v>103</v>
      </c>
      <c r="S24">
        <v>1211</v>
      </c>
      <c r="T24">
        <v>130</v>
      </c>
      <c r="U24">
        <v>106</v>
      </c>
      <c r="V24">
        <v>43</v>
      </c>
      <c r="W24">
        <v>20</v>
      </c>
      <c r="X24">
        <v>98</v>
      </c>
      <c r="Y24">
        <v>424</v>
      </c>
      <c r="Z24">
        <v>350</v>
      </c>
    </row>
    <row r="25" spans="1:26" ht="12.75">
      <c r="A25" t="s">
        <v>346</v>
      </c>
      <c r="B25" t="s">
        <v>486</v>
      </c>
      <c r="C25">
        <v>2895</v>
      </c>
      <c r="D25">
        <v>181</v>
      </c>
      <c r="E25">
        <v>375</v>
      </c>
      <c r="F25">
        <v>440</v>
      </c>
      <c r="G25">
        <v>81</v>
      </c>
      <c r="H25">
        <v>206</v>
      </c>
      <c r="I25">
        <v>161</v>
      </c>
      <c r="J25">
        <v>87</v>
      </c>
      <c r="K25">
        <v>71</v>
      </c>
      <c r="L25">
        <v>472</v>
      </c>
      <c r="M25">
        <v>465</v>
      </c>
      <c r="N25">
        <v>356</v>
      </c>
      <c r="O25">
        <v>22439</v>
      </c>
      <c r="P25">
        <v>18858</v>
      </c>
      <c r="Q25">
        <v>183</v>
      </c>
      <c r="R25">
        <v>103</v>
      </c>
      <c r="S25">
        <v>1146</v>
      </c>
      <c r="T25">
        <v>283</v>
      </c>
      <c r="U25">
        <v>295</v>
      </c>
      <c r="V25">
        <v>123</v>
      </c>
      <c r="W25">
        <v>54</v>
      </c>
      <c r="X25">
        <v>159</v>
      </c>
      <c r="Y25">
        <v>789</v>
      </c>
      <c r="Z25">
        <v>446</v>
      </c>
    </row>
    <row r="26" spans="1:26" ht="12.75">
      <c r="A26" t="s">
        <v>386</v>
      </c>
      <c r="B26" t="s">
        <v>970</v>
      </c>
      <c r="C26">
        <v>51070</v>
      </c>
      <c r="D26">
        <v>833</v>
      </c>
      <c r="E26">
        <v>1193</v>
      </c>
      <c r="F26">
        <v>5236</v>
      </c>
      <c r="G26">
        <v>1175</v>
      </c>
      <c r="H26">
        <v>6019</v>
      </c>
      <c r="I26">
        <v>7375</v>
      </c>
      <c r="J26">
        <v>4136</v>
      </c>
      <c r="K26">
        <v>3683</v>
      </c>
      <c r="L26">
        <v>7311</v>
      </c>
      <c r="M26">
        <v>5422</v>
      </c>
      <c r="N26">
        <v>8687</v>
      </c>
      <c r="O26">
        <v>75623</v>
      </c>
      <c r="P26">
        <v>26208</v>
      </c>
      <c r="Q26">
        <v>480</v>
      </c>
      <c r="R26">
        <v>678</v>
      </c>
      <c r="S26">
        <v>6303</v>
      </c>
      <c r="T26">
        <v>6780</v>
      </c>
      <c r="U26">
        <v>12109</v>
      </c>
      <c r="V26">
        <v>5108</v>
      </c>
      <c r="W26">
        <v>708</v>
      </c>
      <c r="X26">
        <v>2781</v>
      </c>
      <c r="Y26">
        <v>7150</v>
      </c>
      <c r="Z26">
        <v>7318</v>
      </c>
    </row>
    <row r="27" spans="1:26" ht="12.75">
      <c r="A27" t="s">
        <v>347</v>
      </c>
      <c r="B27" t="s">
        <v>487</v>
      </c>
      <c r="C27">
        <v>11153</v>
      </c>
      <c r="D27">
        <v>374</v>
      </c>
      <c r="E27">
        <v>321</v>
      </c>
      <c r="F27">
        <v>2242</v>
      </c>
      <c r="G27">
        <v>372</v>
      </c>
      <c r="H27">
        <v>1217</v>
      </c>
      <c r="I27">
        <v>359</v>
      </c>
      <c r="J27">
        <v>90</v>
      </c>
      <c r="K27">
        <v>1895</v>
      </c>
      <c r="L27">
        <v>1306</v>
      </c>
      <c r="M27">
        <v>802</v>
      </c>
      <c r="N27">
        <v>2175</v>
      </c>
      <c r="O27">
        <v>18980</v>
      </c>
      <c r="P27">
        <v>11550</v>
      </c>
      <c r="Q27">
        <v>189</v>
      </c>
      <c r="R27">
        <v>221</v>
      </c>
      <c r="S27">
        <v>1599</v>
      </c>
      <c r="T27">
        <v>1235</v>
      </c>
      <c r="U27">
        <v>607</v>
      </c>
      <c r="V27">
        <v>121</v>
      </c>
      <c r="W27">
        <v>260</v>
      </c>
      <c r="X27">
        <v>456</v>
      </c>
      <c r="Y27">
        <v>1436</v>
      </c>
      <c r="Z27">
        <v>1306</v>
      </c>
    </row>
    <row r="28" spans="1:26" ht="12.75">
      <c r="A28" t="s">
        <v>348</v>
      </c>
      <c r="B28" t="s">
        <v>488</v>
      </c>
      <c r="C28">
        <v>1553</v>
      </c>
      <c r="D28">
        <v>254</v>
      </c>
      <c r="E28">
        <v>303</v>
      </c>
      <c r="F28">
        <v>190</v>
      </c>
      <c r="G28">
        <v>47</v>
      </c>
      <c r="H28">
        <v>56</v>
      </c>
      <c r="I28">
        <v>44</v>
      </c>
      <c r="J28">
        <v>6</v>
      </c>
      <c r="K28">
        <v>63</v>
      </c>
      <c r="L28">
        <v>207</v>
      </c>
      <c r="M28">
        <v>171</v>
      </c>
      <c r="N28">
        <v>212</v>
      </c>
      <c r="O28">
        <v>23857</v>
      </c>
      <c r="P28">
        <v>21680</v>
      </c>
      <c r="Q28">
        <v>177</v>
      </c>
      <c r="R28">
        <v>66</v>
      </c>
      <c r="S28">
        <v>1074</v>
      </c>
      <c r="T28">
        <v>87</v>
      </c>
      <c r="U28">
        <v>90</v>
      </c>
      <c r="V28">
        <v>10</v>
      </c>
      <c r="W28">
        <v>28</v>
      </c>
      <c r="X28">
        <v>64</v>
      </c>
      <c r="Y28">
        <v>314</v>
      </c>
      <c r="Z28">
        <v>267</v>
      </c>
    </row>
    <row r="29" spans="1:26" ht="12.75">
      <c r="A29" t="s">
        <v>349</v>
      </c>
      <c r="B29" t="s">
        <v>489</v>
      </c>
      <c r="C29">
        <v>13959</v>
      </c>
      <c r="D29">
        <v>79</v>
      </c>
      <c r="E29">
        <v>155</v>
      </c>
      <c r="F29">
        <v>832</v>
      </c>
      <c r="G29">
        <v>257</v>
      </c>
      <c r="H29">
        <v>2283</v>
      </c>
      <c r="I29">
        <v>3141</v>
      </c>
      <c r="J29">
        <v>1968</v>
      </c>
      <c r="K29">
        <v>226</v>
      </c>
      <c r="L29">
        <v>1470</v>
      </c>
      <c r="M29">
        <v>1812</v>
      </c>
      <c r="N29">
        <v>1736</v>
      </c>
      <c r="O29">
        <v>17115</v>
      </c>
      <c r="P29">
        <v>2082</v>
      </c>
      <c r="Q29">
        <v>68</v>
      </c>
      <c r="R29">
        <v>132</v>
      </c>
      <c r="S29">
        <v>1092</v>
      </c>
      <c r="T29">
        <v>2284</v>
      </c>
      <c r="U29">
        <v>4872</v>
      </c>
      <c r="V29">
        <v>2499</v>
      </c>
      <c r="W29">
        <v>95</v>
      </c>
      <c r="X29">
        <v>419</v>
      </c>
      <c r="Y29">
        <v>1968</v>
      </c>
      <c r="Z29">
        <v>1604</v>
      </c>
    </row>
    <row r="30" spans="1:26" ht="12.75">
      <c r="A30" t="s">
        <v>350</v>
      </c>
      <c r="B30" t="s">
        <v>490</v>
      </c>
      <c r="C30">
        <v>5478</v>
      </c>
      <c r="D30">
        <v>388</v>
      </c>
      <c r="E30">
        <v>445</v>
      </c>
      <c r="F30">
        <v>776</v>
      </c>
      <c r="G30">
        <v>121</v>
      </c>
      <c r="H30">
        <v>707</v>
      </c>
      <c r="I30">
        <v>1448</v>
      </c>
      <c r="J30">
        <v>109</v>
      </c>
      <c r="K30">
        <v>143</v>
      </c>
      <c r="L30">
        <v>250</v>
      </c>
      <c r="M30">
        <v>297</v>
      </c>
      <c r="N30">
        <v>794</v>
      </c>
      <c r="O30">
        <v>20191</v>
      </c>
      <c r="P30">
        <v>13537</v>
      </c>
      <c r="Q30">
        <v>390</v>
      </c>
      <c r="R30">
        <v>222</v>
      </c>
      <c r="S30">
        <v>1220</v>
      </c>
      <c r="T30">
        <v>879</v>
      </c>
      <c r="U30">
        <v>2417</v>
      </c>
      <c r="V30">
        <v>160</v>
      </c>
      <c r="W30">
        <v>74</v>
      </c>
      <c r="X30">
        <v>73</v>
      </c>
      <c r="Y30">
        <v>523</v>
      </c>
      <c r="Z30">
        <v>696</v>
      </c>
    </row>
    <row r="31" spans="1:26" ht="12.75">
      <c r="A31" t="s">
        <v>351</v>
      </c>
      <c r="B31" t="s">
        <v>491</v>
      </c>
      <c r="C31">
        <v>13441</v>
      </c>
      <c r="D31">
        <v>191</v>
      </c>
      <c r="E31">
        <v>449</v>
      </c>
      <c r="F31">
        <v>1060</v>
      </c>
      <c r="G31">
        <v>309</v>
      </c>
      <c r="H31">
        <v>566</v>
      </c>
      <c r="I31">
        <v>2406</v>
      </c>
      <c r="J31">
        <v>1063</v>
      </c>
      <c r="K31">
        <v>1154</v>
      </c>
      <c r="L31">
        <v>2484</v>
      </c>
      <c r="M31">
        <v>1084</v>
      </c>
      <c r="N31">
        <v>2675</v>
      </c>
      <c r="O31">
        <v>20516</v>
      </c>
      <c r="P31">
        <v>7208</v>
      </c>
      <c r="Q31">
        <v>127</v>
      </c>
      <c r="R31">
        <v>154</v>
      </c>
      <c r="S31">
        <v>1888</v>
      </c>
      <c r="T31">
        <v>894</v>
      </c>
      <c r="U31">
        <v>4023</v>
      </c>
      <c r="V31">
        <v>1309</v>
      </c>
      <c r="W31">
        <v>196</v>
      </c>
      <c r="X31">
        <v>1006</v>
      </c>
      <c r="Y31">
        <v>1591</v>
      </c>
      <c r="Z31">
        <v>2120</v>
      </c>
    </row>
    <row r="32" spans="1:26" ht="12.75">
      <c r="A32" t="s">
        <v>387</v>
      </c>
      <c r="B32" t="s">
        <v>971</v>
      </c>
      <c r="C32">
        <v>8610</v>
      </c>
      <c r="D32">
        <v>927</v>
      </c>
      <c r="E32">
        <v>1232</v>
      </c>
      <c r="F32">
        <v>1065</v>
      </c>
      <c r="G32">
        <v>283</v>
      </c>
      <c r="H32">
        <v>608</v>
      </c>
      <c r="I32">
        <v>279</v>
      </c>
      <c r="J32">
        <v>75</v>
      </c>
      <c r="K32">
        <v>543</v>
      </c>
      <c r="L32">
        <v>1104</v>
      </c>
      <c r="M32">
        <v>727</v>
      </c>
      <c r="N32">
        <v>1767</v>
      </c>
      <c r="O32">
        <v>92812</v>
      </c>
      <c r="P32">
        <v>82783</v>
      </c>
      <c r="Q32">
        <v>704</v>
      </c>
      <c r="R32">
        <v>353</v>
      </c>
      <c r="S32">
        <v>4468</v>
      </c>
      <c r="T32">
        <v>575</v>
      </c>
      <c r="U32">
        <v>471</v>
      </c>
      <c r="V32">
        <v>121</v>
      </c>
      <c r="W32">
        <v>184</v>
      </c>
      <c r="X32">
        <v>344</v>
      </c>
      <c r="Y32">
        <v>1431</v>
      </c>
      <c r="Z32">
        <v>1378</v>
      </c>
    </row>
    <row r="33" spans="1:26" ht="12.75">
      <c r="A33" t="s">
        <v>352</v>
      </c>
      <c r="B33" t="s">
        <v>492</v>
      </c>
      <c r="C33">
        <v>1748</v>
      </c>
      <c r="D33">
        <v>207</v>
      </c>
      <c r="E33">
        <v>324</v>
      </c>
      <c r="F33">
        <v>209</v>
      </c>
      <c r="G33">
        <v>50</v>
      </c>
      <c r="H33">
        <v>104</v>
      </c>
      <c r="I33">
        <v>54</v>
      </c>
      <c r="J33">
        <v>8</v>
      </c>
      <c r="K33">
        <v>130</v>
      </c>
      <c r="L33">
        <v>252</v>
      </c>
      <c r="M33">
        <v>132</v>
      </c>
      <c r="N33">
        <v>278</v>
      </c>
      <c r="O33">
        <v>23959</v>
      </c>
      <c r="P33">
        <v>21801</v>
      </c>
      <c r="Q33">
        <v>182</v>
      </c>
      <c r="R33">
        <v>97</v>
      </c>
      <c r="S33">
        <v>1009</v>
      </c>
      <c r="T33">
        <v>130</v>
      </c>
      <c r="U33">
        <v>63</v>
      </c>
      <c r="V33">
        <v>20</v>
      </c>
      <c r="W33">
        <v>39</v>
      </c>
      <c r="X33">
        <v>68</v>
      </c>
      <c r="Y33">
        <v>284</v>
      </c>
      <c r="Z33">
        <v>266</v>
      </c>
    </row>
    <row r="34" spans="1:26" ht="12.75">
      <c r="A34" t="s">
        <v>353</v>
      </c>
      <c r="B34" t="s">
        <v>493</v>
      </c>
      <c r="C34">
        <v>2223</v>
      </c>
      <c r="D34">
        <v>167</v>
      </c>
      <c r="E34">
        <v>367</v>
      </c>
      <c r="F34">
        <v>348</v>
      </c>
      <c r="G34">
        <v>46</v>
      </c>
      <c r="H34">
        <v>379</v>
      </c>
      <c r="I34">
        <v>99</v>
      </c>
      <c r="J34">
        <v>71</v>
      </c>
      <c r="K34">
        <v>72</v>
      </c>
      <c r="L34">
        <v>135</v>
      </c>
      <c r="M34">
        <v>366</v>
      </c>
      <c r="N34">
        <v>173</v>
      </c>
      <c r="O34">
        <v>22392</v>
      </c>
      <c r="P34">
        <v>19051</v>
      </c>
      <c r="Q34">
        <v>151</v>
      </c>
      <c r="R34">
        <v>76</v>
      </c>
      <c r="S34">
        <v>772</v>
      </c>
      <c r="T34">
        <v>655</v>
      </c>
      <c r="U34">
        <v>200</v>
      </c>
      <c r="V34">
        <v>114</v>
      </c>
      <c r="W34">
        <v>34</v>
      </c>
      <c r="X34">
        <v>52</v>
      </c>
      <c r="Y34">
        <v>882</v>
      </c>
      <c r="Z34">
        <v>405</v>
      </c>
    </row>
    <row r="35" spans="1:26" ht="12.75">
      <c r="A35" t="s">
        <v>388</v>
      </c>
      <c r="B35" t="s">
        <v>972</v>
      </c>
      <c r="C35">
        <v>31918</v>
      </c>
      <c r="D35">
        <v>487</v>
      </c>
      <c r="E35">
        <v>1038</v>
      </c>
      <c r="F35">
        <v>3208</v>
      </c>
      <c r="G35">
        <v>537</v>
      </c>
      <c r="H35">
        <v>7416</v>
      </c>
      <c r="I35">
        <v>4855</v>
      </c>
      <c r="J35">
        <v>2872</v>
      </c>
      <c r="K35">
        <v>674</v>
      </c>
      <c r="L35">
        <v>2624</v>
      </c>
      <c r="M35">
        <v>4127</v>
      </c>
      <c r="N35">
        <v>4080</v>
      </c>
      <c r="O35">
        <v>75172</v>
      </c>
      <c r="P35">
        <v>36791</v>
      </c>
      <c r="Q35">
        <v>467</v>
      </c>
      <c r="R35">
        <v>495</v>
      </c>
      <c r="S35">
        <v>3869</v>
      </c>
      <c r="T35">
        <v>9748</v>
      </c>
      <c r="U35">
        <v>8047</v>
      </c>
      <c r="V35">
        <v>3825</v>
      </c>
      <c r="W35">
        <v>230</v>
      </c>
      <c r="X35">
        <v>830</v>
      </c>
      <c r="Y35">
        <v>6137</v>
      </c>
      <c r="Z35">
        <v>4733</v>
      </c>
    </row>
    <row r="36" spans="1:26" ht="12.75">
      <c r="A36" t="s">
        <v>354</v>
      </c>
      <c r="B36" t="s">
        <v>494</v>
      </c>
      <c r="C36">
        <v>4909</v>
      </c>
      <c r="D36">
        <v>134</v>
      </c>
      <c r="E36">
        <v>308</v>
      </c>
      <c r="F36">
        <v>586</v>
      </c>
      <c r="G36">
        <v>77</v>
      </c>
      <c r="H36">
        <v>860</v>
      </c>
      <c r="I36">
        <v>757</v>
      </c>
      <c r="J36">
        <v>420</v>
      </c>
      <c r="K36">
        <v>231</v>
      </c>
      <c r="L36">
        <v>436</v>
      </c>
      <c r="M36">
        <v>669</v>
      </c>
      <c r="N36">
        <v>431</v>
      </c>
      <c r="O36">
        <v>18743</v>
      </c>
      <c r="P36">
        <v>11356</v>
      </c>
      <c r="Q36">
        <v>159</v>
      </c>
      <c r="R36">
        <v>91</v>
      </c>
      <c r="S36">
        <v>922</v>
      </c>
      <c r="T36">
        <v>1655</v>
      </c>
      <c r="U36">
        <v>1428</v>
      </c>
      <c r="V36">
        <v>663</v>
      </c>
      <c r="W36">
        <v>43</v>
      </c>
      <c r="X36">
        <v>141</v>
      </c>
      <c r="Y36">
        <v>1439</v>
      </c>
      <c r="Z36">
        <v>846</v>
      </c>
    </row>
    <row r="37" spans="1:26" ht="12.75">
      <c r="A37" t="s">
        <v>355</v>
      </c>
      <c r="B37" t="s">
        <v>495</v>
      </c>
      <c r="C37">
        <v>3818</v>
      </c>
      <c r="D37">
        <v>234</v>
      </c>
      <c r="E37">
        <v>316</v>
      </c>
      <c r="F37">
        <v>485</v>
      </c>
      <c r="G37">
        <v>79</v>
      </c>
      <c r="H37">
        <v>756</v>
      </c>
      <c r="I37">
        <v>185</v>
      </c>
      <c r="J37">
        <v>40</v>
      </c>
      <c r="K37">
        <v>178</v>
      </c>
      <c r="L37">
        <v>472</v>
      </c>
      <c r="M37">
        <v>301</v>
      </c>
      <c r="N37">
        <v>772</v>
      </c>
      <c r="O37">
        <v>20356</v>
      </c>
      <c r="P37">
        <v>15560</v>
      </c>
      <c r="Q37">
        <v>192</v>
      </c>
      <c r="R37">
        <v>118</v>
      </c>
      <c r="S37">
        <v>1310</v>
      </c>
      <c r="T37">
        <v>1098</v>
      </c>
      <c r="U37">
        <v>317</v>
      </c>
      <c r="V37">
        <v>83</v>
      </c>
      <c r="W37">
        <v>73</v>
      </c>
      <c r="X37">
        <v>195</v>
      </c>
      <c r="Y37">
        <v>708</v>
      </c>
      <c r="Z37">
        <v>702</v>
      </c>
    </row>
    <row r="38" spans="1:26" ht="12.75">
      <c r="A38" t="s">
        <v>389</v>
      </c>
      <c r="B38" t="s">
        <v>973</v>
      </c>
      <c r="C38">
        <v>14915</v>
      </c>
      <c r="D38">
        <v>1195</v>
      </c>
      <c r="E38">
        <v>1739</v>
      </c>
      <c r="F38">
        <v>2142</v>
      </c>
      <c r="G38">
        <v>402</v>
      </c>
      <c r="H38">
        <v>1776</v>
      </c>
      <c r="I38">
        <v>1537</v>
      </c>
      <c r="J38">
        <v>347</v>
      </c>
      <c r="K38">
        <v>1428</v>
      </c>
      <c r="L38">
        <v>1288</v>
      </c>
      <c r="M38">
        <v>777</v>
      </c>
      <c r="N38">
        <v>2284</v>
      </c>
      <c r="O38">
        <v>89152</v>
      </c>
      <c r="P38">
        <v>73896</v>
      </c>
      <c r="Q38">
        <v>1141</v>
      </c>
      <c r="R38">
        <v>610</v>
      </c>
      <c r="S38">
        <v>4157</v>
      </c>
      <c r="T38">
        <v>2233</v>
      </c>
      <c r="U38">
        <v>2786</v>
      </c>
      <c r="V38">
        <v>476</v>
      </c>
      <c r="W38">
        <v>274</v>
      </c>
      <c r="X38">
        <v>404</v>
      </c>
      <c r="Y38">
        <v>1457</v>
      </c>
      <c r="Z38">
        <v>1718</v>
      </c>
    </row>
    <row r="39" spans="1:26" ht="12.75">
      <c r="A39" t="s">
        <v>356</v>
      </c>
      <c r="B39" t="s">
        <v>496</v>
      </c>
      <c r="C39">
        <v>5722</v>
      </c>
      <c r="D39">
        <v>432</v>
      </c>
      <c r="E39">
        <v>375</v>
      </c>
      <c r="F39">
        <v>935</v>
      </c>
      <c r="G39">
        <v>162</v>
      </c>
      <c r="H39">
        <v>669</v>
      </c>
      <c r="I39">
        <v>359</v>
      </c>
      <c r="J39">
        <v>139</v>
      </c>
      <c r="K39">
        <v>1054</v>
      </c>
      <c r="L39">
        <v>447</v>
      </c>
      <c r="M39">
        <v>133</v>
      </c>
      <c r="N39">
        <v>1017</v>
      </c>
      <c r="O39">
        <v>20163</v>
      </c>
      <c r="P39">
        <v>16260</v>
      </c>
      <c r="Q39">
        <v>256</v>
      </c>
      <c r="R39">
        <v>182</v>
      </c>
      <c r="S39">
        <v>907</v>
      </c>
      <c r="T39">
        <v>892</v>
      </c>
      <c r="U39">
        <v>575</v>
      </c>
      <c r="V39">
        <v>140</v>
      </c>
      <c r="W39">
        <v>122</v>
      </c>
      <c r="X39">
        <v>162</v>
      </c>
      <c r="Y39">
        <v>212</v>
      </c>
      <c r="Z39">
        <v>455</v>
      </c>
    </row>
    <row r="40" spans="1:26" ht="12.75">
      <c r="A40" t="s">
        <v>357</v>
      </c>
      <c r="B40" t="s">
        <v>497</v>
      </c>
      <c r="C40">
        <v>2049</v>
      </c>
      <c r="D40">
        <v>150</v>
      </c>
      <c r="E40">
        <v>315</v>
      </c>
      <c r="F40">
        <v>249</v>
      </c>
      <c r="G40">
        <v>43</v>
      </c>
      <c r="H40">
        <v>81</v>
      </c>
      <c r="I40">
        <v>261</v>
      </c>
      <c r="J40">
        <v>40</v>
      </c>
      <c r="K40">
        <v>29</v>
      </c>
      <c r="L40">
        <v>240</v>
      </c>
      <c r="M40">
        <v>272</v>
      </c>
      <c r="N40">
        <v>369</v>
      </c>
      <c r="O40">
        <v>24745</v>
      </c>
      <c r="P40">
        <v>21039</v>
      </c>
      <c r="Q40">
        <v>131</v>
      </c>
      <c r="R40">
        <v>73</v>
      </c>
      <c r="S40">
        <v>1649</v>
      </c>
      <c r="T40">
        <v>115</v>
      </c>
      <c r="U40">
        <v>557</v>
      </c>
      <c r="V40">
        <v>54</v>
      </c>
      <c r="W40">
        <v>21</v>
      </c>
      <c r="X40">
        <v>89</v>
      </c>
      <c r="Y40">
        <v>591</v>
      </c>
      <c r="Z40">
        <v>426</v>
      </c>
    </row>
    <row r="41" spans="1:26" ht="12.75">
      <c r="A41" t="s">
        <v>358</v>
      </c>
      <c r="B41" t="s">
        <v>498</v>
      </c>
      <c r="C41">
        <v>2028</v>
      </c>
      <c r="D41">
        <v>178</v>
      </c>
      <c r="E41">
        <v>422</v>
      </c>
      <c r="F41">
        <v>256</v>
      </c>
      <c r="G41">
        <v>45</v>
      </c>
      <c r="H41">
        <v>182</v>
      </c>
      <c r="I41">
        <v>259</v>
      </c>
      <c r="J41">
        <v>125</v>
      </c>
      <c r="K41">
        <v>50</v>
      </c>
      <c r="L41">
        <v>150</v>
      </c>
      <c r="M41">
        <v>125</v>
      </c>
      <c r="N41">
        <v>236</v>
      </c>
      <c r="O41">
        <v>19789</v>
      </c>
      <c r="P41">
        <v>17426</v>
      </c>
      <c r="Q41">
        <v>180</v>
      </c>
      <c r="R41">
        <v>62</v>
      </c>
      <c r="S41">
        <v>603</v>
      </c>
      <c r="T41">
        <v>231</v>
      </c>
      <c r="U41">
        <v>512</v>
      </c>
      <c r="V41">
        <v>197</v>
      </c>
      <c r="W41">
        <v>26</v>
      </c>
      <c r="X41">
        <v>54</v>
      </c>
      <c r="Y41">
        <v>250</v>
      </c>
      <c r="Z41">
        <v>248</v>
      </c>
    </row>
    <row r="42" spans="1:26" ht="12.75">
      <c r="A42" t="s">
        <v>359</v>
      </c>
      <c r="B42" t="s">
        <v>499</v>
      </c>
      <c r="C42">
        <v>12579</v>
      </c>
      <c r="D42">
        <v>161</v>
      </c>
      <c r="E42">
        <v>227</v>
      </c>
      <c r="F42">
        <v>1339</v>
      </c>
      <c r="G42">
        <v>290</v>
      </c>
      <c r="H42">
        <v>2649</v>
      </c>
      <c r="I42">
        <v>2000</v>
      </c>
      <c r="J42">
        <v>519</v>
      </c>
      <c r="K42">
        <v>284</v>
      </c>
      <c r="L42">
        <v>1214</v>
      </c>
      <c r="M42">
        <v>1847</v>
      </c>
      <c r="N42">
        <v>2049</v>
      </c>
      <c r="O42">
        <v>17738</v>
      </c>
      <c r="P42">
        <v>4201</v>
      </c>
      <c r="Q42">
        <v>95</v>
      </c>
      <c r="R42">
        <v>210</v>
      </c>
      <c r="S42">
        <v>1677</v>
      </c>
      <c r="T42">
        <v>2392</v>
      </c>
      <c r="U42">
        <v>3390</v>
      </c>
      <c r="V42">
        <v>688</v>
      </c>
      <c r="W42">
        <v>145</v>
      </c>
      <c r="X42">
        <v>450</v>
      </c>
      <c r="Y42">
        <v>2425</v>
      </c>
      <c r="Z42">
        <v>2065</v>
      </c>
    </row>
    <row r="43" spans="1:26" ht="12.75">
      <c r="A43" t="s">
        <v>360</v>
      </c>
      <c r="B43" t="s">
        <v>500</v>
      </c>
      <c r="C43">
        <v>7420</v>
      </c>
      <c r="D43">
        <v>124</v>
      </c>
      <c r="E43">
        <v>500</v>
      </c>
      <c r="F43">
        <v>694</v>
      </c>
      <c r="G43">
        <v>124</v>
      </c>
      <c r="H43">
        <v>708</v>
      </c>
      <c r="I43">
        <v>2471</v>
      </c>
      <c r="J43">
        <v>959</v>
      </c>
      <c r="K43">
        <v>64</v>
      </c>
      <c r="L43">
        <v>428</v>
      </c>
      <c r="M43">
        <v>343</v>
      </c>
      <c r="N43">
        <v>1005</v>
      </c>
      <c r="O43">
        <v>23366</v>
      </c>
      <c r="P43">
        <v>14359</v>
      </c>
      <c r="Q43">
        <v>254</v>
      </c>
      <c r="R43">
        <v>120</v>
      </c>
      <c r="S43">
        <v>1170</v>
      </c>
      <c r="T43">
        <v>646</v>
      </c>
      <c r="U43">
        <v>3995</v>
      </c>
      <c r="V43">
        <v>1175</v>
      </c>
      <c r="W43">
        <v>29</v>
      </c>
      <c r="X43">
        <v>108</v>
      </c>
      <c r="Y43">
        <v>558</v>
      </c>
      <c r="Z43">
        <v>952</v>
      </c>
    </row>
    <row r="44" spans="1:26" ht="12.75">
      <c r="A44" t="s">
        <v>361</v>
      </c>
      <c r="B44" t="s">
        <v>501</v>
      </c>
      <c r="C44">
        <v>13763</v>
      </c>
      <c r="D44">
        <v>90</v>
      </c>
      <c r="E44">
        <v>243</v>
      </c>
      <c r="F44">
        <v>494</v>
      </c>
      <c r="G44">
        <v>130</v>
      </c>
      <c r="H44">
        <v>879</v>
      </c>
      <c r="I44">
        <v>5418</v>
      </c>
      <c r="J44">
        <v>1177</v>
      </c>
      <c r="K44">
        <v>282</v>
      </c>
      <c r="L44">
        <v>891</v>
      </c>
      <c r="M44">
        <v>675</v>
      </c>
      <c r="N44">
        <v>3484</v>
      </c>
      <c r="O44">
        <v>18652</v>
      </c>
      <c r="P44">
        <v>2971</v>
      </c>
      <c r="Q44">
        <v>95</v>
      </c>
      <c r="R44">
        <v>120</v>
      </c>
      <c r="S44">
        <v>1137</v>
      </c>
      <c r="T44">
        <v>676</v>
      </c>
      <c r="U44">
        <v>8394</v>
      </c>
      <c r="V44">
        <v>1489</v>
      </c>
      <c r="W44">
        <v>57</v>
      </c>
      <c r="X44">
        <v>317</v>
      </c>
      <c r="Y44">
        <v>717</v>
      </c>
      <c r="Z44">
        <v>2679</v>
      </c>
    </row>
    <row r="45" spans="1:26" ht="12.75">
      <c r="A45" t="s">
        <v>362</v>
      </c>
      <c r="B45" t="s">
        <v>502</v>
      </c>
      <c r="C45">
        <v>12068</v>
      </c>
      <c r="D45">
        <v>98</v>
      </c>
      <c r="E45">
        <v>456</v>
      </c>
      <c r="F45">
        <v>585</v>
      </c>
      <c r="G45">
        <v>158</v>
      </c>
      <c r="H45">
        <v>1629</v>
      </c>
      <c r="I45">
        <v>6047</v>
      </c>
      <c r="J45">
        <v>585</v>
      </c>
      <c r="K45">
        <v>114</v>
      </c>
      <c r="L45">
        <v>416</v>
      </c>
      <c r="M45">
        <v>311</v>
      </c>
      <c r="N45">
        <v>1669</v>
      </c>
      <c r="O45">
        <v>19323</v>
      </c>
      <c r="P45">
        <v>5236</v>
      </c>
      <c r="Q45">
        <v>164</v>
      </c>
      <c r="R45">
        <v>125</v>
      </c>
      <c r="S45">
        <v>873</v>
      </c>
      <c r="T45">
        <v>1202</v>
      </c>
      <c r="U45">
        <v>9034</v>
      </c>
      <c r="V45">
        <v>767</v>
      </c>
      <c r="W45">
        <v>53</v>
      </c>
      <c r="X45">
        <v>151</v>
      </c>
      <c r="Y45">
        <v>373</v>
      </c>
      <c r="Z45">
        <v>1345</v>
      </c>
    </row>
    <row r="46" spans="1:26" ht="12.75">
      <c r="A46" t="s">
        <v>363</v>
      </c>
      <c r="B46" t="s">
        <v>503</v>
      </c>
      <c r="C46">
        <v>3905</v>
      </c>
      <c r="D46">
        <v>163</v>
      </c>
      <c r="E46">
        <v>423</v>
      </c>
      <c r="F46">
        <v>342</v>
      </c>
      <c r="G46">
        <v>66</v>
      </c>
      <c r="H46">
        <v>275</v>
      </c>
      <c r="I46">
        <v>1211</v>
      </c>
      <c r="J46">
        <v>107</v>
      </c>
      <c r="K46">
        <v>53</v>
      </c>
      <c r="L46">
        <v>381</v>
      </c>
      <c r="M46">
        <v>331</v>
      </c>
      <c r="N46">
        <v>553</v>
      </c>
      <c r="O46">
        <v>21852</v>
      </c>
      <c r="P46">
        <v>16282</v>
      </c>
      <c r="Q46">
        <v>248</v>
      </c>
      <c r="R46">
        <v>68</v>
      </c>
      <c r="S46">
        <v>1046</v>
      </c>
      <c r="T46">
        <v>285</v>
      </c>
      <c r="U46">
        <v>2409</v>
      </c>
      <c r="V46">
        <v>178</v>
      </c>
      <c r="W46">
        <v>37</v>
      </c>
      <c r="X46">
        <v>128</v>
      </c>
      <c r="Y46">
        <v>615</v>
      </c>
      <c r="Z46">
        <v>556</v>
      </c>
    </row>
    <row r="47" spans="1:26" ht="12.75">
      <c r="A47" t="s">
        <v>364</v>
      </c>
      <c r="B47" t="s">
        <v>504</v>
      </c>
      <c r="C47">
        <v>5331</v>
      </c>
      <c r="D47">
        <v>142</v>
      </c>
      <c r="E47">
        <v>412</v>
      </c>
      <c r="F47">
        <v>1153</v>
      </c>
      <c r="G47">
        <v>129</v>
      </c>
      <c r="H47">
        <v>481</v>
      </c>
      <c r="I47">
        <v>808</v>
      </c>
      <c r="J47">
        <v>116</v>
      </c>
      <c r="K47">
        <v>229</v>
      </c>
      <c r="L47">
        <v>541</v>
      </c>
      <c r="M47">
        <v>776</v>
      </c>
      <c r="N47">
        <v>544</v>
      </c>
      <c r="O47">
        <v>18988</v>
      </c>
      <c r="P47">
        <v>12417</v>
      </c>
      <c r="Q47">
        <v>266</v>
      </c>
      <c r="R47">
        <v>169</v>
      </c>
      <c r="S47">
        <v>1437</v>
      </c>
      <c r="T47">
        <v>540</v>
      </c>
      <c r="U47">
        <v>1448</v>
      </c>
      <c r="V47">
        <v>201</v>
      </c>
      <c r="W47">
        <v>85</v>
      </c>
      <c r="X47">
        <v>174</v>
      </c>
      <c r="Y47">
        <v>1464</v>
      </c>
      <c r="Z47">
        <v>787</v>
      </c>
    </row>
    <row r="48" spans="1:26" ht="12.75">
      <c r="A48" t="s">
        <v>381</v>
      </c>
      <c r="B48" t="s">
        <v>975</v>
      </c>
      <c r="C48">
        <v>7052</v>
      </c>
      <c r="D48">
        <v>1089</v>
      </c>
      <c r="E48">
        <v>959</v>
      </c>
      <c r="F48">
        <v>1158</v>
      </c>
      <c r="G48">
        <v>166</v>
      </c>
      <c r="H48">
        <v>1590</v>
      </c>
      <c r="I48">
        <v>402</v>
      </c>
      <c r="J48">
        <v>86</v>
      </c>
      <c r="K48">
        <v>323</v>
      </c>
      <c r="L48">
        <v>246</v>
      </c>
      <c r="M48">
        <v>356</v>
      </c>
      <c r="N48">
        <v>677</v>
      </c>
      <c r="O48">
        <v>88055</v>
      </c>
      <c r="P48">
        <v>79871</v>
      </c>
      <c r="Q48">
        <v>789</v>
      </c>
      <c r="R48">
        <v>462</v>
      </c>
      <c r="S48">
        <v>1902</v>
      </c>
      <c r="T48">
        <v>2187</v>
      </c>
      <c r="U48">
        <v>717</v>
      </c>
      <c r="V48">
        <v>103</v>
      </c>
      <c r="W48">
        <v>196</v>
      </c>
      <c r="X48">
        <v>97</v>
      </c>
      <c r="Y48">
        <v>902</v>
      </c>
      <c r="Z48">
        <v>829</v>
      </c>
    </row>
    <row r="49" spans="1:26" ht="12.75">
      <c r="A49" t="s">
        <v>365</v>
      </c>
      <c r="B49" t="s">
        <v>505</v>
      </c>
      <c r="C49">
        <v>1698</v>
      </c>
      <c r="D49">
        <v>311</v>
      </c>
      <c r="E49">
        <v>170</v>
      </c>
      <c r="F49">
        <v>296</v>
      </c>
      <c r="G49">
        <v>40</v>
      </c>
      <c r="H49">
        <v>449</v>
      </c>
      <c r="I49">
        <v>78</v>
      </c>
      <c r="J49">
        <v>28</v>
      </c>
      <c r="K49">
        <v>50</v>
      </c>
      <c r="L49">
        <v>57</v>
      </c>
      <c r="M49">
        <v>51</v>
      </c>
      <c r="N49">
        <v>168</v>
      </c>
      <c r="O49">
        <v>22327</v>
      </c>
      <c r="P49">
        <v>20436</v>
      </c>
      <c r="Q49">
        <v>119</v>
      </c>
      <c r="R49">
        <v>124</v>
      </c>
      <c r="S49">
        <v>383</v>
      </c>
      <c r="T49">
        <v>703</v>
      </c>
      <c r="U49">
        <v>129</v>
      </c>
      <c r="V49">
        <v>17</v>
      </c>
      <c r="W49">
        <v>29</v>
      </c>
      <c r="X49">
        <v>29</v>
      </c>
      <c r="Y49">
        <v>131</v>
      </c>
      <c r="Z49">
        <v>227</v>
      </c>
    </row>
    <row r="50" spans="1:26" ht="12.75">
      <c r="A50" t="s">
        <v>366</v>
      </c>
      <c r="B50" t="s">
        <v>506</v>
      </c>
      <c r="C50">
        <v>1616</v>
      </c>
      <c r="D50">
        <v>220</v>
      </c>
      <c r="E50">
        <v>270</v>
      </c>
      <c r="F50">
        <v>253</v>
      </c>
      <c r="G50">
        <v>35</v>
      </c>
      <c r="H50">
        <v>343</v>
      </c>
      <c r="I50">
        <v>97</v>
      </c>
      <c r="J50">
        <v>13</v>
      </c>
      <c r="K50">
        <v>91</v>
      </c>
      <c r="L50">
        <v>55</v>
      </c>
      <c r="M50">
        <v>82</v>
      </c>
      <c r="N50">
        <v>157</v>
      </c>
      <c r="O50">
        <v>20839</v>
      </c>
      <c r="P50">
        <v>18938</v>
      </c>
      <c r="Q50">
        <v>234</v>
      </c>
      <c r="R50">
        <v>109</v>
      </c>
      <c r="S50">
        <v>425</v>
      </c>
      <c r="T50">
        <v>472</v>
      </c>
      <c r="U50">
        <v>160</v>
      </c>
      <c r="V50">
        <v>19</v>
      </c>
      <c r="W50">
        <v>62</v>
      </c>
      <c r="X50">
        <v>30</v>
      </c>
      <c r="Y50">
        <v>217</v>
      </c>
      <c r="Z50">
        <v>173</v>
      </c>
    </row>
    <row r="51" spans="1:26" ht="12.75">
      <c r="A51" t="s">
        <v>367</v>
      </c>
      <c r="B51" t="s">
        <v>507</v>
      </c>
      <c r="C51">
        <v>1847</v>
      </c>
      <c r="D51">
        <v>309</v>
      </c>
      <c r="E51">
        <v>223</v>
      </c>
      <c r="F51">
        <v>323</v>
      </c>
      <c r="G51">
        <v>57</v>
      </c>
      <c r="H51">
        <v>402</v>
      </c>
      <c r="I51">
        <v>105</v>
      </c>
      <c r="J51">
        <v>13</v>
      </c>
      <c r="K51">
        <v>96</v>
      </c>
      <c r="L51">
        <v>75</v>
      </c>
      <c r="M51">
        <v>87</v>
      </c>
      <c r="N51">
        <v>157</v>
      </c>
      <c r="O51">
        <v>23420</v>
      </c>
      <c r="P51">
        <v>21488</v>
      </c>
      <c r="Q51">
        <v>178</v>
      </c>
      <c r="R51">
        <v>119</v>
      </c>
      <c r="S51">
        <v>587</v>
      </c>
      <c r="T51">
        <v>351</v>
      </c>
      <c r="U51">
        <v>189</v>
      </c>
      <c r="V51">
        <v>19</v>
      </c>
      <c r="W51">
        <v>46</v>
      </c>
      <c r="X51">
        <v>23</v>
      </c>
      <c r="Y51">
        <v>229</v>
      </c>
      <c r="Z51">
        <v>191</v>
      </c>
    </row>
    <row r="52" spans="1:26" ht="12.75">
      <c r="A52" t="s">
        <v>368</v>
      </c>
      <c r="B52" t="s">
        <v>508</v>
      </c>
      <c r="C52">
        <v>1891</v>
      </c>
      <c r="D52">
        <v>249</v>
      </c>
      <c r="E52">
        <v>296</v>
      </c>
      <c r="F52">
        <v>286</v>
      </c>
      <c r="G52">
        <v>34</v>
      </c>
      <c r="H52">
        <v>396</v>
      </c>
      <c r="I52">
        <v>122</v>
      </c>
      <c r="J52">
        <v>32</v>
      </c>
      <c r="K52">
        <v>86</v>
      </c>
      <c r="L52">
        <v>59</v>
      </c>
      <c r="M52">
        <v>136</v>
      </c>
      <c r="N52">
        <v>195</v>
      </c>
      <c r="O52">
        <v>21469</v>
      </c>
      <c r="P52">
        <v>19009</v>
      </c>
      <c r="Q52">
        <v>258</v>
      </c>
      <c r="R52">
        <v>110</v>
      </c>
      <c r="S52">
        <v>507</v>
      </c>
      <c r="T52">
        <v>661</v>
      </c>
      <c r="U52">
        <v>239</v>
      </c>
      <c r="V52">
        <v>48</v>
      </c>
      <c r="W52">
        <v>59</v>
      </c>
      <c r="X52">
        <v>15</v>
      </c>
      <c r="Y52">
        <v>325</v>
      </c>
      <c r="Z52">
        <v>238</v>
      </c>
    </row>
    <row r="53" spans="1:26" ht="12.75">
      <c r="A53" t="s">
        <v>369</v>
      </c>
      <c r="B53" t="s">
        <v>509</v>
      </c>
      <c r="C53">
        <v>3150</v>
      </c>
      <c r="D53">
        <v>182</v>
      </c>
      <c r="E53">
        <v>410</v>
      </c>
      <c r="F53">
        <v>491</v>
      </c>
      <c r="G53">
        <v>63</v>
      </c>
      <c r="H53">
        <v>169</v>
      </c>
      <c r="I53">
        <v>439</v>
      </c>
      <c r="J53">
        <v>52</v>
      </c>
      <c r="K53">
        <v>166</v>
      </c>
      <c r="L53">
        <v>326</v>
      </c>
      <c r="M53">
        <v>457</v>
      </c>
      <c r="N53">
        <v>395</v>
      </c>
      <c r="O53">
        <v>22147</v>
      </c>
      <c r="P53">
        <v>17560</v>
      </c>
      <c r="Q53">
        <v>209</v>
      </c>
      <c r="R53">
        <v>114</v>
      </c>
      <c r="S53">
        <v>1401</v>
      </c>
      <c r="T53">
        <v>253</v>
      </c>
      <c r="U53">
        <v>863</v>
      </c>
      <c r="V53">
        <v>89</v>
      </c>
      <c r="W53">
        <v>85</v>
      </c>
      <c r="X53">
        <v>108</v>
      </c>
      <c r="Y53">
        <v>931</v>
      </c>
      <c r="Z53">
        <v>534</v>
      </c>
    </row>
    <row r="54" spans="1:26" ht="12.75">
      <c r="A54" t="s">
        <v>370</v>
      </c>
      <c r="B54" t="s">
        <v>510</v>
      </c>
      <c r="C54">
        <v>12840</v>
      </c>
      <c r="D54">
        <v>56</v>
      </c>
      <c r="E54">
        <v>164</v>
      </c>
      <c r="F54">
        <v>309</v>
      </c>
      <c r="G54">
        <v>151</v>
      </c>
      <c r="H54">
        <v>281</v>
      </c>
      <c r="I54">
        <v>7311</v>
      </c>
      <c r="J54">
        <v>904</v>
      </c>
      <c r="K54">
        <v>77</v>
      </c>
      <c r="L54">
        <v>1010</v>
      </c>
      <c r="M54">
        <v>336</v>
      </c>
      <c r="N54">
        <v>2241</v>
      </c>
      <c r="O54">
        <v>20081</v>
      </c>
      <c r="P54">
        <v>3369</v>
      </c>
      <c r="Q54">
        <v>56</v>
      </c>
      <c r="R54">
        <v>79</v>
      </c>
      <c r="S54">
        <v>787</v>
      </c>
      <c r="T54">
        <v>345</v>
      </c>
      <c r="U54">
        <v>11460</v>
      </c>
      <c r="V54">
        <v>1240</v>
      </c>
      <c r="W54">
        <v>43</v>
      </c>
      <c r="X54">
        <v>339</v>
      </c>
      <c r="Y54">
        <v>482</v>
      </c>
      <c r="Z54">
        <v>1881</v>
      </c>
    </row>
    <row r="55" spans="1:26" ht="12.75">
      <c r="A55" t="s">
        <v>371</v>
      </c>
      <c r="B55" t="s">
        <v>511</v>
      </c>
      <c r="C55">
        <v>3379</v>
      </c>
      <c r="D55">
        <v>265</v>
      </c>
      <c r="E55">
        <v>311</v>
      </c>
      <c r="F55">
        <v>399</v>
      </c>
      <c r="G55">
        <v>108</v>
      </c>
      <c r="H55">
        <v>346</v>
      </c>
      <c r="I55">
        <v>114</v>
      </c>
      <c r="J55">
        <v>35</v>
      </c>
      <c r="K55">
        <v>283</v>
      </c>
      <c r="L55">
        <v>368</v>
      </c>
      <c r="M55">
        <v>193</v>
      </c>
      <c r="N55">
        <v>957</v>
      </c>
      <c r="O55">
        <v>22546</v>
      </c>
      <c r="P55">
        <v>19537</v>
      </c>
      <c r="Q55">
        <v>145</v>
      </c>
      <c r="R55">
        <v>87</v>
      </c>
      <c r="S55">
        <v>1174</v>
      </c>
      <c r="T55">
        <v>228</v>
      </c>
      <c r="U55">
        <v>212</v>
      </c>
      <c r="V55">
        <v>48</v>
      </c>
      <c r="W55">
        <v>97</v>
      </c>
      <c r="X55">
        <v>114</v>
      </c>
      <c r="Y55">
        <v>409</v>
      </c>
      <c r="Z55">
        <v>495</v>
      </c>
    </row>
    <row r="56" spans="1:26" ht="12.75">
      <c r="A56" t="s">
        <v>390</v>
      </c>
      <c r="B56" t="s">
        <v>974</v>
      </c>
      <c r="C56">
        <v>19105</v>
      </c>
      <c r="D56">
        <v>689</v>
      </c>
      <c r="E56">
        <v>2072</v>
      </c>
      <c r="F56">
        <v>2253</v>
      </c>
      <c r="G56">
        <v>325</v>
      </c>
      <c r="H56">
        <v>1963</v>
      </c>
      <c r="I56">
        <v>5332</v>
      </c>
      <c r="J56">
        <v>1464</v>
      </c>
      <c r="K56">
        <v>275</v>
      </c>
      <c r="L56">
        <v>1215</v>
      </c>
      <c r="M56">
        <v>1090</v>
      </c>
      <c r="N56">
        <v>2427</v>
      </c>
      <c r="O56">
        <v>87633</v>
      </c>
      <c r="P56">
        <v>63611</v>
      </c>
      <c r="Q56">
        <v>1005</v>
      </c>
      <c r="R56">
        <v>430</v>
      </c>
      <c r="S56">
        <v>4046</v>
      </c>
      <c r="T56">
        <v>2203</v>
      </c>
      <c r="U56">
        <v>9469</v>
      </c>
      <c r="V56">
        <v>1946</v>
      </c>
      <c r="W56">
        <v>152</v>
      </c>
      <c r="X56">
        <v>336</v>
      </c>
      <c r="Y56">
        <v>1961</v>
      </c>
      <c r="Z56">
        <v>2474</v>
      </c>
    </row>
    <row r="59" spans="1:14" ht="12.75">
      <c r="A59" t="s">
        <v>190</v>
      </c>
      <c r="B59" t="s">
        <v>189</v>
      </c>
      <c r="C59" t="s">
        <v>843</v>
      </c>
      <c r="D59" t="s">
        <v>844</v>
      </c>
      <c r="E59" t="s">
        <v>845</v>
      </c>
      <c r="F59" t="s">
        <v>846</v>
      </c>
      <c r="G59" t="s">
        <v>847</v>
      </c>
      <c r="H59" t="s">
        <v>848</v>
      </c>
      <c r="I59" t="s">
        <v>849</v>
      </c>
      <c r="J59" t="s">
        <v>850</v>
      </c>
      <c r="K59" t="s">
        <v>851</v>
      </c>
      <c r="L59" t="s">
        <v>852</v>
      </c>
      <c r="M59" t="s">
        <v>853</v>
      </c>
      <c r="N59" t="s">
        <v>854</v>
      </c>
    </row>
    <row r="60" spans="1:26" ht="12.75">
      <c r="A60" t="s">
        <v>244</v>
      </c>
      <c r="B60" t="s">
        <v>243</v>
      </c>
      <c r="C60" s="74">
        <f>C3/(C3+O3)*100</f>
        <v>16.595967052323076</v>
      </c>
      <c r="D60" s="74">
        <f aca="true" t="shared" si="0" ref="C60:D62">D3/(D3+P3)*100</f>
        <v>1.106875045663162</v>
      </c>
      <c r="E60" s="74">
        <f aca="true" t="shared" si="1" ref="E60:N60">E3/(E3+Q3)*100</f>
        <v>64.62751703544905</v>
      </c>
      <c r="F60" s="74">
        <f t="shared" si="1"/>
        <v>83.45461247559626</v>
      </c>
      <c r="G60" s="74">
        <f t="shared" si="1"/>
        <v>9.348883622302608</v>
      </c>
      <c r="H60" s="74">
        <f t="shared" si="1"/>
        <v>45.272600676846345</v>
      </c>
      <c r="I60" s="74">
        <f t="shared" si="1"/>
        <v>38.1650003739809</v>
      </c>
      <c r="J60" s="74">
        <f t="shared" si="1"/>
        <v>43.07878588872699</v>
      </c>
      <c r="K60" s="74">
        <f t="shared" si="1"/>
        <v>77.81147923471768</v>
      </c>
      <c r="L60" s="74">
        <f t="shared" si="1"/>
        <v>75.07784797595262</v>
      </c>
      <c r="M60" s="74">
        <f t="shared" si="1"/>
        <v>38.034960819770944</v>
      </c>
      <c r="N60" s="74">
        <f t="shared" si="1"/>
        <v>52.801717504386104</v>
      </c>
      <c r="O60" s="74"/>
      <c r="P60" s="74"/>
      <c r="Q60" s="74"/>
      <c r="R60" s="74"/>
      <c r="S60" s="74"/>
      <c r="T60" s="74"/>
      <c r="U60" s="74"/>
      <c r="V60" s="74"/>
      <c r="W60" s="74"/>
      <c r="X60" s="74"/>
      <c r="Y60" s="74"/>
      <c r="Z60" s="74"/>
    </row>
    <row r="61" spans="1:26" ht="12.75">
      <c r="A61" t="s">
        <v>244</v>
      </c>
      <c r="B61" t="s">
        <v>245</v>
      </c>
      <c r="C61" s="74">
        <f t="shared" si="0"/>
        <v>11.245808748436007</v>
      </c>
      <c r="D61" s="74">
        <f t="shared" si="0"/>
        <v>1.2878374267336261</v>
      </c>
      <c r="E61" s="74">
        <f aca="true" t="shared" si="2" ref="E61:N62">E4/(E4+Q4)*100</f>
        <v>65.36692263112141</v>
      </c>
      <c r="F61" s="74">
        <f t="shared" si="2"/>
        <v>83.18900915903413</v>
      </c>
      <c r="G61" s="74">
        <f t="shared" si="2"/>
        <v>10.13559682342044</v>
      </c>
      <c r="H61" s="74">
        <f t="shared" si="2"/>
        <v>45.95516368414066</v>
      </c>
      <c r="I61" s="74">
        <f t="shared" si="2"/>
        <v>38.51034992607196</v>
      </c>
      <c r="J61" s="74">
        <f t="shared" si="2"/>
        <v>43.17891647769499</v>
      </c>
      <c r="K61" s="74">
        <f t="shared" si="2"/>
        <v>77.18232397518706</v>
      </c>
      <c r="L61" s="74">
        <f t="shared" si="2"/>
        <v>75.68362566728402</v>
      </c>
      <c r="M61" s="74">
        <f t="shared" si="2"/>
        <v>38.17775422264212</v>
      </c>
      <c r="N61" s="74">
        <f t="shared" si="2"/>
        <v>55.82225812449112</v>
      </c>
      <c r="O61" s="74"/>
      <c r="P61" s="74"/>
      <c r="Q61" s="74"/>
      <c r="R61" s="74"/>
      <c r="S61" s="74"/>
      <c r="T61" s="74"/>
      <c r="U61" s="74"/>
      <c r="V61" s="74"/>
      <c r="W61" s="74"/>
      <c r="X61" s="74"/>
      <c r="Y61" s="74"/>
      <c r="Z61" s="74"/>
    </row>
    <row r="62" spans="1:26" ht="12.75">
      <c r="A62" t="s">
        <v>247</v>
      </c>
      <c r="B62" t="s">
        <v>246</v>
      </c>
      <c r="C62" s="74">
        <f t="shared" si="0"/>
        <v>13.840405734078798</v>
      </c>
      <c r="D62" s="74">
        <f t="shared" si="0"/>
        <v>2.162796886869006</v>
      </c>
      <c r="E62" s="74">
        <f t="shared" si="2"/>
        <v>66.42211523768813</v>
      </c>
      <c r="F62" s="74">
        <f t="shared" si="2"/>
        <v>83.87616427992216</v>
      </c>
      <c r="G62" s="74">
        <f t="shared" si="2"/>
        <v>19.675340080594932</v>
      </c>
      <c r="H62" s="74">
        <f t="shared" si="2"/>
        <v>56.91866888490523</v>
      </c>
      <c r="I62" s="74">
        <f t="shared" si="2"/>
        <v>43.84760339554178</v>
      </c>
      <c r="J62" s="74">
        <f t="shared" si="2"/>
        <v>48.08574295440696</v>
      </c>
      <c r="K62" s="74">
        <f t="shared" si="2"/>
        <v>76.34564153643055</v>
      </c>
      <c r="L62" s="74">
        <f t="shared" si="2"/>
        <v>67.18006097729358</v>
      </c>
      <c r="M62" s="74">
        <f t="shared" si="2"/>
        <v>39.83733096904314</v>
      </c>
      <c r="N62" s="74">
        <f t="shared" si="2"/>
        <v>66.01082715502496</v>
      </c>
      <c r="O62" s="74"/>
      <c r="P62" s="74"/>
      <c r="Q62" s="74"/>
      <c r="R62" s="74"/>
      <c r="S62" s="74"/>
      <c r="T62" s="74"/>
      <c r="U62" s="74"/>
      <c r="V62" s="74"/>
      <c r="W62" s="74"/>
      <c r="X62" s="74"/>
      <c r="Y62" s="74"/>
      <c r="Z62" s="74"/>
    </row>
    <row r="63" spans="1:26" ht="12.75">
      <c r="A63" t="s">
        <v>987</v>
      </c>
      <c r="B63" t="s">
        <v>241</v>
      </c>
      <c r="C63" s="74">
        <f aca="true" t="shared" si="3" ref="C63:C113">C6/(C6+O6)*100</f>
        <v>20.26922263725421</v>
      </c>
      <c r="D63" s="74">
        <f aca="true" t="shared" si="4" ref="D63:D113">D6/(D6+P6)*100</f>
        <v>1.4205986808726534</v>
      </c>
      <c r="E63" s="74">
        <f aca="true" t="shared" si="5" ref="E63:E113">E6/(E6+Q6)*100</f>
        <v>69.23809523809524</v>
      </c>
      <c r="F63" s="74">
        <f aca="true" t="shared" si="6" ref="F63:F113">F6/(F6+R6)*100</f>
        <v>84.22436459246275</v>
      </c>
      <c r="G63" s="74">
        <f aca="true" t="shared" si="7" ref="G63:G113">G6/(G6+S6)*100</f>
        <v>6.83371298405467</v>
      </c>
      <c r="H63" s="74">
        <f aca="true" t="shared" si="8" ref="H63:H113">H6/(H6+T6)*100</f>
        <v>43.3931484502447</v>
      </c>
      <c r="I63" s="74">
        <f aca="true" t="shared" si="9" ref="I63:I113">I6/(I6+U6)*100</f>
        <v>35.26876267748479</v>
      </c>
      <c r="J63" s="74">
        <f aca="true" t="shared" si="10" ref="J63:J113">J6/(J6+V6)*100</f>
        <v>40.80717488789238</v>
      </c>
      <c r="K63" s="74">
        <f aca="true" t="shared" si="11" ref="K63:K113">K6/(K6+W6)*100</f>
        <v>64.28571428571429</v>
      </c>
      <c r="L63" s="74">
        <f aca="true" t="shared" si="12" ref="L63:L113">L6/(L6+X6)*100</f>
        <v>84.76821192052981</v>
      </c>
      <c r="M63" s="74">
        <f aca="true" t="shared" si="13" ref="M63:M113">M6/(M6+Y6)*100</f>
        <v>35.10253317249698</v>
      </c>
      <c r="N63" s="74">
        <f aca="true" t="shared" si="14" ref="N63:N113">N6/(N6+Z6)*100</f>
        <v>46.85418208734271</v>
      </c>
      <c r="O63" s="74"/>
      <c r="P63" s="74"/>
      <c r="Q63" s="74"/>
      <c r="R63" s="74"/>
      <c r="S63" s="74"/>
      <c r="T63" s="74"/>
      <c r="U63" s="74"/>
      <c r="V63" s="74"/>
      <c r="W63" s="74"/>
      <c r="X63" s="74"/>
      <c r="Y63" s="74"/>
      <c r="Z63" s="74"/>
    </row>
    <row r="64" spans="1:26" ht="12.75">
      <c r="A64" t="s">
        <v>988</v>
      </c>
      <c r="B64" t="s">
        <v>966</v>
      </c>
      <c r="C64" s="74">
        <f t="shared" si="3"/>
        <v>43.043424394474386</v>
      </c>
      <c r="D64" s="74">
        <f t="shared" si="4"/>
        <v>3.188319427890346</v>
      </c>
      <c r="E64" s="74">
        <f t="shared" si="5"/>
        <v>73.9622641509434</v>
      </c>
      <c r="F64" s="74">
        <f t="shared" si="6"/>
        <v>86.48255813953489</v>
      </c>
      <c r="G64" s="74">
        <f t="shared" si="7"/>
        <v>15.18987341772152</v>
      </c>
      <c r="H64" s="74">
        <f t="shared" si="8"/>
        <v>41.26365054602184</v>
      </c>
      <c r="I64" s="74">
        <f t="shared" si="9"/>
        <v>38.961038961038966</v>
      </c>
      <c r="J64" s="74">
        <f t="shared" si="10"/>
        <v>45.177851118445176</v>
      </c>
      <c r="K64" s="74">
        <f t="shared" si="11"/>
        <v>76.58643326039387</v>
      </c>
      <c r="L64" s="74">
        <f t="shared" si="12"/>
        <v>72.63853904282117</v>
      </c>
      <c r="M64" s="74">
        <f t="shared" si="13"/>
        <v>49.867139061116035</v>
      </c>
      <c r="N64" s="74">
        <f t="shared" si="14"/>
        <v>49.46058091286307</v>
      </c>
      <c r="O64" s="74"/>
      <c r="P64" s="74"/>
      <c r="Q64" s="74"/>
      <c r="R64" s="74"/>
      <c r="S64" s="74"/>
      <c r="T64" s="74"/>
      <c r="U64" s="74"/>
      <c r="V64" s="74"/>
      <c r="W64" s="74"/>
      <c r="X64" s="74"/>
      <c r="Y64" s="74"/>
      <c r="Z64" s="74"/>
    </row>
    <row r="65" spans="1:26" ht="12.75">
      <c r="A65" t="s">
        <v>334</v>
      </c>
      <c r="B65" t="s">
        <v>967</v>
      </c>
      <c r="C65" s="74">
        <f t="shared" si="3"/>
        <v>10.113349621500381</v>
      </c>
      <c r="D65" s="74">
        <f t="shared" si="4"/>
        <v>1.0065218507677296</v>
      </c>
      <c r="E65" s="74">
        <f t="shared" si="5"/>
        <v>65.99423631123919</v>
      </c>
      <c r="F65" s="74">
        <f t="shared" si="6"/>
        <v>74.74489795918367</v>
      </c>
      <c r="G65" s="74">
        <f t="shared" si="7"/>
        <v>5.835156819839534</v>
      </c>
      <c r="H65" s="74">
        <f t="shared" si="8"/>
        <v>44.57142857142857</v>
      </c>
      <c r="I65" s="74">
        <f t="shared" si="9"/>
        <v>37.60330578512397</v>
      </c>
      <c r="J65" s="74">
        <f t="shared" si="10"/>
        <v>40.625</v>
      </c>
      <c r="K65" s="74">
        <f t="shared" si="11"/>
        <v>67.48466257668711</v>
      </c>
      <c r="L65" s="74">
        <f t="shared" si="12"/>
        <v>80.25276461295418</v>
      </c>
      <c r="M65" s="74">
        <f t="shared" si="13"/>
        <v>32.98969072164948</v>
      </c>
      <c r="N65" s="74">
        <f t="shared" si="14"/>
        <v>51.42071494042163</v>
      </c>
      <c r="O65" s="74"/>
      <c r="P65" s="74"/>
      <c r="Q65" s="74"/>
      <c r="R65" s="74"/>
      <c r="S65" s="74"/>
      <c r="T65" s="74"/>
      <c r="U65" s="74"/>
      <c r="V65" s="74"/>
      <c r="W65" s="74"/>
      <c r="X65" s="74"/>
      <c r="Y65" s="74"/>
      <c r="Z65" s="74"/>
    </row>
    <row r="66" spans="1:26" ht="12.75">
      <c r="A66" t="s">
        <v>335</v>
      </c>
      <c r="B66" t="s">
        <v>968</v>
      </c>
      <c r="C66" s="74">
        <f t="shared" si="3"/>
        <v>11.753843834790473</v>
      </c>
      <c r="D66" s="74">
        <f t="shared" si="4"/>
        <v>1.028583242880033</v>
      </c>
      <c r="E66" s="74">
        <f t="shared" si="5"/>
        <v>61.34663341645885</v>
      </c>
      <c r="F66" s="74">
        <f t="shared" si="6"/>
        <v>78.29977628635348</v>
      </c>
      <c r="G66" s="74">
        <f t="shared" si="7"/>
        <v>6.620808254514188</v>
      </c>
      <c r="H66" s="74">
        <f t="shared" si="8"/>
        <v>43.4529582929195</v>
      </c>
      <c r="I66" s="74">
        <f t="shared" si="9"/>
        <v>34.92433061699651</v>
      </c>
      <c r="J66" s="74">
        <f t="shared" si="10"/>
        <v>33.146067415730336</v>
      </c>
      <c r="K66" s="74">
        <f t="shared" si="11"/>
        <v>66.66666666666666</v>
      </c>
      <c r="L66" s="74">
        <f t="shared" si="12"/>
        <v>75.51724137931033</v>
      </c>
      <c r="M66" s="74">
        <f t="shared" si="13"/>
        <v>32.86467486818981</v>
      </c>
      <c r="N66" s="74">
        <f t="shared" si="14"/>
        <v>46.97833523375142</v>
      </c>
      <c r="O66" s="74"/>
      <c r="P66" s="74"/>
      <c r="Q66" s="74"/>
      <c r="R66" s="74"/>
      <c r="S66" s="74"/>
      <c r="T66" s="74"/>
      <c r="U66" s="74"/>
      <c r="V66" s="74"/>
      <c r="W66" s="74"/>
      <c r="X66" s="74"/>
      <c r="Y66" s="74"/>
      <c r="Z66" s="74"/>
    </row>
    <row r="67" spans="1:26" ht="12.75">
      <c r="A67" t="s">
        <v>242</v>
      </c>
      <c r="B67" t="s">
        <v>969</v>
      </c>
      <c r="C67" s="74">
        <f t="shared" si="3"/>
        <v>22.209040627373504</v>
      </c>
      <c r="D67" s="74">
        <f t="shared" si="4"/>
        <v>1.4499743080265934</v>
      </c>
      <c r="E67" s="74">
        <f t="shared" si="5"/>
        <v>64.07520094455292</v>
      </c>
      <c r="F67" s="74">
        <f t="shared" si="6"/>
        <v>82.63487312062045</v>
      </c>
      <c r="G67" s="74">
        <f t="shared" si="7"/>
        <v>9.919126142211953</v>
      </c>
      <c r="H67" s="74">
        <f t="shared" si="8"/>
        <v>46.039213258847745</v>
      </c>
      <c r="I67" s="74">
        <f t="shared" si="9"/>
        <v>37.78409287339155</v>
      </c>
      <c r="J67" s="74">
        <f t="shared" si="10"/>
        <v>43.28046231402926</v>
      </c>
      <c r="K67" s="74">
        <f t="shared" si="11"/>
        <v>78.09943360604153</v>
      </c>
      <c r="L67" s="74">
        <f t="shared" si="12"/>
        <v>74.71908239138408</v>
      </c>
      <c r="M67" s="74">
        <f t="shared" si="13"/>
        <v>38.98742679624693</v>
      </c>
      <c r="N67" s="74">
        <f t="shared" si="14"/>
        <v>52.36049107142857</v>
      </c>
      <c r="O67" s="74"/>
      <c r="P67" s="74"/>
      <c r="Q67" s="74"/>
      <c r="R67" s="74"/>
      <c r="S67" s="74"/>
      <c r="T67" s="74"/>
      <c r="U67" s="74"/>
      <c r="V67" s="74"/>
      <c r="W67" s="74"/>
      <c r="X67" s="74"/>
      <c r="Y67" s="74"/>
      <c r="Z67" s="74"/>
    </row>
    <row r="68" spans="1:26" ht="12.75">
      <c r="A68" t="s">
        <v>336</v>
      </c>
      <c r="B68" t="s">
        <v>970</v>
      </c>
      <c r="C68" s="74">
        <f t="shared" si="3"/>
        <v>40.01532250935557</v>
      </c>
      <c r="D68" s="74">
        <f t="shared" si="4"/>
        <v>1.7352503718393655</v>
      </c>
      <c r="E68" s="74">
        <f t="shared" si="5"/>
        <v>73.02798982188295</v>
      </c>
      <c r="F68" s="74">
        <f t="shared" si="6"/>
        <v>77.91164658634538</v>
      </c>
      <c r="G68" s="74">
        <f t="shared" si="7"/>
        <v>15.625</v>
      </c>
      <c r="H68" s="74">
        <f t="shared" si="8"/>
        <v>53.46420323325635</v>
      </c>
      <c r="I68" s="74">
        <f t="shared" si="9"/>
        <v>39.36921296296296</v>
      </c>
      <c r="J68" s="74">
        <f t="shared" si="10"/>
        <v>44.32780223501524</v>
      </c>
      <c r="K68" s="74">
        <f t="shared" si="11"/>
        <v>58.03571428571429</v>
      </c>
      <c r="L68" s="74">
        <f t="shared" si="12"/>
        <v>78.76049063912201</v>
      </c>
      <c r="M68" s="74">
        <f t="shared" si="13"/>
        <v>49.760765550239235</v>
      </c>
      <c r="N68" s="74">
        <f t="shared" si="14"/>
        <v>56.404761904761905</v>
      </c>
      <c r="O68" s="74"/>
      <c r="P68" s="74"/>
      <c r="Q68" s="74"/>
      <c r="R68" s="74"/>
      <c r="S68" s="74"/>
      <c r="T68" s="74"/>
      <c r="U68" s="74"/>
      <c r="V68" s="74"/>
      <c r="W68" s="74"/>
      <c r="X68" s="74"/>
      <c r="Y68" s="74"/>
      <c r="Z68" s="74"/>
    </row>
    <row r="69" spans="1:26" ht="12.75">
      <c r="A69" t="s">
        <v>337</v>
      </c>
      <c r="B69" t="s">
        <v>971</v>
      </c>
      <c r="C69" s="74">
        <f t="shared" si="3"/>
        <v>11.31929986891819</v>
      </c>
      <c r="D69" s="74">
        <f t="shared" si="4"/>
        <v>1.5802348336594911</v>
      </c>
      <c r="E69" s="74">
        <f t="shared" si="5"/>
        <v>58.73261205564142</v>
      </c>
      <c r="F69" s="74">
        <f t="shared" si="6"/>
        <v>73.26732673267327</v>
      </c>
      <c r="G69" s="74">
        <f t="shared" si="7"/>
        <v>7.610789980732177</v>
      </c>
      <c r="H69" s="74">
        <f t="shared" si="8"/>
        <v>54.44234404536862</v>
      </c>
      <c r="I69" s="74">
        <f t="shared" si="9"/>
        <v>34.541984732824424</v>
      </c>
      <c r="J69" s="74">
        <f t="shared" si="10"/>
        <v>42.238267148014444</v>
      </c>
      <c r="K69" s="74">
        <f t="shared" si="11"/>
        <v>79.58115183246073</v>
      </c>
      <c r="L69" s="74">
        <f t="shared" si="12"/>
        <v>78.90625</v>
      </c>
      <c r="M69" s="74">
        <f t="shared" si="13"/>
        <v>37.044534412955464</v>
      </c>
      <c r="N69" s="74">
        <f t="shared" si="14"/>
        <v>58.27439886845828</v>
      </c>
      <c r="O69" s="74"/>
      <c r="P69" s="74"/>
      <c r="Q69" s="74"/>
      <c r="R69" s="74"/>
      <c r="S69" s="74"/>
      <c r="T69" s="74"/>
      <c r="U69" s="74"/>
      <c r="V69" s="74"/>
      <c r="W69" s="74"/>
      <c r="X69" s="74"/>
      <c r="Y69" s="74"/>
      <c r="Z69" s="74"/>
    </row>
    <row r="70" spans="1:26" ht="12.75">
      <c r="A70" t="s">
        <v>338</v>
      </c>
      <c r="B70" t="s">
        <v>972</v>
      </c>
      <c r="C70" s="74">
        <f t="shared" si="3"/>
        <v>12.206317099735491</v>
      </c>
      <c r="D70" s="74">
        <f t="shared" si="4"/>
        <v>1.2948635289060821</v>
      </c>
      <c r="E70" s="74">
        <f t="shared" si="5"/>
        <v>61.5</v>
      </c>
      <c r="F70" s="74">
        <f t="shared" si="6"/>
        <v>70.47817047817048</v>
      </c>
      <c r="G70" s="74">
        <f t="shared" si="7"/>
        <v>6.516679596586501</v>
      </c>
      <c r="H70" s="74">
        <f t="shared" si="8"/>
        <v>41.77927927927928</v>
      </c>
      <c r="I70" s="74">
        <f t="shared" si="9"/>
        <v>34.612031386224935</v>
      </c>
      <c r="J70" s="74">
        <f t="shared" si="10"/>
        <v>35.95505617977528</v>
      </c>
      <c r="K70" s="74">
        <f t="shared" si="11"/>
        <v>66.06334841628959</v>
      </c>
      <c r="L70" s="74">
        <f t="shared" si="12"/>
        <v>77.99511002444987</v>
      </c>
      <c r="M70" s="74">
        <f t="shared" si="13"/>
        <v>33.171912832929785</v>
      </c>
      <c r="N70" s="74">
        <f t="shared" si="14"/>
        <v>46.82875264270613</v>
      </c>
      <c r="O70" s="74"/>
      <c r="P70" s="74"/>
      <c r="Q70" s="74"/>
      <c r="R70" s="74"/>
      <c r="S70" s="74"/>
      <c r="T70" s="74"/>
      <c r="U70" s="74"/>
      <c r="V70" s="74"/>
      <c r="W70" s="74"/>
      <c r="X70" s="74"/>
      <c r="Y70" s="74"/>
      <c r="Z70" s="74"/>
    </row>
    <row r="71" spans="1:26" ht="12.75">
      <c r="A71" t="s">
        <v>382</v>
      </c>
      <c r="B71" t="s">
        <v>973</v>
      </c>
      <c r="C71" s="74">
        <f t="shared" si="3"/>
        <v>19.731173887830337</v>
      </c>
      <c r="D71" s="74">
        <f t="shared" si="4"/>
        <v>1.991822525821442</v>
      </c>
      <c r="E71" s="74">
        <f t="shared" si="5"/>
        <v>62.869660460021905</v>
      </c>
      <c r="F71" s="74">
        <f t="shared" si="6"/>
        <v>82.92003343549736</v>
      </c>
      <c r="G71" s="74">
        <f t="shared" si="7"/>
        <v>9.79062811565304</v>
      </c>
      <c r="H71" s="74">
        <f t="shared" si="8"/>
        <v>45.753604193971164</v>
      </c>
      <c r="I71" s="74">
        <f t="shared" si="9"/>
        <v>38.045007032348806</v>
      </c>
      <c r="J71" s="74">
        <f t="shared" si="10"/>
        <v>39.82683982683983</v>
      </c>
      <c r="K71" s="74">
        <f t="shared" si="11"/>
        <v>80.36904151717069</v>
      </c>
      <c r="L71" s="74">
        <f t="shared" si="12"/>
        <v>76.19222303741746</v>
      </c>
      <c r="M71" s="74">
        <f t="shared" si="13"/>
        <v>35.480997624703086</v>
      </c>
      <c r="N71" s="74">
        <f t="shared" si="14"/>
        <v>57.98977309044423</v>
      </c>
      <c r="O71" s="74"/>
      <c r="P71" s="74"/>
      <c r="Q71" s="74"/>
      <c r="R71" s="74"/>
      <c r="S71" s="74"/>
      <c r="T71" s="74"/>
      <c r="U71" s="74"/>
      <c r="V71" s="74"/>
      <c r="W71" s="74"/>
      <c r="X71" s="74"/>
      <c r="Y71" s="74"/>
      <c r="Z71" s="74"/>
    </row>
    <row r="72" spans="1:26" ht="12.75">
      <c r="A72" t="s">
        <v>339</v>
      </c>
      <c r="B72" t="s">
        <v>974</v>
      </c>
      <c r="C72" s="74">
        <f t="shared" si="3"/>
        <v>29.267993122083023</v>
      </c>
      <c r="D72" s="74">
        <f t="shared" si="4"/>
        <v>3.2814917352007167</v>
      </c>
      <c r="E72" s="74">
        <f t="shared" si="5"/>
        <v>63.72795969773299</v>
      </c>
      <c r="F72" s="74">
        <f t="shared" si="6"/>
        <v>84.88453463960812</v>
      </c>
      <c r="G72" s="74">
        <f t="shared" si="7"/>
        <v>15.605095541401273</v>
      </c>
      <c r="H72" s="74">
        <f t="shared" si="8"/>
        <v>48.20650351994637</v>
      </c>
      <c r="I72" s="74">
        <f t="shared" si="9"/>
        <v>39.21389396709324</v>
      </c>
      <c r="J72" s="74">
        <f t="shared" si="10"/>
        <v>38.578680203045685</v>
      </c>
      <c r="K72" s="74">
        <f t="shared" si="11"/>
        <v>82.60393873085339</v>
      </c>
      <c r="L72" s="74">
        <f t="shared" si="12"/>
        <v>76.11428571428571</v>
      </c>
      <c r="M72" s="74">
        <f t="shared" si="13"/>
        <v>41.52637485970819</v>
      </c>
      <c r="N72" s="74">
        <f t="shared" si="14"/>
        <v>64.01137980085349</v>
      </c>
      <c r="O72" s="74"/>
      <c r="P72" s="74"/>
      <c r="Q72" s="74"/>
      <c r="R72" s="74"/>
      <c r="S72" s="74"/>
      <c r="T72" s="74"/>
      <c r="U72" s="74"/>
      <c r="V72" s="74"/>
      <c r="W72" s="74"/>
      <c r="X72" s="74"/>
      <c r="Y72" s="74"/>
      <c r="Z72" s="74"/>
    </row>
    <row r="73" spans="1:26" ht="12.75">
      <c r="A73" t="s">
        <v>383</v>
      </c>
      <c r="B73" t="s">
        <v>975</v>
      </c>
      <c r="C73" s="74">
        <f t="shared" si="3"/>
        <v>15.024852216244962</v>
      </c>
      <c r="D73" s="74">
        <f t="shared" si="4"/>
        <v>1.0754664950822685</v>
      </c>
      <c r="E73" s="74">
        <f t="shared" si="5"/>
        <v>65.30187369882027</v>
      </c>
      <c r="F73" s="74">
        <f t="shared" si="6"/>
        <v>84.0702604482132</v>
      </c>
      <c r="G73" s="74">
        <f t="shared" si="7"/>
        <v>6.692335900256692</v>
      </c>
      <c r="H73" s="74">
        <f t="shared" si="8"/>
        <v>45.05187549880287</v>
      </c>
      <c r="I73" s="74">
        <f t="shared" si="9"/>
        <v>35.14546612868975</v>
      </c>
      <c r="J73" s="74">
        <f t="shared" si="10"/>
        <v>38.70967741935484</v>
      </c>
      <c r="K73" s="74">
        <f t="shared" si="11"/>
        <v>67.19706242350061</v>
      </c>
      <c r="L73" s="74">
        <f t="shared" si="12"/>
        <v>74.10199556541019</v>
      </c>
      <c r="M73" s="74">
        <f t="shared" si="13"/>
        <v>34.46730833056754</v>
      </c>
      <c r="N73" s="74">
        <f t="shared" si="14"/>
        <v>42.0075349838536</v>
      </c>
      <c r="O73" s="74"/>
      <c r="P73" s="74"/>
      <c r="Q73" s="74"/>
      <c r="R73" s="74"/>
      <c r="S73" s="74"/>
      <c r="T73" s="74"/>
      <c r="U73" s="74"/>
      <c r="V73" s="74"/>
      <c r="W73" s="74"/>
      <c r="X73" s="74"/>
      <c r="Y73" s="74"/>
      <c r="Z73" s="74"/>
    </row>
    <row r="74" spans="1:26" ht="12.75">
      <c r="A74" t="s">
        <v>340</v>
      </c>
      <c r="B74" t="s">
        <v>472</v>
      </c>
      <c r="C74" s="74">
        <f t="shared" si="3"/>
        <v>14.521640091116172</v>
      </c>
      <c r="D74" s="74">
        <f t="shared" si="4"/>
        <v>1.2363499435170078</v>
      </c>
      <c r="E74" s="74">
        <f t="shared" si="5"/>
        <v>66.69912366114897</v>
      </c>
      <c r="F74" s="74">
        <f t="shared" si="6"/>
        <v>83.17307692307693</v>
      </c>
      <c r="G74" s="74">
        <f t="shared" si="7"/>
        <v>7.685881370091896</v>
      </c>
      <c r="H74" s="74">
        <f t="shared" si="8"/>
        <v>47.5609756097561</v>
      </c>
      <c r="I74" s="74">
        <f t="shared" si="9"/>
        <v>35.539568345323744</v>
      </c>
      <c r="J74" s="74">
        <f t="shared" si="10"/>
        <v>40.828402366863905</v>
      </c>
      <c r="K74" s="74">
        <f t="shared" si="11"/>
        <v>65.35433070866141</v>
      </c>
      <c r="L74" s="74">
        <f t="shared" si="12"/>
        <v>69.89473684210526</v>
      </c>
      <c r="M74" s="74">
        <f t="shared" si="13"/>
        <v>33.129370629370634</v>
      </c>
      <c r="N74" s="74">
        <f t="shared" si="14"/>
        <v>40.67278287461774</v>
      </c>
      <c r="O74" s="74"/>
      <c r="P74" s="74"/>
      <c r="Q74" s="74"/>
      <c r="R74" s="74"/>
      <c r="S74" s="74"/>
      <c r="T74" s="74"/>
      <c r="U74" s="74"/>
      <c r="V74" s="74"/>
      <c r="W74" s="74"/>
      <c r="X74" s="74"/>
      <c r="Y74" s="74"/>
      <c r="Z74" s="74"/>
    </row>
    <row r="75" spans="1:26" ht="12.75">
      <c r="A75" t="s">
        <v>384</v>
      </c>
      <c r="B75" t="s">
        <v>473</v>
      </c>
      <c r="C75" s="74">
        <f t="shared" si="3"/>
        <v>31.79441606847046</v>
      </c>
      <c r="D75" s="74">
        <f t="shared" si="4"/>
        <v>2.1073176250954657</v>
      </c>
      <c r="E75" s="74">
        <f t="shared" si="5"/>
        <v>59.19445361505448</v>
      </c>
      <c r="F75" s="74">
        <f t="shared" si="6"/>
        <v>78.75536480686695</v>
      </c>
      <c r="G75" s="74">
        <f t="shared" si="7"/>
        <v>10.824163485290814</v>
      </c>
      <c r="H75" s="74">
        <f t="shared" si="8"/>
        <v>51.318502441671185</v>
      </c>
      <c r="I75" s="74">
        <f t="shared" si="9"/>
        <v>38.5600084986588</v>
      </c>
      <c r="J75" s="74">
        <f t="shared" si="10"/>
        <v>43.104527435843934</v>
      </c>
      <c r="K75" s="74">
        <f t="shared" si="11"/>
        <v>73.28687572590012</v>
      </c>
      <c r="L75" s="74">
        <f t="shared" si="12"/>
        <v>74.43708609271523</v>
      </c>
      <c r="M75" s="74">
        <f t="shared" si="13"/>
        <v>43.290043290043286</v>
      </c>
      <c r="N75" s="74">
        <f t="shared" si="14"/>
        <v>53.85243225595821</v>
      </c>
      <c r="O75" s="74"/>
      <c r="P75" s="74"/>
      <c r="Q75" s="74"/>
      <c r="R75" s="74"/>
      <c r="S75" s="74"/>
      <c r="T75" s="74"/>
      <c r="U75" s="74"/>
      <c r="V75" s="74"/>
      <c r="W75" s="74"/>
      <c r="X75" s="74"/>
      <c r="Y75" s="74"/>
      <c r="Z75" s="74"/>
    </row>
    <row r="76" spans="1:26" ht="12.75">
      <c r="A76" t="s">
        <v>341</v>
      </c>
      <c r="B76" t="s">
        <v>474</v>
      </c>
      <c r="C76" s="74">
        <f t="shared" si="3"/>
        <v>20.96938968557267</v>
      </c>
      <c r="D76" s="74">
        <f t="shared" si="4"/>
        <v>1.2967083557124222</v>
      </c>
      <c r="E76" s="74">
        <f t="shared" si="5"/>
        <v>52.508090614886726</v>
      </c>
      <c r="F76" s="74">
        <f t="shared" si="6"/>
        <v>73.20675105485233</v>
      </c>
      <c r="G76" s="74">
        <f t="shared" si="7"/>
        <v>8.968058968058969</v>
      </c>
      <c r="H76" s="74">
        <f t="shared" si="8"/>
        <v>46.68516805427074</v>
      </c>
      <c r="I76" s="74">
        <f t="shared" si="9"/>
        <v>32.80898876404494</v>
      </c>
      <c r="J76" s="74">
        <f t="shared" si="10"/>
        <v>38.537549407114625</v>
      </c>
      <c r="K76" s="74">
        <f t="shared" si="11"/>
        <v>66.66666666666666</v>
      </c>
      <c r="L76" s="74">
        <f t="shared" si="12"/>
        <v>77.24550898203593</v>
      </c>
      <c r="M76" s="74">
        <f t="shared" si="13"/>
        <v>34.61538461538461</v>
      </c>
      <c r="N76" s="74">
        <f t="shared" si="14"/>
        <v>41.072555205047315</v>
      </c>
      <c r="O76" s="74"/>
      <c r="P76" s="74"/>
      <c r="Q76" s="74"/>
      <c r="R76" s="74"/>
      <c r="S76" s="74"/>
      <c r="T76" s="74"/>
      <c r="U76" s="74"/>
      <c r="V76" s="74"/>
      <c r="W76" s="74"/>
      <c r="X76" s="74"/>
      <c r="Y76" s="74"/>
      <c r="Z76" s="74"/>
    </row>
    <row r="77" spans="1:26" ht="12.75">
      <c r="A77" t="s">
        <v>342</v>
      </c>
      <c r="B77" t="s">
        <v>475</v>
      </c>
      <c r="C77" s="74">
        <f t="shared" si="3"/>
        <v>39.017622256657894</v>
      </c>
      <c r="D77" s="74">
        <f t="shared" si="4"/>
        <v>2.4268541619414834</v>
      </c>
      <c r="E77" s="74">
        <f t="shared" si="5"/>
        <v>70.03367003367003</v>
      </c>
      <c r="F77" s="74">
        <f t="shared" si="6"/>
        <v>88.03418803418803</v>
      </c>
      <c r="G77" s="74">
        <f t="shared" si="7"/>
        <v>12.661290322580646</v>
      </c>
      <c r="H77" s="74">
        <f t="shared" si="8"/>
        <v>43.03713527851459</v>
      </c>
      <c r="I77" s="74">
        <f t="shared" si="9"/>
        <v>35.67567567567568</v>
      </c>
      <c r="J77" s="74">
        <f t="shared" si="10"/>
        <v>42.93139293139293</v>
      </c>
      <c r="K77" s="74">
        <f t="shared" si="11"/>
        <v>71.42857142857143</v>
      </c>
      <c r="L77" s="74">
        <f t="shared" si="12"/>
        <v>72.78401997503121</v>
      </c>
      <c r="M77" s="74">
        <f t="shared" si="13"/>
        <v>40.92071611253197</v>
      </c>
      <c r="N77" s="74">
        <f t="shared" si="14"/>
        <v>48.09286898839137</v>
      </c>
      <c r="O77" s="74"/>
      <c r="P77" s="74"/>
      <c r="Q77" s="74"/>
      <c r="R77" s="74"/>
      <c r="S77" s="74"/>
      <c r="T77" s="74"/>
      <c r="U77" s="74"/>
      <c r="V77" s="74"/>
      <c r="W77" s="74"/>
      <c r="X77" s="74"/>
      <c r="Y77" s="74"/>
      <c r="Z77" s="74"/>
    </row>
    <row r="78" spans="1:26" ht="12.75">
      <c r="A78" t="s">
        <v>343</v>
      </c>
      <c r="B78" t="s">
        <v>476</v>
      </c>
      <c r="C78" s="74">
        <f t="shared" si="3"/>
        <v>24.181557323594628</v>
      </c>
      <c r="D78" s="74">
        <f t="shared" si="4"/>
        <v>2.8462287469103438</v>
      </c>
      <c r="E78" s="74">
        <f t="shared" si="5"/>
        <v>60.97560975609756</v>
      </c>
      <c r="F78" s="74">
        <f t="shared" si="6"/>
        <v>84.54935622317596</v>
      </c>
      <c r="G78" s="74">
        <f t="shared" si="7"/>
        <v>13.613613613613614</v>
      </c>
      <c r="H78" s="74">
        <f t="shared" si="8"/>
        <v>46.70487106017192</v>
      </c>
      <c r="I78" s="74">
        <f t="shared" si="9"/>
        <v>37.47514910536779</v>
      </c>
      <c r="J78" s="74">
        <f t="shared" si="10"/>
        <v>50</v>
      </c>
      <c r="K78" s="74">
        <f t="shared" si="11"/>
        <v>84.26966292134831</v>
      </c>
      <c r="L78" s="74">
        <f t="shared" si="12"/>
        <v>78.22141560798548</v>
      </c>
      <c r="M78" s="74">
        <f t="shared" si="13"/>
        <v>39.66386554621849</v>
      </c>
      <c r="N78" s="74">
        <f t="shared" si="14"/>
        <v>59.72222222222222</v>
      </c>
      <c r="O78" s="74"/>
      <c r="P78" s="74"/>
      <c r="Q78" s="74"/>
      <c r="R78" s="74"/>
      <c r="S78" s="74"/>
      <c r="T78" s="74"/>
      <c r="U78" s="74"/>
      <c r="V78" s="74"/>
      <c r="W78" s="74"/>
      <c r="X78" s="74"/>
      <c r="Y78" s="74"/>
      <c r="Z78" s="74"/>
    </row>
    <row r="79" spans="1:26" ht="12.75">
      <c r="A79" t="s">
        <v>385</v>
      </c>
      <c r="B79" t="s">
        <v>477</v>
      </c>
      <c r="C79" s="74">
        <f t="shared" si="3"/>
        <v>28.803070398921744</v>
      </c>
      <c r="D79" s="74">
        <f t="shared" si="4"/>
        <v>0.9625164347200516</v>
      </c>
      <c r="E79" s="74">
        <f t="shared" si="5"/>
        <v>71.94539249146757</v>
      </c>
      <c r="F79" s="74">
        <f t="shared" si="6"/>
        <v>78.77853177051203</v>
      </c>
      <c r="G79" s="74">
        <f t="shared" si="7"/>
        <v>9.821782178217822</v>
      </c>
      <c r="H79" s="74">
        <f t="shared" si="8"/>
        <v>47.42173112338858</v>
      </c>
      <c r="I79" s="74">
        <f t="shared" si="9"/>
        <v>38.247686894574514</v>
      </c>
      <c r="J79" s="74">
        <f t="shared" si="10"/>
        <v>42.9518789321544</v>
      </c>
      <c r="K79" s="74">
        <f t="shared" si="11"/>
        <v>61.50121065375303</v>
      </c>
      <c r="L79" s="74">
        <f t="shared" si="12"/>
        <v>76.5186074429772</v>
      </c>
      <c r="M79" s="74">
        <f t="shared" si="13"/>
        <v>40.36248561565017</v>
      </c>
      <c r="N79" s="74">
        <f t="shared" si="14"/>
        <v>52.53564338567046</v>
      </c>
      <c r="O79" s="74"/>
      <c r="P79" s="74"/>
      <c r="Q79" s="74"/>
      <c r="R79" s="74"/>
      <c r="S79" s="74"/>
      <c r="T79" s="74"/>
      <c r="U79" s="74"/>
      <c r="V79" s="74"/>
      <c r="W79" s="74"/>
      <c r="X79" s="74"/>
      <c r="Y79" s="74"/>
      <c r="Z79" s="74"/>
    </row>
    <row r="80" spans="1:26" ht="12.75">
      <c r="A80" t="s">
        <v>344</v>
      </c>
      <c r="B80" t="s">
        <v>478</v>
      </c>
      <c r="C80" s="74">
        <f t="shared" si="3"/>
        <v>23.47106258474274</v>
      </c>
      <c r="D80" s="74">
        <f t="shared" si="4"/>
        <v>0.9603018091400154</v>
      </c>
      <c r="E80" s="74">
        <f t="shared" si="5"/>
        <v>70.93596059113301</v>
      </c>
      <c r="F80" s="74">
        <f t="shared" si="6"/>
        <v>80.1452784503632</v>
      </c>
      <c r="G80" s="74">
        <f t="shared" si="7"/>
        <v>9.30232558139535</v>
      </c>
      <c r="H80" s="74">
        <f t="shared" si="8"/>
        <v>42.35537190082644</v>
      </c>
      <c r="I80" s="74">
        <f t="shared" si="9"/>
        <v>35.26654311566554</v>
      </c>
      <c r="J80" s="74">
        <f t="shared" si="10"/>
        <v>39.565217391304344</v>
      </c>
      <c r="K80" s="74">
        <f t="shared" si="11"/>
        <v>63.358778625954194</v>
      </c>
      <c r="L80" s="74">
        <f t="shared" si="12"/>
        <v>76.43923240938166</v>
      </c>
      <c r="M80" s="74">
        <f t="shared" si="13"/>
        <v>39.520333680917624</v>
      </c>
      <c r="N80" s="74">
        <f t="shared" si="14"/>
        <v>42.900763358778626</v>
      </c>
      <c r="O80" s="74"/>
      <c r="P80" s="74"/>
      <c r="Q80" s="74"/>
      <c r="R80" s="74"/>
      <c r="S80" s="74"/>
      <c r="T80" s="74"/>
      <c r="U80" s="74"/>
      <c r="V80" s="74"/>
      <c r="W80" s="74"/>
      <c r="X80" s="74"/>
      <c r="Y80" s="74"/>
      <c r="Z80" s="74"/>
    </row>
    <row r="81" spans="1:26" ht="12.75">
      <c r="A81" t="s">
        <v>345</v>
      </c>
      <c r="B81" t="s">
        <v>479</v>
      </c>
      <c r="C81" s="74">
        <f t="shared" si="3"/>
        <v>7.916324856439704</v>
      </c>
      <c r="D81" s="74">
        <f t="shared" si="4"/>
        <v>1.006711409395973</v>
      </c>
      <c r="E81" s="74">
        <f t="shared" si="5"/>
        <v>59.51417004048582</v>
      </c>
      <c r="F81" s="74">
        <f t="shared" si="6"/>
        <v>72.16216216216216</v>
      </c>
      <c r="G81" s="74">
        <f t="shared" si="7"/>
        <v>6.051202482544609</v>
      </c>
      <c r="H81" s="74">
        <f t="shared" si="8"/>
        <v>43.96551724137931</v>
      </c>
      <c r="I81" s="74">
        <f t="shared" si="9"/>
        <v>38.72832369942196</v>
      </c>
      <c r="J81" s="74">
        <f t="shared" si="10"/>
        <v>37.68115942028986</v>
      </c>
      <c r="K81" s="74">
        <f t="shared" si="11"/>
        <v>77.01149425287356</v>
      </c>
      <c r="L81" s="74">
        <f t="shared" si="12"/>
        <v>73.86666666666667</v>
      </c>
      <c r="M81" s="74">
        <f t="shared" si="13"/>
        <v>35.26717557251908</v>
      </c>
      <c r="N81" s="74">
        <f t="shared" si="14"/>
        <v>47.76119402985074</v>
      </c>
      <c r="O81" s="74"/>
      <c r="P81" s="74"/>
      <c r="Q81" s="74"/>
      <c r="R81" s="74"/>
      <c r="S81" s="74"/>
      <c r="T81" s="74"/>
      <c r="U81" s="74"/>
      <c r="V81" s="74"/>
      <c r="W81" s="74"/>
      <c r="X81" s="74"/>
      <c r="Y81" s="74"/>
      <c r="Z81" s="74"/>
    </row>
    <row r="82" spans="1:26" ht="12.75">
      <c r="A82" t="s">
        <v>346</v>
      </c>
      <c r="B82" t="s">
        <v>480</v>
      </c>
      <c r="C82" s="74">
        <f t="shared" si="3"/>
        <v>11.42733085971422</v>
      </c>
      <c r="D82" s="74">
        <f t="shared" si="4"/>
        <v>0.9506801827827092</v>
      </c>
      <c r="E82" s="74">
        <f t="shared" si="5"/>
        <v>67.20430107526882</v>
      </c>
      <c r="F82" s="74">
        <f t="shared" si="6"/>
        <v>81.03130755064457</v>
      </c>
      <c r="G82" s="74">
        <f t="shared" si="7"/>
        <v>6.601466992665037</v>
      </c>
      <c r="H82" s="74">
        <f t="shared" si="8"/>
        <v>42.12678936605317</v>
      </c>
      <c r="I82" s="74">
        <f t="shared" si="9"/>
        <v>35.30701754385965</v>
      </c>
      <c r="J82" s="74">
        <f t="shared" si="10"/>
        <v>41.42857142857143</v>
      </c>
      <c r="K82" s="74">
        <f t="shared" si="11"/>
        <v>56.8</v>
      </c>
      <c r="L82" s="74">
        <f t="shared" si="12"/>
        <v>74.80190174326465</v>
      </c>
      <c r="M82" s="74">
        <f t="shared" si="13"/>
        <v>37.08133971291866</v>
      </c>
      <c r="N82" s="74">
        <f t="shared" si="14"/>
        <v>44.38902743142145</v>
      </c>
      <c r="O82" s="74"/>
      <c r="P82" s="74"/>
      <c r="Q82" s="74"/>
      <c r="R82" s="74"/>
      <c r="S82" s="74"/>
      <c r="T82" s="74"/>
      <c r="U82" s="74"/>
      <c r="V82" s="74"/>
      <c r="W82" s="74"/>
      <c r="X82" s="74"/>
      <c r="Y82" s="74"/>
      <c r="Z82" s="74"/>
    </row>
    <row r="83" spans="1:26" ht="12.75">
      <c r="A83" t="s">
        <v>386</v>
      </c>
      <c r="B83" t="s">
        <v>481</v>
      </c>
      <c r="C83" s="74">
        <f t="shared" si="3"/>
        <v>40.310040807305846</v>
      </c>
      <c r="D83" s="74">
        <f t="shared" si="4"/>
        <v>3.0805073776857363</v>
      </c>
      <c r="E83" s="74">
        <f t="shared" si="5"/>
        <v>71.30902570233114</v>
      </c>
      <c r="F83" s="74">
        <f t="shared" si="6"/>
        <v>88.53567805207982</v>
      </c>
      <c r="G83" s="74">
        <f t="shared" si="7"/>
        <v>15.712757421770526</v>
      </c>
      <c r="H83" s="74">
        <f t="shared" si="8"/>
        <v>47.0271114930854</v>
      </c>
      <c r="I83" s="74">
        <f t="shared" si="9"/>
        <v>37.85157051940053</v>
      </c>
      <c r="J83" s="74">
        <f t="shared" si="10"/>
        <v>44.742535698831674</v>
      </c>
      <c r="K83" s="74">
        <f t="shared" si="11"/>
        <v>83.87611022546118</v>
      </c>
      <c r="L83" s="74">
        <f t="shared" si="12"/>
        <v>72.44351961950059</v>
      </c>
      <c r="M83" s="74">
        <f t="shared" si="13"/>
        <v>43.127585109767736</v>
      </c>
      <c r="N83" s="74">
        <f t="shared" si="14"/>
        <v>54.276788503592634</v>
      </c>
      <c r="O83" s="74"/>
      <c r="P83" s="74"/>
      <c r="Q83" s="74"/>
      <c r="R83" s="74"/>
      <c r="S83" s="74"/>
      <c r="T83" s="74"/>
      <c r="U83" s="74"/>
      <c r="V83" s="74"/>
      <c r="W83" s="74"/>
      <c r="X83" s="74"/>
      <c r="Y83" s="74"/>
      <c r="Z83" s="74"/>
    </row>
    <row r="84" spans="1:26" ht="12.75">
      <c r="A84" t="s">
        <v>347</v>
      </c>
      <c r="B84" t="s">
        <v>482</v>
      </c>
      <c r="C84" s="74">
        <f t="shared" si="3"/>
        <v>37.01257757276076</v>
      </c>
      <c r="D84" s="74">
        <f t="shared" si="4"/>
        <v>3.136531365313653</v>
      </c>
      <c r="E84" s="74">
        <f t="shared" si="5"/>
        <v>62.94117647058823</v>
      </c>
      <c r="F84" s="74">
        <f t="shared" si="6"/>
        <v>91.02720259845717</v>
      </c>
      <c r="G84" s="74">
        <f t="shared" si="7"/>
        <v>18.87366818873668</v>
      </c>
      <c r="H84" s="74">
        <f t="shared" si="8"/>
        <v>49.63295269168026</v>
      </c>
      <c r="I84" s="74">
        <f t="shared" si="9"/>
        <v>37.16356107660456</v>
      </c>
      <c r="J84" s="74">
        <f t="shared" si="10"/>
        <v>42.65402843601896</v>
      </c>
      <c r="K84" s="74">
        <f t="shared" si="11"/>
        <v>87.93503480278422</v>
      </c>
      <c r="L84" s="74">
        <f t="shared" si="12"/>
        <v>74.12031782065834</v>
      </c>
      <c r="M84" s="74">
        <f t="shared" si="13"/>
        <v>35.83556747095621</v>
      </c>
      <c r="N84" s="74">
        <f t="shared" si="14"/>
        <v>62.48204538925596</v>
      </c>
      <c r="O84" s="74"/>
      <c r="P84" s="74"/>
      <c r="Q84" s="74"/>
      <c r="R84" s="74"/>
      <c r="S84" s="74"/>
      <c r="T84" s="74"/>
      <c r="U84" s="74"/>
      <c r="V84" s="74"/>
      <c r="W84" s="74"/>
      <c r="X84" s="74"/>
      <c r="Y84" s="74"/>
      <c r="Z84" s="74"/>
    </row>
    <row r="85" spans="1:26" ht="12.75">
      <c r="A85" t="s">
        <v>348</v>
      </c>
      <c r="B85" t="s">
        <v>483</v>
      </c>
      <c r="C85" s="74">
        <f t="shared" si="3"/>
        <v>6.11176702085793</v>
      </c>
      <c r="D85" s="74">
        <f t="shared" si="4"/>
        <v>1.1580195130847086</v>
      </c>
      <c r="E85" s="74">
        <f t="shared" si="5"/>
        <v>63.125</v>
      </c>
      <c r="F85" s="74">
        <f t="shared" si="6"/>
        <v>74.21875</v>
      </c>
      <c r="G85" s="74">
        <f t="shared" si="7"/>
        <v>4.192685102586976</v>
      </c>
      <c r="H85" s="74">
        <f t="shared" si="8"/>
        <v>39.16083916083916</v>
      </c>
      <c r="I85" s="74">
        <f t="shared" si="9"/>
        <v>32.83582089552239</v>
      </c>
      <c r="J85" s="74">
        <f t="shared" si="10"/>
        <v>37.5</v>
      </c>
      <c r="K85" s="74">
        <f t="shared" si="11"/>
        <v>69.23076923076923</v>
      </c>
      <c r="L85" s="74">
        <f t="shared" si="12"/>
        <v>76.38376383763837</v>
      </c>
      <c r="M85" s="74">
        <f t="shared" si="13"/>
        <v>35.25773195876289</v>
      </c>
      <c r="N85" s="74">
        <f t="shared" si="14"/>
        <v>44.258872651356995</v>
      </c>
      <c r="O85" s="74"/>
      <c r="P85" s="74"/>
      <c r="Q85" s="74"/>
      <c r="R85" s="74"/>
      <c r="S85" s="74"/>
      <c r="T85" s="74"/>
      <c r="U85" s="74"/>
      <c r="V85" s="74"/>
      <c r="W85" s="74"/>
      <c r="X85" s="74"/>
      <c r="Y85" s="74"/>
      <c r="Z85" s="74"/>
    </row>
    <row r="86" spans="1:26" ht="12.75">
      <c r="A86" t="s">
        <v>349</v>
      </c>
      <c r="B86" t="s">
        <v>484</v>
      </c>
      <c r="C86" s="74">
        <f t="shared" si="3"/>
        <v>44.92179957520757</v>
      </c>
      <c r="D86" s="74">
        <f t="shared" si="4"/>
        <v>3.6557149467838967</v>
      </c>
      <c r="E86" s="74">
        <f t="shared" si="5"/>
        <v>69.50672645739911</v>
      </c>
      <c r="F86" s="74">
        <f t="shared" si="6"/>
        <v>86.30705394190872</v>
      </c>
      <c r="G86" s="74">
        <f t="shared" si="7"/>
        <v>19.05114899925871</v>
      </c>
      <c r="H86" s="74">
        <f t="shared" si="8"/>
        <v>49.98905189402233</v>
      </c>
      <c r="I86" s="74">
        <f t="shared" si="9"/>
        <v>39.19880194683639</v>
      </c>
      <c r="J86" s="74">
        <f t="shared" si="10"/>
        <v>44.05641370047012</v>
      </c>
      <c r="K86" s="74">
        <f t="shared" si="11"/>
        <v>70.40498442367601</v>
      </c>
      <c r="L86" s="74">
        <f t="shared" si="12"/>
        <v>77.81895182636316</v>
      </c>
      <c r="M86" s="74">
        <f t="shared" si="13"/>
        <v>47.93650793650794</v>
      </c>
      <c r="N86" s="74">
        <f t="shared" si="14"/>
        <v>51.97604790419162</v>
      </c>
      <c r="O86" s="74"/>
      <c r="P86" s="74"/>
      <c r="Q86" s="74"/>
      <c r="R86" s="74"/>
      <c r="S86" s="74"/>
      <c r="T86" s="74"/>
      <c r="U86" s="74"/>
      <c r="V86" s="74"/>
      <c r="W86" s="74"/>
      <c r="X86" s="74"/>
      <c r="Y86" s="74"/>
      <c r="Z86" s="74"/>
    </row>
    <row r="87" spans="1:26" ht="12.75">
      <c r="A87" t="s">
        <v>350</v>
      </c>
      <c r="B87" t="s">
        <v>485</v>
      </c>
      <c r="C87" s="74">
        <f t="shared" si="3"/>
        <v>21.3409170594881</v>
      </c>
      <c r="D87" s="74">
        <f t="shared" si="4"/>
        <v>2.786355475763016</v>
      </c>
      <c r="E87" s="74">
        <f t="shared" si="5"/>
        <v>53.293413173652695</v>
      </c>
      <c r="F87" s="74">
        <f t="shared" si="6"/>
        <v>77.75551102204409</v>
      </c>
      <c r="G87" s="74">
        <f t="shared" si="7"/>
        <v>9.02311707680835</v>
      </c>
      <c r="H87" s="74">
        <f t="shared" si="8"/>
        <v>44.57755359394704</v>
      </c>
      <c r="I87" s="74">
        <f t="shared" si="9"/>
        <v>37.464424320827945</v>
      </c>
      <c r="J87" s="74">
        <f t="shared" si="10"/>
        <v>40.520446096654275</v>
      </c>
      <c r="K87" s="74">
        <f t="shared" si="11"/>
        <v>65.89861751152074</v>
      </c>
      <c r="L87" s="74">
        <f t="shared" si="12"/>
        <v>77.39938080495357</v>
      </c>
      <c r="M87" s="74">
        <f t="shared" si="13"/>
        <v>36.21951219512195</v>
      </c>
      <c r="N87" s="74">
        <f t="shared" si="14"/>
        <v>53.288590604026844</v>
      </c>
      <c r="O87" s="74"/>
      <c r="P87" s="74"/>
      <c r="Q87" s="74"/>
      <c r="R87" s="74"/>
      <c r="S87" s="74"/>
      <c r="T87" s="74"/>
      <c r="U87" s="74"/>
      <c r="V87" s="74"/>
      <c r="W87" s="74"/>
      <c r="X87" s="74"/>
      <c r="Y87" s="74"/>
      <c r="Z87" s="74"/>
    </row>
    <row r="88" spans="1:26" ht="12.75">
      <c r="A88" t="s">
        <v>351</v>
      </c>
      <c r="B88" t="s">
        <v>486</v>
      </c>
      <c r="C88" s="74">
        <f t="shared" si="3"/>
        <v>39.582413051800806</v>
      </c>
      <c r="D88" s="74">
        <f t="shared" si="4"/>
        <v>2.581429922962563</v>
      </c>
      <c r="E88" s="74">
        <f t="shared" si="5"/>
        <v>77.95138888888889</v>
      </c>
      <c r="F88" s="74">
        <f t="shared" si="6"/>
        <v>87.3146622734761</v>
      </c>
      <c r="G88" s="74">
        <f t="shared" si="7"/>
        <v>14.064633591260812</v>
      </c>
      <c r="H88" s="74">
        <f t="shared" si="8"/>
        <v>38.76712328767123</v>
      </c>
      <c r="I88" s="74">
        <f t="shared" si="9"/>
        <v>37.42417172188521</v>
      </c>
      <c r="J88" s="74">
        <f t="shared" si="10"/>
        <v>44.81450252951096</v>
      </c>
      <c r="K88" s="74">
        <f t="shared" si="11"/>
        <v>85.48148148148148</v>
      </c>
      <c r="L88" s="74">
        <f t="shared" si="12"/>
        <v>71.17478510028653</v>
      </c>
      <c r="M88" s="74">
        <f t="shared" si="13"/>
        <v>40.523364485981304</v>
      </c>
      <c r="N88" s="74">
        <f t="shared" si="14"/>
        <v>55.78727841501564</v>
      </c>
      <c r="O88" s="74"/>
      <c r="P88" s="74"/>
      <c r="Q88" s="74"/>
      <c r="R88" s="74"/>
      <c r="S88" s="74"/>
      <c r="T88" s="74"/>
      <c r="U88" s="74"/>
      <c r="V88" s="74"/>
      <c r="W88" s="74"/>
      <c r="X88" s="74"/>
      <c r="Y88" s="74"/>
      <c r="Z88" s="74"/>
    </row>
    <row r="89" spans="1:26" ht="12.75">
      <c r="A89" t="s">
        <v>387</v>
      </c>
      <c r="B89" t="s">
        <v>487</v>
      </c>
      <c r="C89" s="74">
        <f t="shared" si="3"/>
        <v>8.489282404212103</v>
      </c>
      <c r="D89" s="74">
        <f t="shared" si="4"/>
        <v>1.107394576514156</v>
      </c>
      <c r="E89" s="74">
        <f t="shared" si="5"/>
        <v>63.63636363636363</v>
      </c>
      <c r="F89" s="74">
        <f t="shared" si="6"/>
        <v>75.10578279266574</v>
      </c>
      <c r="G89" s="74">
        <f t="shared" si="7"/>
        <v>5.956640707219533</v>
      </c>
      <c r="H89" s="74">
        <f t="shared" si="8"/>
        <v>51.394759087066774</v>
      </c>
      <c r="I89" s="74">
        <f t="shared" si="9"/>
        <v>37.2</v>
      </c>
      <c r="J89" s="74">
        <f t="shared" si="10"/>
        <v>38.265306122448976</v>
      </c>
      <c r="K89" s="74">
        <f t="shared" si="11"/>
        <v>74.69050894085282</v>
      </c>
      <c r="L89" s="74">
        <f t="shared" si="12"/>
        <v>76.24309392265194</v>
      </c>
      <c r="M89" s="74">
        <f t="shared" si="13"/>
        <v>33.68860055607043</v>
      </c>
      <c r="N89" s="74">
        <f t="shared" si="14"/>
        <v>56.18441971383148</v>
      </c>
      <c r="O89" s="74"/>
      <c r="P89" s="74"/>
      <c r="Q89" s="74"/>
      <c r="R89" s="74"/>
      <c r="S89" s="74"/>
      <c r="T89" s="74"/>
      <c r="U89" s="74"/>
      <c r="V89" s="74"/>
      <c r="W89" s="74"/>
      <c r="X89" s="74"/>
      <c r="Y89" s="74"/>
      <c r="Z89" s="74"/>
    </row>
    <row r="90" spans="1:26" ht="12.75">
      <c r="A90" t="s">
        <v>352</v>
      </c>
      <c r="B90" t="s">
        <v>488</v>
      </c>
      <c r="C90" s="74">
        <f t="shared" si="3"/>
        <v>6.79970436067997</v>
      </c>
      <c r="D90" s="74">
        <f t="shared" si="4"/>
        <v>0.940567066521265</v>
      </c>
      <c r="E90" s="74">
        <f t="shared" si="5"/>
        <v>64.03162055335969</v>
      </c>
      <c r="F90" s="74">
        <f t="shared" si="6"/>
        <v>68.30065359477125</v>
      </c>
      <c r="G90" s="74">
        <f t="shared" si="7"/>
        <v>4.721435316336167</v>
      </c>
      <c r="H90" s="74">
        <f t="shared" si="8"/>
        <v>44.44444444444444</v>
      </c>
      <c r="I90" s="74">
        <f t="shared" si="9"/>
        <v>46.15384615384615</v>
      </c>
      <c r="J90" s="74">
        <f t="shared" si="10"/>
        <v>28.57142857142857</v>
      </c>
      <c r="K90" s="74">
        <f t="shared" si="11"/>
        <v>76.92307692307693</v>
      </c>
      <c r="L90" s="74">
        <f t="shared" si="12"/>
        <v>78.75</v>
      </c>
      <c r="M90" s="74">
        <f t="shared" si="13"/>
        <v>31.73076923076923</v>
      </c>
      <c r="N90" s="74">
        <f t="shared" si="14"/>
        <v>51.10294117647059</v>
      </c>
      <c r="O90" s="74"/>
      <c r="P90" s="74"/>
      <c r="Q90" s="74"/>
      <c r="R90" s="74"/>
      <c r="S90" s="74"/>
      <c r="T90" s="74"/>
      <c r="U90" s="74"/>
      <c r="V90" s="74"/>
      <c r="W90" s="74"/>
      <c r="X90" s="74"/>
      <c r="Y90" s="74"/>
      <c r="Z90" s="74"/>
    </row>
    <row r="91" spans="1:26" ht="12.75">
      <c r="A91" t="s">
        <v>353</v>
      </c>
      <c r="B91" t="s">
        <v>489</v>
      </c>
      <c r="C91" s="74">
        <f t="shared" si="3"/>
        <v>9.031078610603291</v>
      </c>
      <c r="D91" s="74">
        <f t="shared" si="4"/>
        <v>0.8689770007284837</v>
      </c>
      <c r="E91" s="74">
        <f t="shared" si="5"/>
        <v>70.84942084942085</v>
      </c>
      <c r="F91" s="74">
        <f t="shared" si="6"/>
        <v>82.0754716981132</v>
      </c>
      <c r="G91" s="74">
        <f t="shared" si="7"/>
        <v>5.623471882640587</v>
      </c>
      <c r="H91" s="74">
        <f t="shared" si="8"/>
        <v>36.65377176015474</v>
      </c>
      <c r="I91" s="74">
        <f t="shared" si="9"/>
        <v>33.11036789297659</v>
      </c>
      <c r="J91" s="74">
        <f t="shared" si="10"/>
        <v>38.37837837837838</v>
      </c>
      <c r="K91" s="74">
        <f t="shared" si="11"/>
        <v>67.9245283018868</v>
      </c>
      <c r="L91" s="74">
        <f t="shared" si="12"/>
        <v>72.19251336898395</v>
      </c>
      <c r="M91" s="74">
        <f t="shared" si="13"/>
        <v>29.326923076923077</v>
      </c>
      <c r="N91" s="74">
        <f t="shared" si="14"/>
        <v>29.93079584775086</v>
      </c>
      <c r="O91" s="74"/>
      <c r="P91" s="74"/>
      <c r="Q91" s="74"/>
      <c r="R91" s="74"/>
      <c r="S91" s="74"/>
      <c r="T91" s="74"/>
      <c r="U91" s="74"/>
      <c r="V91" s="74"/>
      <c r="W91" s="74"/>
      <c r="X91" s="74"/>
      <c r="Y91" s="74"/>
      <c r="Z91" s="74"/>
    </row>
    <row r="92" spans="1:26" ht="12.75">
      <c r="A92" t="s">
        <v>388</v>
      </c>
      <c r="B92" t="s">
        <v>490</v>
      </c>
      <c r="C92" s="74">
        <f t="shared" si="3"/>
        <v>29.80483705294612</v>
      </c>
      <c r="D92" s="74">
        <f t="shared" si="4"/>
        <v>1.306400557969848</v>
      </c>
      <c r="E92" s="74">
        <f t="shared" si="5"/>
        <v>68.9700996677741</v>
      </c>
      <c r="F92" s="74">
        <f t="shared" si="6"/>
        <v>86.63246016743182</v>
      </c>
      <c r="G92" s="74">
        <f t="shared" si="7"/>
        <v>12.187925556059918</v>
      </c>
      <c r="H92" s="74">
        <f t="shared" si="8"/>
        <v>43.20671172220927</v>
      </c>
      <c r="I92" s="74">
        <f t="shared" si="9"/>
        <v>37.62982483335917</v>
      </c>
      <c r="J92" s="74">
        <f t="shared" si="10"/>
        <v>42.884873824100346</v>
      </c>
      <c r="K92" s="74">
        <f t="shared" si="11"/>
        <v>74.5575221238938</v>
      </c>
      <c r="L92" s="74">
        <f t="shared" si="12"/>
        <v>75.96988998262884</v>
      </c>
      <c r="M92" s="74">
        <f t="shared" si="13"/>
        <v>40.208495713172255</v>
      </c>
      <c r="N92" s="74">
        <f t="shared" si="14"/>
        <v>46.29524565982072</v>
      </c>
      <c r="O92" s="74"/>
      <c r="P92" s="74"/>
      <c r="Q92" s="74"/>
      <c r="R92" s="74"/>
      <c r="S92" s="74"/>
      <c r="T92" s="74"/>
      <c r="U92" s="74"/>
      <c r="V92" s="74"/>
      <c r="W92" s="74"/>
      <c r="X92" s="74"/>
      <c r="Y92" s="74"/>
      <c r="Z92" s="74"/>
    </row>
    <row r="93" spans="1:26" ht="12.75">
      <c r="A93" t="s">
        <v>354</v>
      </c>
      <c r="B93" t="s">
        <v>491</v>
      </c>
      <c r="C93" s="74">
        <f t="shared" si="3"/>
        <v>20.75511584644005</v>
      </c>
      <c r="D93" s="74">
        <f t="shared" si="4"/>
        <v>1.166231505657093</v>
      </c>
      <c r="E93" s="74">
        <f t="shared" si="5"/>
        <v>65.95289079229121</v>
      </c>
      <c r="F93" s="74">
        <f t="shared" si="6"/>
        <v>86.55834564254063</v>
      </c>
      <c r="G93" s="74">
        <f t="shared" si="7"/>
        <v>7.707707707707708</v>
      </c>
      <c r="H93" s="74">
        <f t="shared" si="8"/>
        <v>34.1948310139165</v>
      </c>
      <c r="I93" s="74">
        <f t="shared" si="9"/>
        <v>34.64530892448512</v>
      </c>
      <c r="J93" s="74">
        <f t="shared" si="10"/>
        <v>38.78116343490305</v>
      </c>
      <c r="K93" s="74">
        <f t="shared" si="11"/>
        <v>84.30656934306569</v>
      </c>
      <c r="L93" s="74">
        <f t="shared" si="12"/>
        <v>75.5632582322357</v>
      </c>
      <c r="M93" s="74">
        <f t="shared" si="13"/>
        <v>31.736242884250476</v>
      </c>
      <c r="N93" s="74">
        <f t="shared" si="14"/>
        <v>33.75097885669538</v>
      </c>
      <c r="O93" s="74"/>
      <c r="P93" s="74"/>
      <c r="Q93" s="74"/>
      <c r="R93" s="74"/>
      <c r="S93" s="74"/>
      <c r="T93" s="74"/>
      <c r="U93" s="74"/>
      <c r="V93" s="74"/>
      <c r="W93" s="74"/>
      <c r="X93" s="74"/>
      <c r="Y93" s="74"/>
      <c r="Z93" s="74"/>
    </row>
    <row r="94" spans="1:26" ht="12.75">
      <c r="A94" t="s">
        <v>355</v>
      </c>
      <c r="B94" t="s">
        <v>492</v>
      </c>
      <c r="C94" s="74">
        <f t="shared" si="3"/>
        <v>15.793828079755109</v>
      </c>
      <c r="D94" s="74">
        <f t="shared" si="4"/>
        <v>1.4815752817525643</v>
      </c>
      <c r="E94" s="74">
        <f t="shared" si="5"/>
        <v>62.20472440944882</v>
      </c>
      <c r="F94" s="74">
        <f t="shared" si="6"/>
        <v>80.43117744610282</v>
      </c>
      <c r="G94" s="74">
        <f t="shared" si="7"/>
        <v>5.6875449964002875</v>
      </c>
      <c r="H94" s="74">
        <f t="shared" si="8"/>
        <v>40.77669902912621</v>
      </c>
      <c r="I94" s="74">
        <f t="shared" si="9"/>
        <v>36.852589641434264</v>
      </c>
      <c r="J94" s="74">
        <f t="shared" si="10"/>
        <v>32.52032520325203</v>
      </c>
      <c r="K94" s="74">
        <f t="shared" si="11"/>
        <v>70.91633466135458</v>
      </c>
      <c r="L94" s="74">
        <f t="shared" si="12"/>
        <v>70.76461769115441</v>
      </c>
      <c r="M94" s="74">
        <f t="shared" si="13"/>
        <v>29.83151635282458</v>
      </c>
      <c r="N94" s="74">
        <f t="shared" si="14"/>
        <v>52.37449118046133</v>
      </c>
      <c r="O94" s="74"/>
      <c r="P94" s="74"/>
      <c r="Q94" s="74"/>
      <c r="R94" s="74"/>
      <c r="S94" s="74"/>
      <c r="T94" s="74"/>
      <c r="U94" s="74"/>
      <c r="V94" s="74"/>
      <c r="W94" s="74"/>
      <c r="X94" s="74"/>
      <c r="Y94" s="74"/>
      <c r="Z94" s="74"/>
    </row>
    <row r="95" spans="1:26" ht="12.75">
      <c r="A95" t="s">
        <v>389</v>
      </c>
      <c r="B95" t="s">
        <v>493</v>
      </c>
      <c r="C95" s="74">
        <f t="shared" si="3"/>
        <v>14.332112965685567</v>
      </c>
      <c r="D95" s="74">
        <f t="shared" si="4"/>
        <v>1.5914024317161843</v>
      </c>
      <c r="E95" s="74">
        <f t="shared" si="5"/>
        <v>60.38194444444444</v>
      </c>
      <c r="F95" s="74">
        <f t="shared" si="6"/>
        <v>77.83430232558139</v>
      </c>
      <c r="G95" s="74">
        <f t="shared" si="7"/>
        <v>8.81772318490897</v>
      </c>
      <c r="H95" s="74">
        <f t="shared" si="8"/>
        <v>44.30032427039162</v>
      </c>
      <c r="I95" s="74">
        <f t="shared" si="9"/>
        <v>35.55401341660884</v>
      </c>
      <c r="J95" s="74">
        <f t="shared" si="10"/>
        <v>42.162818955042525</v>
      </c>
      <c r="K95" s="74">
        <f t="shared" si="11"/>
        <v>83.90129259694477</v>
      </c>
      <c r="L95" s="74">
        <f t="shared" si="12"/>
        <v>76.12293144208037</v>
      </c>
      <c r="M95" s="74">
        <f t="shared" si="13"/>
        <v>34.78066248880931</v>
      </c>
      <c r="N95" s="74">
        <f t="shared" si="14"/>
        <v>57.07146426786607</v>
      </c>
      <c r="O95" s="74"/>
      <c r="P95" s="74"/>
      <c r="Q95" s="74"/>
      <c r="R95" s="74"/>
      <c r="S95" s="74"/>
      <c r="T95" s="74"/>
      <c r="U95" s="74"/>
      <c r="V95" s="74"/>
      <c r="W95" s="74"/>
      <c r="X95" s="74"/>
      <c r="Y95" s="74"/>
      <c r="Z95" s="74"/>
    </row>
    <row r="96" spans="1:26" ht="12.75">
      <c r="A96" t="s">
        <v>356</v>
      </c>
      <c r="B96" t="s">
        <v>494</v>
      </c>
      <c r="C96" s="74">
        <f t="shared" si="3"/>
        <v>22.105466486382074</v>
      </c>
      <c r="D96" s="74">
        <f t="shared" si="4"/>
        <v>2.5880661394680087</v>
      </c>
      <c r="E96" s="74">
        <f t="shared" si="5"/>
        <v>59.42947702060222</v>
      </c>
      <c r="F96" s="74">
        <f t="shared" si="6"/>
        <v>83.70635631154879</v>
      </c>
      <c r="G96" s="74">
        <f t="shared" si="7"/>
        <v>15.154349859681945</v>
      </c>
      <c r="H96" s="74">
        <f t="shared" si="8"/>
        <v>42.857142857142854</v>
      </c>
      <c r="I96" s="74">
        <f t="shared" si="9"/>
        <v>38.436830835117775</v>
      </c>
      <c r="J96" s="74">
        <f t="shared" si="10"/>
        <v>49.82078853046595</v>
      </c>
      <c r="K96" s="74">
        <f t="shared" si="11"/>
        <v>89.62585034013605</v>
      </c>
      <c r="L96" s="74">
        <f t="shared" si="12"/>
        <v>73.39901477832512</v>
      </c>
      <c r="M96" s="74">
        <f t="shared" si="13"/>
        <v>38.550724637681164</v>
      </c>
      <c r="N96" s="74">
        <f t="shared" si="14"/>
        <v>69.08967391304348</v>
      </c>
      <c r="O96" s="74"/>
      <c r="P96" s="74"/>
      <c r="Q96" s="74"/>
      <c r="R96" s="74"/>
      <c r="S96" s="74"/>
      <c r="T96" s="74"/>
      <c r="U96" s="74"/>
      <c r="V96" s="74"/>
      <c r="W96" s="74"/>
      <c r="X96" s="74"/>
      <c r="Y96" s="74"/>
      <c r="Z96" s="74"/>
    </row>
    <row r="97" spans="1:26" ht="12.75">
      <c r="A97" t="s">
        <v>357</v>
      </c>
      <c r="B97" t="s">
        <v>495</v>
      </c>
      <c r="C97" s="74">
        <f t="shared" si="3"/>
        <v>7.647234455475107</v>
      </c>
      <c r="D97" s="74">
        <f t="shared" si="4"/>
        <v>0.7079144839303412</v>
      </c>
      <c r="E97" s="74">
        <f t="shared" si="5"/>
        <v>70.62780269058297</v>
      </c>
      <c r="F97" s="74">
        <f t="shared" si="6"/>
        <v>77.32919254658384</v>
      </c>
      <c r="G97" s="74">
        <f t="shared" si="7"/>
        <v>2.541371158392435</v>
      </c>
      <c r="H97" s="74">
        <f t="shared" si="8"/>
        <v>41.3265306122449</v>
      </c>
      <c r="I97" s="74">
        <f t="shared" si="9"/>
        <v>31.90709046454768</v>
      </c>
      <c r="J97" s="74">
        <f t="shared" si="10"/>
        <v>42.5531914893617</v>
      </c>
      <c r="K97" s="74">
        <f t="shared" si="11"/>
        <v>57.99999999999999</v>
      </c>
      <c r="L97" s="74">
        <f t="shared" si="12"/>
        <v>72.94832826747721</v>
      </c>
      <c r="M97" s="74">
        <f t="shared" si="13"/>
        <v>31.517960602549245</v>
      </c>
      <c r="N97" s="74">
        <f t="shared" si="14"/>
        <v>46.41509433962264</v>
      </c>
      <c r="O97" s="74"/>
      <c r="P97" s="74"/>
      <c r="Q97" s="74"/>
      <c r="R97" s="74"/>
      <c r="S97" s="74"/>
      <c r="T97" s="74"/>
      <c r="U97" s="74"/>
      <c r="V97" s="74"/>
      <c r="W97" s="74"/>
      <c r="X97" s="74"/>
      <c r="Y97" s="74"/>
      <c r="Z97" s="74"/>
    </row>
    <row r="98" spans="1:26" ht="12.75">
      <c r="A98" t="s">
        <v>358</v>
      </c>
      <c r="B98" t="s">
        <v>496</v>
      </c>
      <c r="C98" s="74">
        <f t="shared" si="3"/>
        <v>9.295503506439932</v>
      </c>
      <c r="D98" s="74">
        <f t="shared" si="4"/>
        <v>1.0111338332197228</v>
      </c>
      <c r="E98" s="74">
        <f t="shared" si="5"/>
        <v>70.09966777408638</v>
      </c>
      <c r="F98" s="74">
        <f t="shared" si="6"/>
        <v>80.50314465408806</v>
      </c>
      <c r="G98" s="74">
        <f t="shared" si="7"/>
        <v>6.944444444444445</v>
      </c>
      <c r="H98" s="74">
        <f t="shared" si="8"/>
        <v>44.06779661016949</v>
      </c>
      <c r="I98" s="74">
        <f t="shared" si="9"/>
        <v>33.59273670557717</v>
      </c>
      <c r="J98" s="74">
        <f t="shared" si="10"/>
        <v>38.81987577639752</v>
      </c>
      <c r="K98" s="74">
        <f t="shared" si="11"/>
        <v>65.78947368421053</v>
      </c>
      <c r="L98" s="74">
        <f t="shared" si="12"/>
        <v>73.52941176470588</v>
      </c>
      <c r="M98" s="74">
        <f t="shared" si="13"/>
        <v>33.33333333333333</v>
      </c>
      <c r="N98" s="74">
        <f t="shared" si="14"/>
        <v>48.760330578512395</v>
      </c>
      <c r="O98" s="74"/>
      <c r="P98" s="74"/>
      <c r="Q98" s="74"/>
      <c r="R98" s="74"/>
      <c r="S98" s="74"/>
      <c r="T98" s="74"/>
      <c r="U98" s="74"/>
      <c r="V98" s="74"/>
      <c r="W98" s="74"/>
      <c r="X98" s="74"/>
      <c r="Y98" s="74"/>
      <c r="Z98" s="74"/>
    </row>
    <row r="99" spans="1:26" ht="12.75">
      <c r="A99" t="s">
        <v>359</v>
      </c>
      <c r="B99" t="s">
        <v>497</v>
      </c>
      <c r="C99" s="74">
        <f t="shared" si="3"/>
        <v>41.49157238513045</v>
      </c>
      <c r="D99" s="74">
        <f t="shared" si="4"/>
        <v>3.6909674461256308</v>
      </c>
      <c r="E99" s="74">
        <f t="shared" si="5"/>
        <v>70.4968944099379</v>
      </c>
      <c r="F99" s="74">
        <f t="shared" si="6"/>
        <v>86.44286636539704</v>
      </c>
      <c r="G99" s="74">
        <f t="shared" si="7"/>
        <v>14.743263853584137</v>
      </c>
      <c r="H99" s="74">
        <f t="shared" si="8"/>
        <v>52.54909740130926</v>
      </c>
      <c r="I99" s="74">
        <f t="shared" si="9"/>
        <v>37.105751391465674</v>
      </c>
      <c r="J99" s="74">
        <f t="shared" si="10"/>
        <v>42.99917149958575</v>
      </c>
      <c r="K99" s="74">
        <f t="shared" si="11"/>
        <v>66.2004662004662</v>
      </c>
      <c r="L99" s="74">
        <f t="shared" si="12"/>
        <v>72.95673076923077</v>
      </c>
      <c r="M99" s="74">
        <f t="shared" si="13"/>
        <v>43.23501872659176</v>
      </c>
      <c r="N99" s="74">
        <f t="shared" si="14"/>
        <v>49.805542051531354</v>
      </c>
      <c r="O99" s="74"/>
      <c r="P99" s="74"/>
      <c r="Q99" s="74"/>
      <c r="R99" s="74"/>
      <c r="S99" s="74"/>
      <c r="T99" s="74"/>
      <c r="U99" s="74"/>
      <c r="V99" s="74"/>
      <c r="W99" s="74"/>
      <c r="X99" s="74"/>
      <c r="Y99" s="74"/>
      <c r="Z99" s="74"/>
    </row>
    <row r="100" spans="1:26" ht="12.75">
      <c r="A100" t="s">
        <v>360</v>
      </c>
      <c r="B100" t="s">
        <v>498</v>
      </c>
      <c r="C100" s="74">
        <f t="shared" si="3"/>
        <v>24.101864483856296</v>
      </c>
      <c r="D100" s="74">
        <f t="shared" si="4"/>
        <v>0.8561762065870331</v>
      </c>
      <c r="E100" s="74">
        <f t="shared" si="5"/>
        <v>66.3129973474801</v>
      </c>
      <c r="F100" s="74">
        <f t="shared" si="6"/>
        <v>85.25798525798525</v>
      </c>
      <c r="G100" s="74">
        <f t="shared" si="7"/>
        <v>9.582689335394127</v>
      </c>
      <c r="H100" s="74">
        <f t="shared" si="8"/>
        <v>52.28951255539144</v>
      </c>
      <c r="I100" s="74">
        <f t="shared" si="9"/>
        <v>38.21527992576554</v>
      </c>
      <c r="J100" s="74">
        <f t="shared" si="10"/>
        <v>44.93908153701968</v>
      </c>
      <c r="K100" s="74">
        <f t="shared" si="11"/>
        <v>68.81720430107528</v>
      </c>
      <c r="L100" s="74">
        <f t="shared" si="12"/>
        <v>79.8507462686567</v>
      </c>
      <c r="M100" s="74">
        <f t="shared" si="13"/>
        <v>38.06881243063263</v>
      </c>
      <c r="N100" s="74">
        <f t="shared" si="14"/>
        <v>51.35411343893714</v>
      </c>
      <c r="O100" s="74"/>
      <c r="P100" s="74"/>
      <c r="Q100" s="74"/>
      <c r="R100" s="74"/>
      <c r="S100" s="74"/>
      <c r="T100" s="74"/>
      <c r="U100" s="74"/>
      <c r="V100" s="74"/>
      <c r="W100" s="74"/>
      <c r="X100" s="74"/>
      <c r="Y100" s="74"/>
      <c r="Z100" s="74"/>
    </row>
    <row r="101" spans="1:26" ht="12.75">
      <c r="A101" t="s">
        <v>361</v>
      </c>
      <c r="B101" t="s">
        <v>499</v>
      </c>
      <c r="C101" s="74">
        <f t="shared" si="3"/>
        <v>42.45873823846985</v>
      </c>
      <c r="D101" s="74">
        <f t="shared" si="4"/>
        <v>2.940215615811826</v>
      </c>
      <c r="E101" s="74">
        <f t="shared" si="5"/>
        <v>71.89349112426035</v>
      </c>
      <c r="F101" s="74">
        <f t="shared" si="6"/>
        <v>80.45602605863192</v>
      </c>
      <c r="G101" s="74">
        <f t="shared" si="7"/>
        <v>10.260457774269929</v>
      </c>
      <c r="H101" s="74">
        <f t="shared" si="8"/>
        <v>56.52733118971061</v>
      </c>
      <c r="I101" s="74">
        <f t="shared" si="9"/>
        <v>39.2267593397046</v>
      </c>
      <c r="J101" s="74">
        <f t="shared" si="10"/>
        <v>44.14853713428357</v>
      </c>
      <c r="K101" s="74">
        <f t="shared" si="11"/>
        <v>83.1858407079646</v>
      </c>
      <c r="L101" s="74">
        <f t="shared" si="12"/>
        <v>73.75827814569537</v>
      </c>
      <c r="M101" s="74">
        <f t="shared" si="13"/>
        <v>48.491379310344826</v>
      </c>
      <c r="N101" s="74">
        <f t="shared" si="14"/>
        <v>56.53091027097194</v>
      </c>
      <c r="O101" s="74"/>
      <c r="P101" s="74"/>
      <c r="Q101" s="74"/>
      <c r="R101" s="74"/>
      <c r="S101" s="74"/>
      <c r="T101" s="74"/>
      <c r="U101" s="74"/>
      <c r="V101" s="74"/>
      <c r="W101" s="74"/>
      <c r="X101" s="74"/>
      <c r="Y101" s="74"/>
      <c r="Z101" s="74"/>
    </row>
    <row r="102" spans="1:26" ht="12.75">
      <c r="A102" t="s">
        <v>362</v>
      </c>
      <c r="B102" t="s">
        <v>500</v>
      </c>
      <c r="C102" s="74">
        <f t="shared" si="3"/>
        <v>38.44414004013889</v>
      </c>
      <c r="D102" s="74">
        <f t="shared" si="4"/>
        <v>1.837270341207349</v>
      </c>
      <c r="E102" s="74">
        <f t="shared" si="5"/>
        <v>73.54838709677419</v>
      </c>
      <c r="F102" s="74">
        <f t="shared" si="6"/>
        <v>82.3943661971831</v>
      </c>
      <c r="G102" s="74">
        <f t="shared" si="7"/>
        <v>15.324927255092144</v>
      </c>
      <c r="H102" s="74">
        <f t="shared" si="8"/>
        <v>57.54150476863299</v>
      </c>
      <c r="I102" s="74">
        <f t="shared" si="9"/>
        <v>40.09681055632915</v>
      </c>
      <c r="J102" s="74">
        <f t="shared" si="10"/>
        <v>43.269230769230774</v>
      </c>
      <c r="K102" s="74">
        <f t="shared" si="11"/>
        <v>68.26347305389223</v>
      </c>
      <c r="L102" s="74">
        <f t="shared" si="12"/>
        <v>73.36860670194002</v>
      </c>
      <c r="M102" s="74">
        <f t="shared" si="13"/>
        <v>45.46783625730994</v>
      </c>
      <c r="N102" s="74">
        <f t="shared" si="14"/>
        <v>55.37491705374917</v>
      </c>
      <c r="O102" s="74"/>
      <c r="P102" s="74"/>
      <c r="Q102" s="74"/>
      <c r="R102" s="74"/>
      <c r="S102" s="74"/>
      <c r="T102" s="74"/>
      <c r="U102" s="74"/>
      <c r="V102" s="74"/>
      <c r="W102" s="74"/>
      <c r="X102" s="74"/>
      <c r="Y102" s="74"/>
      <c r="Z102" s="74"/>
    </row>
    <row r="103" spans="1:26" ht="12.75">
      <c r="A103" t="s">
        <v>363</v>
      </c>
      <c r="B103" t="s">
        <v>501</v>
      </c>
      <c r="C103" s="74">
        <f t="shared" si="3"/>
        <v>15.16092712660636</v>
      </c>
      <c r="D103" s="74">
        <f t="shared" si="4"/>
        <v>0.9911827303131652</v>
      </c>
      <c r="E103" s="74">
        <f t="shared" si="5"/>
        <v>63.04023845007451</v>
      </c>
      <c r="F103" s="74">
        <f t="shared" si="6"/>
        <v>83.41463414634146</v>
      </c>
      <c r="G103" s="74">
        <f t="shared" si="7"/>
        <v>5.935251798561151</v>
      </c>
      <c r="H103" s="74">
        <f t="shared" si="8"/>
        <v>49.107142857142854</v>
      </c>
      <c r="I103" s="74">
        <f t="shared" si="9"/>
        <v>33.453038674033145</v>
      </c>
      <c r="J103" s="74">
        <f t="shared" si="10"/>
        <v>37.54385964912281</v>
      </c>
      <c r="K103" s="74">
        <f t="shared" si="11"/>
        <v>58.88888888888889</v>
      </c>
      <c r="L103" s="74">
        <f t="shared" si="12"/>
        <v>74.85265225933202</v>
      </c>
      <c r="M103" s="74">
        <f t="shared" si="13"/>
        <v>34.98942917547569</v>
      </c>
      <c r="N103" s="74">
        <f t="shared" si="14"/>
        <v>49.864743011722275</v>
      </c>
      <c r="O103" s="74"/>
      <c r="P103" s="74"/>
      <c r="Q103" s="74"/>
      <c r="R103" s="74"/>
      <c r="S103" s="74"/>
      <c r="T103" s="74"/>
      <c r="U103" s="74"/>
      <c r="V103" s="74"/>
      <c r="W103" s="74"/>
      <c r="X103" s="74"/>
      <c r="Y103" s="74"/>
      <c r="Z103" s="74"/>
    </row>
    <row r="104" spans="1:26" ht="12.75">
      <c r="A104" t="s">
        <v>364</v>
      </c>
      <c r="B104" t="s">
        <v>502</v>
      </c>
      <c r="C104" s="74">
        <f t="shared" si="3"/>
        <v>21.921131625478022</v>
      </c>
      <c r="D104" s="74">
        <f t="shared" si="4"/>
        <v>1.1306632693685803</v>
      </c>
      <c r="E104" s="74">
        <f t="shared" si="5"/>
        <v>60.766961651917406</v>
      </c>
      <c r="F104" s="74">
        <f t="shared" si="6"/>
        <v>87.21633888048412</v>
      </c>
      <c r="G104" s="74">
        <f t="shared" si="7"/>
        <v>8.237547892720306</v>
      </c>
      <c r="H104" s="74">
        <f t="shared" si="8"/>
        <v>47.110675808031345</v>
      </c>
      <c r="I104" s="74">
        <f t="shared" si="9"/>
        <v>35.815602836879435</v>
      </c>
      <c r="J104" s="74">
        <f t="shared" si="10"/>
        <v>36.59305993690852</v>
      </c>
      <c r="K104" s="74">
        <f t="shared" si="11"/>
        <v>72.92993630573248</v>
      </c>
      <c r="L104" s="74">
        <f t="shared" si="12"/>
        <v>75.66433566433567</v>
      </c>
      <c r="M104" s="74">
        <f t="shared" si="13"/>
        <v>34.64285714285714</v>
      </c>
      <c r="N104" s="74">
        <f t="shared" si="14"/>
        <v>40.87152516904583</v>
      </c>
      <c r="O104" s="74"/>
      <c r="P104" s="74"/>
      <c r="Q104" s="74"/>
      <c r="R104" s="74"/>
      <c r="S104" s="74"/>
      <c r="T104" s="74"/>
      <c r="U104" s="74"/>
      <c r="V104" s="74"/>
      <c r="W104" s="74"/>
      <c r="X104" s="74"/>
      <c r="Y104" s="74"/>
      <c r="Z104" s="74"/>
    </row>
    <row r="105" spans="1:26" ht="12.75">
      <c r="A105" t="s">
        <v>381</v>
      </c>
      <c r="B105" t="s">
        <v>503</v>
      </c>
      <c r="C105" s="74">
        <f t="shared" si="3"/>
        <v>7.414806481121264</v>
      </c>
      <c r="D105" s="74">
        <f t="shared" si="4"/>
        <v>1.345108695652174</v>
      </c>
      <c r="E105" s="74">
        <f t="shared" si="5"/>
        <v>54.86270022883295</v>
      </c>
      <c r="F105" s="74">
        <f t="shared" si="6"/>
        <v>71.48148148148148</v>
      </c>
      <c r="G105" s="74">
        <f t="shared" si="7"/>
        <v>8.027079303675048</v>
      </c>
      <c r="H105" s="74">
        <f t="shared" si="8"/>
        <v>42.096902303415405</v>
      </c>
      <c r="I105" s="74">
        <f t="shared" si="9"/>
        <v>35.924932975871315</v>
      </c>
      <c r="J105" s="74">
        <f t="shared" si="10"/>
        <v>45.5026455026455</v>
      </c>
      <c r="K105" s="74">
        <f t="shared" si="11"/>
        <v>62.23506743737958</v>
      </c>
      <c r="L105" s="74">
        <f t="shared" si="12"/>
        <v>71.7201166180758</v>
      </c>
      <c r="M105" s="74">
        <f t="shared" si="13"/>
        <v>28.298887122416534</v>
      </c>
      <c r="N105" s="74">
        <f t="shared" si="14"/>
        <v>44.9535192563081</v>
      </c>
      <c r="O105" s="74"/>
      <c r="P105" s="74"/>
      <c r="Q105" s="74"/>
      <c r="R105" s="74"/>
      <c r="S105" s="74"/>
      <c r="T105" s="74"/>
      <c r="U105" s="74"/>
      <c r="V105" s="74"/>
      <c r="W105" s="74"/>
      <c r="X105" s="74"/>
      <c r="Y105" s="74"/>
      <c r="Z105" s="74"/>
    </row>
    <row r="106" spans="1:26" ht="12.75">
      <c r="A106" t="s">
        <v>365</v>
      </c>
      <c r="B106" t="s">
        <v>504</v>
      </c>
      <c r="C106" s="74">
        <f t="shared" si="3"/>
        <v>7.067637877211238</v>
      </c>
      <c r="D106" s="74">
        <f t="shared" si="4"/>
        <v>1.4990119053357112</v>
      </c>
      <c r="E106" s="74">
        <f t="shared" si="5"/>
        <v>58.82352941176471</v>
      </c>
      <c r="F106" s="74">
        <f t="shared" si="6"/>
        <v>70.47619047619048</v>
      </c>
      <c r="G106" s="74">
        <f t="shared" si="7"/>
        <v>9.456264775413711</v>
      </c>
      <c r="H106" s="74">
        <f t="shared" si="8"/>
        <v>38.97569444444444</v>
      </c>
      <c r="I106" s="74">
        <f t="shared" si="9"/>
        <v>37.68115942028986</v>
      </c>
      <c r="J106" s="74">
        <f t="shared" si="10"/>
        <v>62.22222222222222</v>
      </c>
      <c r="K106" s="74">
        <f t="shared" si="11"/>
        <v>63.29113924050633</v>
      </c>
      <c r="L106" s="74">
        <f t="shared" si="12"/>
        <v>66.27906976744185</v>
      </c>
      <c r="M106" s="74">
        <f t="shared" si="13"/>
        <v>28.021978021978022</v>
      </c>
      <c r="N106" s="74">
        <f t="shared" si="14"/>
        <v>42.53164556962025</v>
      </c>
      <c r="O106" s="74"/>
      <c r="P106" s="74"/>
      <c r="Q106" s="74"/>
      <c r="R106" s="74"/>
      <c r="S106" s="74"/>
      <c r="T106" s="74"/>
      <c r="U106" s="74"/>
      <c r="V106" s="74"/>
      <c r="W106" s="74"/>
      <c r="X106" s="74"/>
      <c r="Y106" s="74"/>
      <c r="Z106" s="74"/>
    </row>
    <row r="107" spans="1:26" ht="12.75">
      <c r="A107" t="s">
        <v>366</v>
      </c>
      <c r="B107" t="s">
        <v>505</v>
      </c>
      <c r="C107" s="74">
        <f t="shared" si="3"/>
        <v>7.19661545312848</v>
      </c>
      <c r="D107" s="74">
        <f t="shared" si="4"/>
        <v>1.148345338761875</v>
      </c>
      <c r="E107" s="74">
        <f t="shared" si="5"/>
        <v>53.57142857142857</v>
      </c>
      <c r="F107" s="74">
        <f t="shared" si="6"/>
        <v>69.88950276243095</v>
      </c>
      <c r="G107" s="74">
        <f t="shared" si="7"/>
        <v>7.608695652173914</v>
      </c>
      <c r="H107" s="74">
        <f t="shared" si="8"/>
        <v>42.08588957055215</v>
      </c>
      <c r="I107" s="74">
        <f t="shared" si="9"/>
        <v>37.7431906614786</v>
      </c>
      <c r="J107" s="74">
        <f t="shared" si="10"/>
        <v>40.625</v>
      </c>
      <c r="K107" s="74">
        <f t="shared" si="11"/>
        <v>59.47712418300654</v>
      </c>
      <c r="L107" s="74">
        <f t="shared" si="12"/>
        <v>64.70588235294117</v>
      </c>
      <c r="M107" s="74">
        <f t="shared" si="13"/>
        <v>27.424749163879596</v>
      </c>
      <c r="N107" s="74">
        <f t="shared" si="14"/>
        <v>47.57575757575758</v>
      </c>
      <c r="O107" s="74"/>
      <c r="P107" s="74"/>
      <c r="Q107" s="74"/>
      <c r="R107" s="74"/>
      <c r="S107" s="74"/>
      <c r="T107" s="74"/>
      <c r="U107" s="74"/>
      <c r="V107" s="74"/>
      <c r="W107" s="74"/>
      <c r="X107" s="74"/>
      <c r="Y107" s="74"/>
      <c r="Z107" s="74"/>
    </row>
    <row r="108" spans="1:26" ht="12.75">
      <c r="A108" t="s">
        <v>367</v>
      </c>
      <c r="B108" t="s">
        <v>506</v>
      </c>
      <c r="C108" s="74">
        <f t="shared" si="3"/>
        <v>7.309929948153718</v>
      </c>
      <c r="D108" s="74">
        <f t="shared" si="4"/>
        <v>1.4176262788457128</v>
      </c>
      <c r="E108" s="74">
        <f t="shared" si="5"/>
        <v>55.61097256857855</v>
      </c>
      <c r="F108" s="74">
        <f t="shared" si="6"/>
        <v>73.07692307692307</v>
      </c>
      <c r="G108" s="74">
        <f t="shared" si="7"/>
        <v>8.850931677018634</v>
      </c>
      <c r="H108" s="74">
        <f t="shared" si="8"/>
        <v>53.38645418326693</v>
      </c>
      <c r="I108" s="74">
        <f t="shared" si="9"/>
        <v>35.714285714285715</v>
      </c>
      <c r="J108" s="74">
        <f t="shared" si="10"/>
        <v>40.625</v>
      </c>
      <c r="K108" s="74">
        <f t="shared" si="11"/>
        <v>67.6056338028169</v>
      </c>
      <c r="L108" s="74">
        <f t="shared" si="12"/>
        <v>76.53061224489795</v>
      </c>
      <c r="M108" s="74">
        <f t="shared" si="13"/>
        <v>27.531645569620256</v>
      </c>
      <c r="N108" s="74">
        <f t="shared" si="14"/>
        <v>45.11494252873563</v>
      </c>
      <c r="O108" s="74"/>
      <c r="P108" s="74"/>
      <c r="Q108" s="74"/>
      <c r="R108" s="74"/>
      <c r="S108" s="74"/>
      <c r="T108" s="74"/>
      <c r="U108" s="74"/>
      <c r="V108" s="74"/>
      <c r="W108" s="74"/>
      <c r="X108" s="74"/>
      <c r="Y108" s="74"/>
      <c r="Z108" s="74"/>
    </row>
    <row r="109" spans="1:26" ht="12.75">
      <c r="A109" t="s">
        <v>368</v>
      </c>
      <c r="B109" t="s">
        <v>507</v>
      </c>
      <c r="C109" s="74">
        <f t="shared" si="3"/>
        <v>8.095034246575343</v>
      </c>
      <c r="D109" s="74">
        <f t="shared" si="4"/>
        <v>1.2929691556755634</v>
      </c>
      <c r="E109" s="74">
        <f t="shared" si="5"/>
        <v>53.42960288808665</v>
      </c>
      <c r="F109" s="74">
        <f t="shared" si="6"/>
        <v>72.22222222222221</v>
      </c>
      <c r="G109" s="74">
        <f t="shared" si="7"/>
        <v>6.284658040665435</v>
      </c>
      <c r="H109" s="74">
        <f t="shared" si="8"/>
        <v>37.464522232734154</v>
      </c>
      <c r="I109" s="74">
        <f t="shared" si="9"/>
        <v>33.795013850415515</v>
      </c>
      <c r="J109" s="74">
        <f t="shared" si="10"/>
        <v>40</v>
      </c>
      <c r="K109" s="74">
        <f t="shared" si="11"/>
        <v>59.310344827586206</v>
      </c>
      <c r="L109" s="74">
        <f t="shared" si="12"/>
        <v>79.72972972972973</v>
      </c>
      <c r="M109" s="74">
        <f t="shared" si="13"/>
        <v>29.50108459869848</v>
      </c>
      <c r="N109" s="74">
        <f t="shared" si="14"/>
        <v>45.03464203233256</v>
      </c>
      <c r="O109" s="74"/>
      <c r="P109" s="74"/>
      <c r="Q109" s="74"/>
      <c r="R109" s="74"/>
      <c r="S109" s="74"/>
      <c r="T109" s="74"/>
      <c r="U109" s="74"/>
      <c r="V109" s="74"/>
      <c r="W109" s="74"/>
      <c r="X109" s="74"/>
      <c r="Y109" s="74"/>
      <c r="Z109" s="74"/>
    </row>
    <row r="110" spans="1:26" ht="12.75">
      <c r="A110" t="s">
        <v>369</v>
      </c>
      <c r="B110" t="s">
        <v>508</v>
      </c>
      <c r="C110" s="74">
        <f t="shared" si="3"/>
        <v>12.452069415345694</v>
      </c>
      <c r="D110" s="74">
        <f t="shared" si="4"/>
        <v>1.0258144515838123</v>
      </c>
      <c r="E110" s="74">
        <f t="shared" si="5"/>
        <v>66.23586429725363</v>
      </c>
      <c r="F110" s="74">
        <f t="shared" si="6"/>
        <v>81.15702479338843</v>
      </c>
      <c r="G110" s="74">
        <f t="shared" si="7"/>
        <v>4.30327868852459</v>
      </c>
      <c r="H110" s="74">
        <f t="shared" si="8"/>
        <v>40.047393364928915</v>
      </c>
      <c r="I110" s="74">
        <f t="shared" si="9"/>
        <v>33.7173579109063</v>
      </c>
      <c r="J110" s="74">
        <f t="shared" si="10"/>
        <v>36.87943262411347</v>
      </c>
      <c r="K110" s="74">
        <f t="shared" si="11"/>
        <v>66.13545816733067</v>
      </c>
      <c r="L110" s="74">
        <f t="shared" si="12"/>
        <v>75.11520737327189</v>
      </c>
      <c r="M110" s="74">
        <f t="shared" si="13"/>
        <v>32.92507204610951</v>
      </c>
      <c r="N110" s="74">
        <f t="shared" si="14"/>
        <v>42.518837459634014</v>
      </c>
      <c r="O110" s="74"/>
      <c r="P110" s="74"/>
      <c r="Q110" s="74"/>
      <c r="R110" s="74"/>
      <c r="S110" s="74"/>
      <c r="T110" s="74"/>
      <c r="U110" s="74"/>
      <c r="V110" s="74"/>
      <c r="W110" s="74"/>
      <c r="X110" s="74"/>
      <c r="Y110" s="74"/>
      <c r="Z110" s="74"/>
    </row>
    <row r="111" spans="1:26" ht="12.75">
      <c r="A111" t="s">
        <v>370</v>
      </c>
      <c r="B111" t="s">
        <v>509</v>
      </c>
      <c r="C111" s="74">
        <f t="shared" si="3"/>
        <v>39.002460435588226</v>
      </c>
      <c r="D111" s="74">
        <f t="shared" si="4"/>
        <v>1.6350364963503652</v>
      </c>
      <c r="E111" s="74">
        <f t="shared" si="5"/>
        <v>74.54545454545455</v>
      </c>
      <c r="F111" s="74">
        <f t="shared" si="6"/>
        <v>79.63917525773195</v>
      </c>
      <c r="G111" s="74">
        <f t="shared" si="7"/>
        <v>16.098081023454156</v>
      </c>
      <c r="H111" s="74">
        <f t="shared" si="8"/>
        <v>44.88817891373802</v>
      </c>
      <c r="I111" s="74">
        <f t="shared" si="9"/>
        <v>38.94837781684513</v>
      </c>
      <c r="J111" s="74">
        <f t="shared" si="10"/>
        <v>42.16417910447761</v>
      </c>
      <c r="K111" s="74">
        <f t="shared" si="11"/>
        <v>64.16666666666667</v>
      </c>
      <c r="L111" s="74">
        <f t="shared" si="12"/>
        <v>74.8702742772424</v>
      </c>
      <c r="M111" s="74">
        <f t="shared" si="13"/>
        <v>41.075794621026894</v>
      </c>
      <c r="N111" s="74">
        <f t="shared" si="14"/>
        <v>54.366812227074234</v>
      </c>
      <c r="O111" s="74"/>
      <c r="P111" s="74"/>
      <c r="Q111" s="74"/>
      <c r="R111" s="74"/>
      <c r="S111" s="74"/>
      <c r="T111" s="74"/>
      <c r="U111" s="74"/>
      <c r="V111" s="74"/>
      <c r="W111" s="74"/>
      <c r="X111" s="74"/>
      <c r="Y111" s="74"/>
      <c r="Z111" s="74"/>
    </row>
    <row r="112" spans="1:26" ht="12.75">
      <c r="A112" t="s">
        <v>371</v>
      </c>
      <c r="B112" t="s">
        <v>510</v>
      </c>
      <c r="C112" s="74">
        <f t="shared" si="3"/>
        <v>13.033751205400193</v>
      </c>
      <c r="D112" s="74">
        <f t="shared" si="4"/>
        <v>1.3382486617513383</v>
      </c>
      <c r="E112" s="74">
        <f t="shared" si="5"/>
        <v>68.2017543859649</v>
      </c>
      <c r="F112" s="74">
        <f t="shared" si="6"/>
        <v>82.09876543209876</v>
      </c>
      <c r="G112" s="74">
        <f t="shared" si="7"/>
        <v>8.424336973478939</v>
      </c>
      <c r="H112" s="74">
        <f t="shared" si="8"/>
        <v>60.278745644599304</v>
      </c>
      <c r="I112" s="74">
        <f t="shared" si="9"/>
        <v>34.96932515337423</v>
      </c>
      <c r="J112" s="74">
        <f t="shared" si="10"/>
        <v>42.168674698795186</v>
      </c>
      <c r="K112" s="74">
        <f t="shared" si="11"/>
        <v>74.47368421052632</v>
      </c>
      <c r="L112" s="74">
        <f t="shared" si="12"/>
        <v>76.34854771784232</v>
      </c>
      <c r="M112" s="74">
        <f t="shared" si="13"/>
        <v>32.05980066445183</v>
      </c>
      <c r="N112" s="74">
        <f t="shared" si="14"/>
        <v>65.9090909090909</v>
      </c>
      <c r="O112" s="74"/>
      <c r="P112" s="74"/>
      <c r="Q112" s="74"/>
      <c r="R112" s="74"/>
      <c r="S112" s="74"/>
      <c r="T112" s="74"/>
      <c r="U112" s="74"/>
      <c r="V112" s="74"/>
      <c r="W112" s="74"/>
      <c r="X112" s="74"/>
      <c r="Y112" s="74"/>
      <c r="Z112" s="74"/>
    </row>
    <row r="113" spans="1:26" ht="12.75">
      <c r="A113" t="s">
        <v>390</v>
      </c>
      <c r="B113" t="s">
        <v>511</v>
      </c>
      <c r="C113" s="74">
        <f t="shared" si="3"/>
        <v>17.898967565440614</v>
      </c>
      <c r="D113" s="74">
        <f t="shared" si="4"/>
        <v>1.0715396578538103</v>
      </c>
      <c r="E113" s="74">
        <f t="shared" si="5"/>
        <v>67.33831654208645</v>
      </c>
      <c r="F113" s="74">
        <f t="shared" si="6"/>
        <v>83.9731643682445</v>
      </c>
      <c r="G113" s="74">
        <f t="shared" si="7"/>
        <v>7.435369480668038</v>
      </c>
      <c r="H113" s="74">
        <f t="shared" si="8"/>
        <v>47.1195391262602</v>
      </c>
      <c r="I113" s="74">
        <f t="shared" si="9"/>
        <v>36.02459293290994</v>
      </c>
      <c r="J113" s="74">
        <f t="shared" si="10"/>
        <v>42.93255131964809</v>
      </c>
      <c r="K113" s="74">
        <f t="shared" si="11"/>
        <v>64.40281030444966</v>
      </c>
      <c r="L113" s="74">
        <f t="shared" si="12"/>
        <v>78.33655705996132</v>
      </c>
      <c r="M113" s="74">
        <f t="shared" si="13"/>
        <v>35.725991478203866</v>
      </c>
      <c r="N113" s="74">
        <f t="shared" si="14"/>
        <v>49.52050601917976</v>
      </c>
      <c r="O113" s="74"/>
      <c r="P113" s="74"/>
      <c r="Q113" s="74"/>
      <c r="R113" s="74"/>
      <c r="S113" s="74"/>
      <c r="T113" s="74"/>
      <c r="U113" s="74"/>
      <c r="V113" s="74"/>
      <c r="W113" s="74"/>
      <c r="X113" s="74"/>
      <c r="Y113" s="74"/>
      <c r="Z113" s="74"/>
    </row>
    <row r="114" spans="13:16" ht="12.75">
      <c r="M114" s="19"/>
      <c r="N114" s="19"/>
      <c r="O114" s="19"/>
      <c r="P114" s="19"/>
    </row>
    <row r="115" spans="1:16" ht="12.75">
      <c r="A115" s="39"/>
      <c r="B115" s="39"/>
      <c r="C115" s="39"/>
      <c r="D115" s="39"/>
      <c r="E115" s="39"/>
      <c r="G115" s="39"/>
      <c r="H115" s="39"/>
      <c r="I115" s="39"/>
      <c r="J115" s="39"/>
      <c r="M115" s="19"/>
      <c r="N115" s="19"/>
      <c r="O115" s="19"/>
      <c r="P115" s="19"/>
    </row>
    <row r="116" spans="1:16" ht="12.75">
      <c r="A116" s="39"/>
      <c r="B116" s="39"/>
      <c r="C116" s="39"/>
      <c r="D116" s="39"/>
      <c r="E116" s="39"/>
      <c r="G116" s="39"/>
      <c r="H116" s="39"/>
      <c r="I116" s="39"/>
      <c r="J116" s="39"/>
      <c r="M116" s="19"/>
      <c r="N116" s="19"/>
      <c r="O116" s="19"/>
      <c r="P116" s="19"/>
    </row>
    <row r="117" spans="1:16" ht="12.75">
      <c r="A117" s="39"/>
      <c r="B117" s="39"/>
      <c r="C117" s="39"/>
      <c r="D117" s="39"/>
      <c r="E117" s="39"/>
      <c r="G117" s="39"/>
      <c r="H117" s="39"/>
      <c r="I117" s="39"/>
      <c r="J117" s="39"/>
      <c r="M117" s="19"/>
      <c r="N117" s="19"/>
      <c r="O117" s="19"/>
      <c r="P117" s="19"/>
    </row>
    <row r="118" spans="1:16" ht="12.75">
      <c r="A118" s="39"/>
      <c r="B118" s="39"/>
      <c r="C118" s="39"/>
      <c r="D118" s="39"/>
      <c r="E118" s="39"/>
      <c r="G118" s="39"/>
      <c r="H118" s="39"/>
      <c r="I118" s="39"/>
      <c r="J118" s="39"/>
      <c r="M118" s="19"/>
      <c r="N118" s="19"/>
      <c r="O118" s="19"/>
      <c r="P118" s="19"/>
    </row>
    <row r="119" spans="1:16" ht="12.75">
      <c r="A119" s="39"/>
      <c r="B119" s="39"/>
      <c r="C119" s="39"/>
      <c r="D119" s="39"/>
      <c r="E119" s="39"/>
      <c r="G119" s="39"/>
      <c r="H119" s="39"/>
      <c r="I119" s="39"/>
      <c r="J119" s="39"/>
      <c r="M119" s="19"/>
      <c r="N119" s="19"/>
      <c r="O119" s="19"/>
      <c r="P119" s="19"/>
    </row>
    <row r="120" spans="1:16" ht="12.75">
      <c r="A120" s="39"/>
      <c r="B120" s="39"/>
      <c r="C120" s="39"/>
      <c r="D120" s="39"/>
      <c r="E120" s="39"/>
      <c r="G120" s="39"/>
      <c r="H120" s="39"/>
      <c r="I120" s="39"/>
      <c r="J120" s="39"/>
      <c r="M120" s="19"/>
      <c r="N120" s="19"/>
      <c r="O120" s="19"/>
      <c r="P120" s="19"/>
    </row>
    <row r="121" spans="1:16" ht="12.75">
      <c r="A121" s="39"/>
      <c r="B121" s="39"/>
      <c r="C121" s="39"/>
      <c r="D121" s="39"/>
      <c r="E121" s="39"/>
      <c r="G121" s="39"/>
      <c r="H121" s="39"/>
      <c r="I121" s="39"/>
      <c r="J121" s="39"/>
      <c r="M121" s="19"/>
      <c r="N121" s="19"/>
      <c r="O121" s="19"/>
      <c r="P121" s="19"/>
    </row>
    <row r="122" spans="1:16" ht="12.75">
      <c r="A122" s="39"/>
      <c r="B122" s="39"/>
      <c r="C122" s="39"/>
      <c r="D122" s="39"/>
      <c r="E122" s="39"/>
      <c r="G122" s="39"/>
      <c r="H122" s="39"/>
      <c r="I122" s="39"/>
      <c r="J122" s="39"/>
      <c r="M122" s="19"/>
      <c r="N122" s="19"/>
      <c r="O122" s="19"/>
      <c r="P122" s="19"/>
    </row>
    <row r="123" ht="12.75">
      <c r="L123" s="17"/>
    </row>
    <row r="125" spans="13:16" ht="12.75">
      <c r="M125" s="74"/>
      <c r="N125" s="74"/>
      <c r="O125" s="74"/>
      <c r="P125" s="74"/>
    </row>
    <row r="126" spans="1:16" ht="12.75">
      <c r="A126" s="74"/>
      <c r="B126" s="74"/>
      <c r="C126" s="74"/>
      <c r="D126" s="74"/>
      <c r="E126" s="74"/>
      <c r="G126" s="74"/>
      <c r="H126" s="74"/>
      <c r="I126" s="74"/>
      <c r="J126" s="74"/>
      <c r="M126" s="74"/>
      <c r="N126" s="74"/>
      <c r="O126" s="74"/>
      <c r="P126" s="74"/>
    </row>
    <row r="127" spans="1:16" ht="12.75">
      <c r="A127" s="74"/>
      <c r="B127" s="74"/>
      <c r="C127" s="74"/>
      <c r="D127" s="74"/>
      <c r="E127" s="74"/>
      <c r="G127" s="74"/>
      <c r="H127" s="74"/>
      <c r="I127" s="74"/>
      <c r="J127" s="74"/>
      <c r="M127" s="74"/>
      <c r="N127" s="74"/>
      <c r="O127" s="74"/>
      <c r="P127" s="74"/>
    </row>
    <row r="128" spans="1:16" ht="12.75">
      <c r="A128" s="74"/>
      <c r="B128" s="74"/>
      <c r="C128" s="74"/>
      <c r="D128" s="74"/>
      <c r="E128" s="74"/>
      <c r="G128" s="74"/>
      <c r="H128" s="74"/>
      <c r="I128" s="74"/>
      <c r="J128" s="74"/>
      <c r="M128" s="74"/>
      <c r="N128" s="74"/>
      <c r="O128" s="74"/>
      <c r="P128" s="74"/>
    </row>
    <row r="129" spans="1:16" ht="12.75">
      <c r="A129" s="74"/>
      <c r="B129" s="74"/>
      <c r="C129" s="74"/>
      <c r="D129" s="74"/>
      <c r="E129" s="74"/>
      <c r="G129" s="74"/>
      <c r="H129" s="74"/>
      <c r="I129" s="74"/>
      <c r="J129" s="74"/>
      <c r="M129" s="74"/>
      <c r="N129" s="74"/>
      <c r="O129" s="74"/>
      <c r="P129" s="74"/>
    </row>
    <row r="130" spans="1:16" ht="12.75">
      <c r="A130" s="74"/>
      <c r="B130" s="74"/>
      <c r="C130" s="74"/>
      <c r="D130" s="74"/>
      <c r="E130" s="74"/>
      <c r="G130" s="74"/>
      <c r="H130" s="74"/>
      <c r="I130" s="74"/>
      <c r="J130" s="74"/>
      <c r="M130" s="74"/>
      <c r="N130" s="74"/>
      <c r="O130" s="74"/>
      <c r="P130" s="74"/>
    </row>
    <row r="131" spans="1:16" ht="12.75">
      <c r="A131" s="74"/>
      <c r="B131" s="74"/>
      <c r="C131" s="74"/>
      <c r="D131" s="74"/>
      <c r="E131" s="74"/>
      <c r="G131" s="74"/>
      <c r="H131" s="74"/>
      <c r="I131" s="74"/>
      <c r="J131" s="74"/>
      <c r="M131" s="74"/>
      <c r="N131" s="74"/>
      <c r="O131" s="74"/>
      <c r="P131" s="74"/>
    </row>
    <row r="132" spans="1:16" ht="12.75">
      <c r="A132" s="74"/>
      <c r="B132" s="74"/>
      <c r="C132" s="74"/>
      <c r="D132" s="74"/>
      <c r="E132" s="74"/>
      <c r="G132" s="74"/>
      <c r="H132" s="74"/>
      <c r="I132" s="74"/>
      <c r="J132" s="74"/>
      <c r="M132" s="74"/>
      <c r="N132" s="74"/>
      <c r="O132" s="74"/>
      <c r="P132" s="74"/>
    </row>
    <row r="133" spans="1:16" ht="12.75">
      <c r="A133" s="74"/>
      <c r="B133" s="74"/>
      <c r="C133" s="74"/>
      <c r="D133" s="74"/>
      <c r="E133" s="74"/>
      <c r="G133" s="74"/>
      <c r="H133" s="74"/>
      <c r="I133" s="74"/>
      <c r="J133" s="74"/>
      <c r="M133" s="74"/>
      <c r="N133" s="74"/>
      <c r="O133" s="74"/>
      <c r="P133" s="74"/>
    </row>
    <row r="134" spans="1:16" ht="12.75">
      <c r="A134" s="74"/>
      <c r="B134" s="74"/>
      <c r="C134" s="74"/>
      <c r="D134" s="74"/>
      <c r="E134" s="74"/>
      <c r="G134" s="74"/>
      <c r="H134" s="74"/>
      <c r="I134" s="74"/>
      <c r="J134" s="74"/>
      <c r="M134" s="74"/>
      <c r="N134" s="74"/>
      <c r="O134" s="74"/>
      <c r="P134" s="74"/>
    </row>
    <row r="135" spans="1:16" ht="12.75">
      <c r="A135" s="74"/>
      <c r="B135" s="74"/>
      <c r="C135" s="74"/>
      <c r="D135" s="74"/>
      <c r="E135" s="74"/>
      <c r="G135" s="74"/>
      <c r="H135" s="74"/>
      <c r="I135" s="74"/>
      <c r="J135" s="74"/>
      <c r="M135" s="74"/>
      <c r="N135" s="74"/>
      <c r="O135" s="74"/>
      <c r="P135" s="74"/>
    </row>
    <row r="136" spans="1:16" ht="12.75">
      <c r="A136" s="74"/>
      <c r="B136" s="74"/>
      <c r="C136" s="74"/>
      <c r="D136" s="74"/>
      <c r="E136" s="74"/>
      <c r="G136" s="74"/>
      <c r="H136" s="74"/>
      <c r="I136" s="74"/>
      <c r="J136" s="74"/>
      <c r="M136" s="74"/>
      <c r="N136" s="74"/>
      <c r="O136" s="74"/>
      <c r="P136" s="74"/>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
  <dimension ref="A1:BU5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39" sqref="C39:BS39"/>
    </sheetView>
  </sheetViews>
  <sheetFormatPr defaultColWidth="9.140625" defaultRowHeight="12.75"/>
  <cols>
    <col min="1" max="1" width="25.7109375" style="0" bestFit="1" customWidth="1"/>
    <col min="2" max="2" width="10.28125" style="0" bestFit="1" customWidth="1"/>
  </cols>
  <sheetData>
    <row r="1" spans="1:71" ht="12.75">
      <c r="A1" t="s">
        <v>190</v>
      </c>
      <c r="B1" t="s">
        <v>189</v>
      </c>
      <c r="C1" t="s">
        <v>867</v>
      </c>
      <c r="D1" t="s">
        <v>868</v>
      </c>
      <c r="E1" t="s">
        <v>869</v>
      </c>
      <c r="F1" t="s">
        <v>870</v>
      </c>
      <c r="G1" t="s">
        <v>871</v>
      </c>
      <c r="H1" t="s">
        <v>872</v>
      </c>
      <c r="I1" t="s">
        <v>873</v>
      </c>
      <c r="J1" t="s">
        <v>874</v>
      </c>
      <c r="K1" t="s">
        <v>875</v>
      </c>
      <c r="L1" t="s">
        <v>876</v>
      </c>
      <c r="M1" t="s">
        <v>877</v>
      </c>
      <c r="N1" t="s">
        <v>878</v>
      </c>
      <c r="O1" t="s">
        <v>879</v>
      </c>
      <c r="P1" t="s">
        <v>880</v>
      </c>
      <c r="Q1" t="s">
        <v>881</v>
      </c>
      <c r="R1" t="s">
        <v>882</v>
      </c>
      <c r="S1" t="s">
        <v>883</v>
      </c>
      <c r="T1" t="s">
        <v>884</v>
      </c>
      <c r="U1" t="s">
        <v>885</v>
      </c>
      <c r="V1" t="s">
        <v>886</v>
      </c>
      <c r="W1" t="s">
        <v>887</v>
      </c>
      <c r="X1" t="s">
        <v>888</v>
      </c>
      <c r="Y1" t="s">
        <v>889</v>
      </c>
      <c r="Z1" t="s">
        <v>890</v>
      </c>
      <c r="AA1" t="s">
        <v>891</v>
      </c>
      <c r="AB1" t="s">
        <v>892</v>
      </c>
      <c r="AC1" t="s">
        <v>893</v>
      </c>
      <c r="AD1" t="s">
        <v>894</v>
      </c>
      <c r="AE1" t="s">
        <v>895</v>
      </c>
      <c r="AF1" t="s">
        <v>896</v>
      </c>
      <c r="AG1" t="s">
        <v>897</v>
      </c>
      <c r="AH1" t="s">
        <v>898</v>
      </c>
      <c r="AI1" t="s">
        <v>899</v>
      </c>
      <c r="AJ1" t="s">
        <v>900</v>
      </c>
      <c r="AK1" t="s">
        <v>901</v>
      </c>
      <c r="AL1" t="s">
        <v>902</v>
      </c>
      <c r="AM1" t="s">
        <v>903</v>
      </c>
      <c r="AN1" t="s">
        <v>904</v>
      </c>
      <c r="AO1" t="s">
        <v>905</v>
      </c>
      <c r="AP1" t="s">
        <v>906</v>
      </c>
      <c r="AQ1" t="s">
        <v>907</v>
      </c>
      <c r="AR1" t="s">
        <v>908</v>
      </c>
      <c r="AS1" t="s">
        <v>909</v>
      </c>
      <c r="AT1" t="s">
        <v>910</v>
      </c>
      <c r="AU1" t="s">
        <v>911</v>
      </c>
      <c r="AV1" t="s">
        <v>912</v>
      </c>
      <c r="AW1" t="s">
        <v>913</v>
      </c>
      <c r="AX1" t="s">
        <v>219</v>
      </c>
      <c r="AY1" t="s">
        <v>914</v>
      </c>
      <c r="AZ1" t="s">
        <v>915</v>
      </c>
      <c r="BA1" t="s">
        <v>916</v>
      </c>
      <c r="BB1" t="s">
        <v>917</v>
      </c>
      <c r="BC1" t="s">
        <v>918</v>
      </c>
      <c r="BD1" t="s">
        <v>919</v>
      </c>
      <c r="BE1" t="s">
        <v>920</v>
      </c>
      <c r="BF1" t="s">
        <v>921</v>
      </c>
      <c r="BG1" t="s">
        <v>922</v>
      </c>
      <c r="BH1" t="s">
        <v>923</v>
      </c>
      <c r="BI1" t="s">
        <v>924</v>
      </c>
      <c r="BJ1" t="s">
        <v>925</v>
      </c>
      <c r="BK1" t="s">
        <v>926</v>
      </c>
      <c r="BL1" t="s">
        <v>927</v>
      </c>
      <c r="BM1" t="s">
        <v>928</v>
      </c>
      <c r="BN1" t="s">
        <v>929</v>
      </c>
      <c r="BO1" t="s">
        <v>930</v>
      </c>
      <c r="BP1" t="s">
        <v>931</v>
      </c>
      <c r="BQ1" t="s">
        <v>932</v>
      </c>
      <c r="BR1" t="s">
        <v>933</v>
      </c>
      <c r="BS1" t="s">
        <v>934</v>
      </c>
    </row>
    <row r="2" spans="1:73" ht="12.75">
      <c r="A2" t="s">
        <v>987</v>
      </c>
      <c r="B2" t="s">
        <v>139</v>
      </c>
      <c r="C2">
        <v>26956</v>
      </c>
      <c r="D2">
        <v>23252</v>
      </c>
      <c r="E2">
        <v>39</v>
      </c>
      <c r="F2">
        <v>15</v>
      </c>
      <c r="G2">
        <v>18</v>
      </c>
      <c r="H2">
        <v>18</v>
      </c>
      <c r="I2">
        <v>14</v>
      </c>
      <c r="J2">
        <v>598</v>
      </c>
      <c r="K2">
        <v>33</v>
      </c>
      <c r="L2">
        <v>25</v>
      </c>
      <c r="M2">
        <v>10</v>
      </c>
      <c r="N2">
        <v>18</v>
      </c>
      <c r="O2">
        <v>15</v>
      </c>
      <c r="P2">
        <v>31</v>
      </c>
      <c r="Q2">
        <v>5</v>
      </c>
      <c r="R2">
        <v>4</v>
      </c>
      <c r="S2">
        <v>15</v>
      </c>
      <c r="T2">
        <v>10</v>
      </c>
      <c r="U2">
        <v>0</v>
      </c>
      <c r="V2">
        <v>0</v>
      </c>
      <c r="W2">
        <v>1</v>
      </c>
      <c r="X2">
        <v>0</v>
      </c>
      <c r="Y2">
        <v>3</v>
      </c>
      <c r="Z2">
        <v>20</v>
      </c>
      <c r="AA2">
        <v>2</v>
      </c>
      <c r="AB2">
        <v>4</v>
      </c>
      <c r="AC2">
        <v>0</v>
      </c>
      <c r="AD2">
        <v>0</v>
      </c>
      <c r="AE2">
        <v>24</v>
      </c>
      <c r="AF2">
        <v>14</v>
      </c>
      <c r="AG2">
        <v>96</v>
      </c>
      <c r="AH2">
        <v>1</v>
      </c>
      <c r="AI2">
        <v>33</v>
      </c>
      <c r="AJ2">
        <v>41</v>
      </c>
      <c r="AK2">
        <v>65</v>
      </c>
      <c r="AL2">
        <v>827</v>
      </c>
      <c r="AM2">
        <v>34</v>
      </c>
      <c r="AN2">
        <v>447</v>
      </c>
      <c r="AO2">
        <v>199</v>
      </c>
      <c r="AP2">
        <v>287</v>
      </c>
      <c r="AQ2">
        <v>220</v>
      </c>
      <c r="AR2">
        <v>0</v>
      </c>
      <c r="AS2">
        <v>25</v>
      </c>
      <c r="AT2">
        <v>40</v>
      </c>
      <c r="AU2">
        <v>46</v>
      </c>
      <c r="AV2">
        <v>13</v>
      </c>
      <c r="AW2">
        <v>1</v>
      </c>
      <c r="AX2">
        <v>94</v>
      </c>
      <c r="AY2">
        <v>0</v>
      </c>
      <c r="AZ2">
        <v>1</v>
      </c>
      <c r="BA2">
        <v>5</v>
      </c>
      <c r="BB2">
        <v>10</v>
      </c>
      <c r="BC2">
        <v>2</v>
      </c>
      <c r="BD2">
        <v>30</v>
      </c>
      <c r="BE2">
        <v>0</v>
      </c>
      <c r="BF2">
        <v>2</v>
      </c>
      <c r="BG2">
        <v>4</v>
      </c>
      <c r="BH2">
        <v>52</v>
      </c>
      <c r="BI2">
        <v>0</v>
      </c>
      <c r="BJ2">
        <v>0</v>
      </c>
      <c r="BK2">
        <v>1</v>
      </c>
      <c r="BL2">
        <v>0</v>
      </c>
      <c r="BM2">
        <v>17</v>
      </c>
      <c r="BN2">
        <v>0</v>
      </c>
      <c r="BO2">
        <v>5</v>
      </c>
      <c r="BP2">
        <v>24</v>
      </c>
      <c r="BQ2">
        <v>3</v>
      </c>
      <c r="BR2">
        <v>10</v>
      </c>
      <c r="BS2">
        <v>133</v>
      </c>
      <c r="BT2">
        <f>SUM(D2:BS2)</f>
        <v>26956</v>
      </c>
      <c r="BU2">
        <f>BT2-C2</f>
        <v>0</v>
      </c>
    </row>
    <row r="3" spans="1:73" ht="12.75">
      <c r="A3" t="s">
        <v>988</v>
      </c>
      <c r="B3" t="s">
        <v>141</v>
      </c>
      <c r="C3">
        <v>30352</v>
      </c>
      <c r="D3">
        <v>20080</v>
      </c>
      <c r="E3">
        <v>209</v>
      </c>
      <c r="F3">
        <v>107</v>
      </c>
      <c r="G3">
        <v>17</v>
      </c>
      <c r="H3">
        <v>14</v>
      </c>
      <c r="I3">
        <v>26</v>
      </c>
      <c r="J3">
        <v>230</v>
      </c>
      <c r="K3">
        <v>15</v>
      </c>
      <c r="L3">
        <v>30</v>
      </c>
      <c r="M3">
        <v>12</v>
      </c>
      <c r="N3">
        <v>23</v>
      </c>
      <c r="O3">
        <v>12</v>
      </c>
      <c r="P3">
        <v>3</v>
      </c>
      <c r="Q3">
        <v>14</v>
      </c>
      <c r="R3">
        <v>45</v>
      </c>
      <c r="S3">
        <v>12</v>
      </c>
      <c r="T3">
        <v>6</v>
      </c>
      <c r="U3">
        <v>8</v>
      </c>
      <c r="V3">
        <v>2</v>
      </c>
      <c r="W3">
        <v>4</v>
      </c>
      <c r="X3">
        <v>0</v>
      </c>
      <c r="Y3">
        <v>0</v>
      </c>
      <c r="Z3">
        <v>17</v>
      </c>
      <c r="AA3">
        <v>4</v>
      </c>
      <c r="AB3">
        <v>1</v>
      </c>
      <c r="AC3">
        <v>0</v>
      </c>
      <c r="AD3">
        <v>0</v>
      </c>
      <c r="AE3">
        <v>39</v>
      </c>
      <c r="AF3">
        <v>9</v>
      </c>
      <c r="AG3">
        <v>324</v>
      </c>
      <c r="AH3">
        <v>0</v>
      </c>
      <c r="AI3">
        <v>162</v>
      </c>
      <c r="AJ3">
        <v>137</v>
      </c>
      <c r="AK3">
        <v>97</v>
      </c>
      <c r="AL3">
        <v>1919</v>
      </c>
      <c r="AM3">
        <v>116</v>
      </c>
      <c r="AN3">
        <v>499</v>
      </c>
      <c r="AO3">
        <v>674</v>
      </c>
      <c r="AP3">
        <v>2654</v>
      </c>
      <c r="AQ3">
        <v>558</v>
      </c>
      <c r="AR3">
        <v>10</v>
      </c>
      <c r="AS3">
        <v>60</v>
      </c>
      <c r="AT3">
        <v>30</v>
      </c>
      <c r="AU3">
        <v>15</v>
      </c>
      <c r="AV3">
        <v>8</v>
      </c>
      <c r="AW3">
        <v>8</v>
      </c>
      <c r="AX3">
        <v>297</v>
      </c>
      <c r="AY3">
        <v>4</v>
      </c>
      <c r="AZ3">
        <v>7</v>
      </c>
      <c r="BA3">
        <v>83</v>
      </c>
      <c r="BB3">
        <v>17</v>
      </c>
      <c r="BC3">
        <v>43</v>
      </c>
      <c r="BD3">
        <v>22</v>
      </c>
      <c r="BE3">
        <v>1</v>
      </c>
      <c r="BF3">
        <v>49</v>
      </c>
      <c r="BG3">
        <v>163</v>
      </c>
      <c r="BH3">
        <v>959</v>
      </c>
      <c r="BI3">
        <v>0</v>
      </c>
      <c r="BJ3">
        <v>7</v>
      </c>
      <c r="BK3">
        <v>13</v>
      </c>
      <c r="BL3">
        <v>6</v>
      </c>
      <c r="BM3">
        <v>44</v>
      </c>
      <c r="BN3">
        <v>1</v>
      </c>
      <c r="BO3">
        <v>29</v>
      </c>
      <c r="BP3">
        <v>58</v>
      </c>
      <c r="BQ3">
        <v>2</v>
      </c>
      <c r="BR3">
        <v>24</v>
      </c>
      <c r="BS3">
        <v>313</v>
      </c>
      <c r="BT3">
        <f aca="true" t="shared" si="0" ref="BT3:BT52">SUM(D3:BS3)</f>
        <v>30352</v>
      </c>
      <c r="BU3">
        <f aca="true" t="shared" si="1" ref="BU3:BU52">BT3-C3</f>
        <v>0</v>
      </c>
    </row>
    <row r="4" spans="1:73" ht="12.75">
      <c r="A4" t="s">
        <v>334</v>
      </c>
      <c r="B4" t="s">
        <v>143</v>
      </c>
      <c r="C4">
        <v>23871</v>
      </c>
      <c r="D4">
        <v>22892</v>
      </c>
      <c r="E4">
        <v>43</v>
      </c>
      <c r="F4">
        <v>19</v>
      </c>
      <c r="G4">
        <v>10</v>
      </c>
      <c r="H4">
        <v>10</v>
      </c>
      <c r="I4">
        <v>10</v>
      </c>
      <c r="J4">
        <v>83</v>
      </c>
      <c r="K4">
        <v>5</v>
      </c>
      <c r="L4">
        <v>12</v>
      </c>
      <c r="M4">
        <v>9</v>
      </c>
      <c r="N4">
        <v>13</v>
      </c>
      <c r="O4">
        <v>2</v>
      </c>
      <c r="P4">
        <v>4</v>
      </c>
      <c r="Q4">
        <v>2</v>
      </c>
      <c r="R4">
        <v>1</v>
      </c>
      <c r="S4">
        <v>6</v>
      </c>
      <c r="T4">
        <v>2</v>
      </c>
      <c r="U4">
        <v>0</v>
      </c>
      <c r="V4">
        <v>1</v>
      </c>
      <c r="W4">
        <v>0</v>
      </c>
      <c r="X4">
        <v>0</v>
      </c>
      <c r="Y4">
        <v>0</v>
      </c>
      <c r="Z4">
        <v>3</v>
      </c>
      <c r="AA4">
        <v>6</v>
      </c>
      <c r="AB4">
        <v>4</v>
      </c>
      <c r="AC4">
        <v>0</v>
      </c>
      <c r="AD4">
        <v>0</v>
      </c>
      <c r="AE4">
        <v>13</v>
      </c>
      <c r="AF4">
        <v>8</v>
      </c>
      <c r="AG4">
        <v>57</v>
      </c>
      <c r="AH4">
        <v>0</v>
      </c>
      <c r="AI4">
        <v>30</v>
      </c>
      <c r="AJ4">
        <v>78</v>
      </c>
      <c r="AK4">
        <v>12</v>
      </c>
      <c r="AL4">
        <v>66</v>
      </c>
      <c r="AM4">
        <v>10</v>
      </c>
      <c r="AN4">
        <v>43</v>
      </c>
      <c r="AO4">
        <v>11</v>
      </c>
      <c r="AP4">
        <v>11</v>
      </c>
      <c r="AQ4">
        <v>7</v>
      </c>
      <c r="AR4">
        <v>0</v>
      </c>
      <c r="AS4">
        <v>0</v>
      </c>
      <c r="AT4">
        <v>0</v>
      </c>
      <c r="AU4">
        <v>13</v>
      </c>
      <c r="AV4">
        <v>0</v>
      </c>
      <c r="AW4">
        <v>2</v>
      </c>
      <c r="AX4">
        <v>68</v>
      </c>
      <c r="AY4">
        <v>2</v>
      </c>
      <c r="AZ4">
        <v>11</v>
      </c>
      <c r="BA4">
        <v>10</v>
      </c>
      <c r="BB4">
        <v>5</v>
      </c>
      <c r="BC4">
        <v>6</v>
      </c>
      <c r="BD4">
        <v>92</v>
      </c>
      <c r="BE4">
        <v>0</v>
      </c>
      <c r="BF4">
        <v>5</v>
      </c>
      <c r="BG4">
        <v>10</v>
      </c>
      <c r="BH4">
        <v>35</v>
      </c>
      <c r="BI4">
        <v>0</v>
      </c>
      <c r="BJ4">
        <v>2</v>
      </c>
      <c r="BK4">
        <v>3</v>
      </c>
      <c r="BL4">
        <v>1</v>
      </c>
      <c r="BM4">
        <v>10</v>
      </c>
      <c r="BN4">
        <v>0</v>
      </c>
      <c r="BO4">
        <v>1</v>
      </c>
      <c r="BP4">
        <v>42</v>
      </c>
      <c r="BQ4">
        <v>0</v>
      </c>
      <c r="BR4">
        <v>21</v>
      </c>
      <c r="BS4">
        <v>49</v>
      </c>
      <c r="BT4">
        <f t="shared" si="0"/>
        <v>23871</v>
      </c>
      <c r="BU4">
        <f t="shared" si="1"/>
        <v>0</v>
      </c>
    </row>
    <row r="5" spans="1:73" ht="12.75">
      <c r="A5" t="s">
        <v>335</v>
      </c>
      <c r="B5" t="s">
        <v>145</v>
      </c>
      <c r="C5">
        <v>25416</v>
      </c>
      <c r="D5">
        <v>23849</v>
      </c>
      <c r="E5">
        <v>23</v>
      </c>
      <c r="F5">
        <v>18</v>
      </c>
      <c r="G5">
        <v>14</v>
      </c>
      <c r="H5">
        <v>13</v>
      </c>
      <c r="I5">
        <v>12</v>
      </c>
      <c r="J5">
        <v>109</v>
      </c>
      <c r="K5">
        <v>5</v>
      </c>
      <c r="L5">
        <v>1</v>
      </c>
      <c r="M5">
        <v>2</v>
      </c>
      <c r="N5">
        <v>18</v>
      </c>
      <c r="O5">
        <v>5</v>
      </c>
      <c r="P5">
        <v>3</v>
      </c>
      <c r="Q5">
        <v>5</v>
      </c>
      <c r="R5">
        <v>7</v>
      </c>
      <c r="S5">
        <v>15</v>
      </c>
      <c r="T5">
        <v>4</v>
      </c>
      <c r="U5">
        <v>2</v>
      </c>
      <c r="V5">
        <v>1</v>
      </c>
      <c r="W5">
        <v>0</v>
      </c>
      <c r="X5">
        <v>0</v>
      </c>
      <c r="Y5">
        <v>0</v>
      </c>
      <c r="Z5">
        <v>20</v>
      </c>
      <c r="AA5">
        <v>10</v>
      </c>
      <c r="AB5">
        <v>1</v>
      </c>
      <c r="AC5">
        <v>0</v>
      </c>
      <c r="AD5">
        <v>0</v>
      </c>
      <c r="AE5">
        <v>14</v>
      </c>
      <c r="AF5">
        <v>9</v>
      </c>
      <c r="AG5">
        <v>94</v>
      </c>
      <c r="AH5">
        <v>0</v>
      </c>
      <c r="AI5">
        <v>23</v>
      </c>
      <c r="AJ5">
        <v>19</v>
      </c>
      <c r="AK5">
        <v>19</v>
      </c>
      <c r="AL5">
        <v>339</v>
      </c>
      <c r="AM5">
        <v>32</v>
      </c>
      <c r="AN5">
        <v>232</v>
      </c>
      <c r="AO5">
        <v>42</v>
      </c>
      <c r="AP5">
        <v>64</v>
      </c>
      <c r="AQ5">
        <v>123</v>
      </c>
      <c r="AR5">
        <v>3</v>
      </c>
      <c r="AS5">
        <v>2</v>
      </c>
      <c r="AT5">
        <v>28</v>
      </c>
      <c r="AU5">
        <v>2</v>
      </c>
      <c r="AV5">
        <v>4</v>
      </c>
      <c r="AW5">
        <v>0</v>
      </c>
      <c r="AX5">
        <v>55</v>
      </c>
      <c r="AY5">
        <v>2</v>
      </c>
      <c r="AZ5">
        <v>3</v>
      </c>
      <c r="BA5">
        <v>0</v>
      </c>
      <c r="BB5">
        <v>7</v>
      </c>
      <c r="BC5">
        <v>2</v>
      </c>
      <c r="BD5">
        <v>8</v>
      </c>
      <c r="BE5">
        <v>0</v>
      </c>
      <c r="BF5">
        <v>1</v>
      </c>
      <c r="BG5">
        <v>9</v>
      </c>
      <c r="BH5">
        <v>45</v>
      </c>
      <c r="BI5">
        <v>0</v>
      </c>
      <c r="BJ5">
        <v>4</v>
      </c>
      <c r="BK5">
        <v>0</v>
      </c>
      <c r="BL5">
        <v>4</v>
      </c>
      <c r="BM5">
        <v>0</v>
      </c>
      <c r="BN5">
        <v>0</v>
      </c>
      <c r="BO5">
        <v>0</v>
      </c>
      <c r="BP5">
        <v>21</v>
      </c>
      <c r="BQ5">
        <v>3</v>
      </c>
      <c r="BR5">
        <v>23</v>
      </c>
      <c r="BS5">
        <v>43</v>
      </c>
      <c r="BT5">
        <f t="shared" si="0"/>
        <v>25416</v>
      </c>
      <c r="BU5">
        <f t="shared" si="1"/>
        <v>0</v>
      </c>
    </row>
    <row r="6" spans="1:73" ht="12.75">
      <c r="A6" t="s">
        <v>336</v>
      </c>
      <c r="B6" t="s">
        <v>147</v>
      </c>
      <c r="C6">
        <v>31770</v>
      </c>
      <c r="D6">
        <v>20329</v>
      </c>
      <c r="E6">
        <v>72</v>
      </c>
      <c r="F6">
        <v>17</v>
      </c>
      <c r="G6">
        <v>10</v>
      </c>
      <c r="H6">
        <v>4</v>
      </c>
      <c r="I6">
        <v>22</v>
      </c>
      <c r="J6">
        <v>131</v>
      </c>
      <c r="K6">
        <v>9</v>
      </c>
      <c r="L6">
        <v>0</v>
      </c>
      <c r="M6">
        <v>124</v>
      </c>
      <c r="N6">
        <v>20</v>
      </c>
      <c r="O6">
        <v>7</v>
      </c>
      <c r="P6">
        <v>5</v>
      </c>
      <c r="Q6">
        <v>3</v>
      </c>
      <c r="R6">
        <v>2</v>
      </c>
      <c r="S6">
        <v>71</v>
      </c>
      <c r="T6">
        <v>16</v>
      </c>
      <c r="U6">
        <v>15</v>
      </c>
      <c r="V6">
        <v>17</v>
      </c>
      <c r="W6">
        <v>0</v>
      </c>
      <c r="X6">
        <v>0</v>
      </c>
      <c r="Y6">
        <v>0</v>
      </c>
      <c r="Z6">
        <v>6</v>
      </c>
      <c r="AA6">
        <v>14</v>
      </c>
      <c r="AB6">
        <v>1</v>
      </c>
      <c r="AC6">
        <v>0</v>
      </c>
      <c r="AD6">
        <v>0</v>
      </c>
      <c r="AE6">
        <v>0</v>
      </c>
      <c r="AF6">
        <v>2</v>
      </c>
      <c r="AG6">
        <v>479</v>
      </c>
      <c r="AH6">
        <v>0</v>
      </c>
      <c r="AI6">
        <v>104</v>
      </c>
      <c r="AJ6">
        <v>63</v>
      </c>
      <c r="AK6">
        <v>1143</v>
      </c>
      <c r="AL6">
        <v>3283</v>
      </c>
      <c r="AM6">
        <v>23</v>
      </c>
      <c r="AN6">
        <v>1224</v>
      </c>
      <c r="AO6">
        <v>1341</v>
      </c>
      <c r="AP6">
        <v>1389</v>
      </c>
      <c r="AQ6">
        <v>59</v>
      </c>
      <c r="AR6">
        <v>0</v>
      </c>
      <c r="AS6">
        <v>5</v>
      </c>
      <c r="AT6">
        <v>38</v>
      </c>
      <c r="AU6">
        <v>30</v>
      </c>
      <c r="AV6">
        <v>4</v>
      </c>
      <c r="AW6">
        <v>9</v>
      </c>
      <c r="AX6">
        <v>63</v>
      </c>
      <c r="AY6">
        <v>0</v>
      </c>
      <c r="AZ6">
        <v>4</v>
      </c>
      <c r="BA6">
        <v>5</v>
      </c>
      <c r="BB6">
        <v>1</v>
      </c>
      <c r="BC6">
        <v>4</v>
      </c>
      <c r="BD6">
        <v>63</v>
      </c>
      <c r="BE6">
        <v>1</v>
      </c>
      <c r="BF6">
        <v>7</v>
      </c>
      <c r="BG6">
        <v>36</v>
      </c>
      <c r="BH6">
        <v>1177</v>
      </c>
      <c r="BI6">
        <v>0</v>
      </c>
      <c r="BJ6">
        <v>1</v>
      </c>
      <c r="BK6">
        <v>1</v>
      </c>
      <c r="BL6">
        <v>5</v>
      </c>
      <c r="BM6">
        <v>15</v>
      </c>
      <c r="BN6">
        <v>0</v>
      </c>
      <c r="BO6">
        <v>6</v>
      </c>
      <c r="BP6">
        <v>15</v>
      </c>
      <c r="BQ6">
        <v>0</v>
      </c>
      <c r="BR6">
        <v>19</v>
      </c>
      <c r="BS6">
        <v>256</v>
      </c>
      <c r="BT6">
        <f t="shared" si="0"/>
        <v>31770</v>
      </c>
      <c r="BU6">
        <f t="shared" si="1"/>
        <v>0</v>
      </c>
    </row>
    <row r="7" spans="1:73" ht="12.75">
      <c r="A7" t="s">
        <v>337</v>
      </c>
      <c r="B7" t="s">
        <v>148</v>
      </c>
      <c r="C7">
        <v>24930</v>
      </c>
      <c r="D7">
        <v>23692</v>
      </c>
      <c r="E7">
        <v>64</v>
      </c>
      <c r="F7">
        <v>28</v>
      </c>
      <c r="G7">
        <v>32</v>
      </c>
      <c r="H7">
        <v>24</v>
      </c>
      <c r="I7">
        <v>45</v>
      </c>
      <c r="J7">
        <v>50</v>
      </c>
      <c r="K7">
        <v>8</v>
      </c>
      <c r="L7">
        <v>4</v>
      </c>
      <c r="M7">
        <v>11</v>
      </c>
      <c r="N7">
        <v>3</v>
      </c>
      <c r="O7">
        <v>5</v>
      </c>
      <c r="P7">
        <v>5</v>
      </c>
      <c r="Q7">
        <v>7</v>
      </c>
      <c r="R7">
        <v>11</v>
      </c>
      <c r="S7">
        <v>7</v>
      </c>
      <c r="T7">
        <v>6</v>
      </c>
      <c r="U7">
        <v>3</v>
      </c>
      <c r="V7">
        <v>1</v>
      </c>
      <c r="W7">
        <v>0</v>
      </c>
      <c r="X7">
        <v>1</v>
      </c>
      <c r="Y7">
        <v>4</v>
      </c>
      <c r="Z7">
        <v>8</v>
      </c>
      <c r="AA7">
        <v>40</v>
      </c>
      <c r="AB7">
        <v>0</v>
      </c>
      <c r="AC7">
        <v>0</v>
      </c>
      <c r="AD7">
        <v>0</v>
      </c>
      <c r="AE7">
        <v>18</v>
      </c>
      <c r="AF7">
        <v>10</v>
      </c>
      <c r="AG7">
        <v>70</v>
      </c>
      <c r="AH7">
        <v>0</v>
      </c>
      <c r="AI7">
        <v>15</v>
      </c>
      <c r="AJ7">
        <v>51</v>
      </c>
      <c r="AK7">
        <v>7</v>
      </c>
      <c r="AL7">
        <v>91</v>
      </c>
      <c r="AM7">
        <v>11</v>
      </c>
      <c r="AN7">
        <v>76</v>
      </c>
      <c r="AO7">
        <v>10</v>
      </c>
      <c r="AP7">
        <v>143</v>
      </c>
      <c r="AQ7">
        <v>40</v>
      </c>
      <c r="AR7">
        <v>3</v>
      </c>
      <c r="AS7">
        <v>0</v>
      </c>
      <c r="AT7">
        <v>18</v>
      </c>
      <c r="AU7">
        <v>14</v>
      </c>
      <c r="AV7">
        <v>13</v>
      </c>
      <c r="AW7">
        <v>2</v>
      </c>
      <c r="AX7">
        <v>72</v>
      </c>
      <c r="AY7">
        <v>4</v>
      </c>
      <c r="AZ7">
        <v>20</v>
      </c>
      <c r="BA7">
        <v>6</v>
      </c>
      <c r="BB7">
        <v>4</v>
      </c>
      <c r="BC7">
        <v>8</v>
      </c>
      <c r="BD7">
        <v>41</v>
      </c>
      <c r="BE7">
        <v>0</v>
      </c>
      <c r="BF7">
        <v>1</v>
      </c>
      <c r="BG7">
        <v>2</v>
      </c>
      <c r="BH7">
        <v>17</v>
      </c>
      <c r="BI7">
        <v>1</v>
      </c>
      <c r="BJ7">
        <v>8</v>
      </c>
      <c r="BK7">
        <v>5</v>
      </c>
      <c r="BL7">
        <v>0</v>
      </c>
      <c r="BM7">
        <v>3</v>
      </c>
      <c r="BN7">
        <v>0</v>
      </c>
      <c r="BO7">
        <v>3</v>
      </c>
      <c r="BP7">
        <v>22</v>
      </c>
      <c r="BQ7">
        <v>2</v>
      </c>
      <c r="BR7">
        <v>11</v>
      </c>
      <c r="BS7">
        <v>49</v>
      </c>
      <c r="BT7">
        <f t="shared" si="0"/>
        <v>24930</v>
      </c>
      <c r="BU7">
        <f t="shared" si="1"/>
        <v>0</v>
      </c>
    </row>
    <row r="8" spans="1:73" ht="12.75">
      <c r="A8" t="s">
        <v>338</v>
      </c>
      <c r="B8" t="s">
        <v>149</v>
      </c>
      <c r="C8">
        <v>24513</v>
      </c>
      <c r="D8">
        <v>23218</v>
      </c>
      <c r="E8">
        <v>35</v>
      </c>
      <c r="F8">
        <v>16</v>
      </c>
      <c r="G8">
        <v>9</v>
      </c>
      <c r="H8">
        <v>13</v>
      </c>
      <c r="I8">
        <v>19</v>
      </c>
      <c r="J8">
        <v>73</v>
      </c>
      <c r="K8">
        <v>0</v>
      </c>
      <c r="L8">
        <v>3</v>
      </c>
      <c r="M8">
        <v>4</v>
      </c>
      <c r="N8">
        <v>3</v>
      </c>
      <c r="O8">
        <v>6</v>
      </c>
      <c r="P8">
        <v>6</v>
      </c>
      <c r="Q8">
        <v>3</v>
      </c>
      <c r="R8">
        <v>4</v>
      </c>
      <c r="S8">
        <v>14</v>
      </c>
      <c r="T8">
        <v>1</v>
      </c>
      <c r="U8">
        <v>0</v>
      </c>
      <c r="V8">
        <v>0</v>
      </c>
      <c r="W8">
        <v>2</v>
      </c>
      <c r="X8">
        <v>0</v>
      </c>
      <c r="Y8">
        <v>1</v>
      </c>
      <c r="Z8">
        <v>7</v>
      </c>
      <c r="AA8">
        <v>13</v>
      </c>
      <c r="AB8">
        <v>1</v>
      </c>
      <c r="AC8">
        <v>0</v>
      </c>
      <c r="AD8">
        <v>0</v>
      </c>
      <c r="AE8">
        <v>16</v>
      </c>
      <c r="AF8">
        <v>4</v>
      </c>
      <c r="AG8">
        <v>60</v>
      </c>
      <c r="AH8">
        <v>1</v>
      </c>
      <c r="AI8">
        <v>62</v>
      </c>
      <c r="AJ8">
        <v>44</v>
      </c>
      <c r="AK8">
        <v>29</v>
      </c>
      <c r="AL8">
        <v>170</v>
      </c>
      <c r="AM8">
        <v>14</v>
      </c>
      <c r="AN8">
        <v>168</v>
      </c>
      <c r="AO8">
        <v>22</v>
      </c>
      <c r="AP8">
        <v>34</v>
      </c>
      <c r="AQ8">
        <v>85</v>
      </c>
      <c r="AR8">
        <v>2</v>
      </c>
      <c r="AS8">
        <v>0</v>
      </c>
      <c r="AT8">
        <v>24</v>
      </c>
      <c r="AU8">
        <v>1</v>
      </c>
      <c r="AV8">
        <v>1</v>
      </c>
      <c r="AW8">
        <v>0</v>
      </c>
      <c r="AX8">
        <v>89</v>
      </c>
      <c r="AY8">
        <v>2</v>
      </c>
      <c r="AZ8">
        <v>1</v>
      </c>
      <c r="BA8">
        <v>3</v>
      </c>
      <c r="BB8">
        <v>12</v>
      </c>
      <c r="BC8">
        <v>2</v>
      </c>
      <c r="BD8">
        <v>9</v>
      </c>
      <c r="BE8">
        <v>2</v>
      </c>
      <c r="BF8">
        <v>4</v>
      </c>
      <c r="BG8">
        <v>14</v>
      </c>
      <c r="BH8">
        <v>76</v>
      </c>
      <c r="BI8">
        <v>0</v>
      </c>
      <c r="BJ8">
        <v>2</v>
      </c>
      <c r="BK8">
        <v>0</v>
      </c>
      <c r="BL8">
        <v>5</v>
      </c>
      <c r="BM8">
        <v>3</v>
      </c>
      <c r="BN8">
        <v>1</v>
      </c>
      <c r="BO8">
        <v>3</v>
      </c>
      <c r="BP8">
        <v>27</v>
      </c>
      <c r="BQ8">
        <v>2</v>
      </c>
      <c r="BR8">
        <v>19</v>
      </c>
      <c r="BS8">
        <v>49</v>
      </c>
      <c r="BT8">
        <f t="shared" si="0"/>
        <v>24513</v>
      </c>
      <c r="BU8">
        <f t="shared" si="1"/>
        <v>0</v>
      </c>
    </row>
    <row r="9" spans="1:73" ht="12.75">
      <c r="A9" t="s">
        <v>339</v>
      </c>
      <c r="B9" t="s">
        <v>150</v>
      </c>
      <c r="C9">
        <v>23711</v>
      </c>
      <c r="D9">
        <v>19858</v>
      </c>
      <c r="E9">
        <v>116</v>
      </c>
      <c r="F9">
        <v>67</v>
      </c>
      <c r="G9">
        <v>117</v>
      </c>
      <c r="H9">
        <v>40</v>
      </c>
      <c r="I9">
        <v>70</v>
      </c>
      <c r="J9">
        <v>259</v>
      </c>
      <c r="K9">
        <v>29</v>
      </c>
      <c r="L9">
        <v>28</v>
      </c>
      <c r="M9">
        <v>60</v>
      </c>
      <c r="N9">
        <v>21</v>
      </c>
      <c r="O9">
        <v>31</v>
      </c>
      <c r="P9">
        <v>28</v>
      </c>
      <c r="Q9">
        <v>40</v>
      </c>
      <c r="R9">
        <v>98</v>
      </c>
      <c r="S9">
        <v>14</v>
      </c>
      <c r="T9">
        <v>10</v>
      </c>
      <c r="U9">
        <v>2</v>
      </c>
      <c r="V9">
        <v>3</v>
      </c>
      <c r="W9">
        <v>8</v>
      </c>
      <c r="X9">
        <v>1</v>
      </c>
      <c r="Y9">
        <v>1</v>
      </c>
      <c r="Z9">
        <v>7</v>
      </c>
      <c r="AA9">
        <v>3</v>
      </c>
      <c r="AB9">
        <v>6</v>
      </c>
      <c r="AC9">
        <v>0</v>
      </c>
      <c r="AD9">
        <v>0</v>
      </c>
      <c r="AE9">
        <v>54</v>
      </c>
      <c r="AF9">
        <v>29</v>
      </c>
      <c r="AG9">
        <v>181</v>
      </c>
      <c r="AH9">
        <v>7</v>
      </c>
      <c r="AI9">
        <v>68</v>
      </c>
      <c r="AJ9">
        <v>298</v>
      </c>
      <c r="AK9">
        <v>29</v>
      </c>
      <c r="AL9">
        <v>209</v>
      </c>
      <c r="AM9">
        <v>80</v>
      </c>
      <c r="AN9">
        <v>308</v>
      </c>
      <c r="AO9">
        <v>9</v>
      </c>
      <c r="AP9">
        <v>88</v>
      </c>
      <c r="AQ9">
        <v>114</v>
      </c>
      <c r="AR9">
        <v>8</v>
      </c>
      <c r="AS9">
        <v>26</v>
      </c>
      <c r="AT9">
        <v>81</v>
      </c>
      <c r="AU9">
        <v>32</v>
      </c>
      <c r="AV9">
        <v>12</v>
      </c>
      <c r="AW9">
        <v>6</v>
      </c>
      <c r="AX9">
        <v>548</v>
      </c>
      <c r="AY9">
        <v>19</v>
      </c>
      <c r="AZ9">
        <v>51</v>
      </c>
      <c r="BA9">
        <v>38</v>
      </c>
      <c r="BB9">
        <v>20</v>
      </c>
      <c r="BC9">
        <v>21</v>
      </c>
      <c r="BD9">
        <v>19</v>
      </c>
      <c r="BE9">
        <v>1</v>
      </c>
      <c r="BF9">
        <v>16</v>
      </c>
      <c r="BG9">
        <v>26</v>
      </c>
      <c r="BH9">
        <v>132</v>
      </c>
      <c r="BI9">
        <v>0</v>
      </c>
      <c r="BJ9">
        <v>9</v>
      </c>
      <c r="BK9">
        <v>9</v>
      </c>
      <c r="BL9">
        <v>5</v>
      </c>
      <c r="BM9">
        <v>7</v>
      </c>
      <c r="BN9">
        <v>4</v>
      </c>
      <c r="BO9">
        <v>6</v>
      </c>
      <c r="BP9">
        <v>21</v>
      </c>
      <c r="BQ9">
        <v>1</v>
      </c>
      <c r="BR9">
        <v>25</v>
      </c>
      <c r="BS9">
        <v>177</v>
      </c>
      <c r="BT9">
        <f t="shared" si="0"/>
        <v>23711</v>
      </c>
      <c r="BU9">
        <f t="shared" si="1"/>
        <v>0</v>
      </c>
    </row>
    <row r="10" spans="1:73" ht="12.75">
      <c r="A10" t="s">
        <v>340</v>
      </c>
      <c r="B10" t="s">
        <v>152</v>
      </c>
      <c r="C10">
        <v>21772</v>
      </c>
      <c r="D10">
        <v>20256</v>
      </c>
      <c r="E10">
        <v>39</v>
      </c>
      <c r="F10">
        <v>19</v>
      </c>
      <c r="G10">
        <v>16</v>
      </c>
      <c r="H10">
        <v>4</v>
      </c>
      <c r="I10">
        <v>16</v>
      </c>
      <c r="J10">
        <v>434</v>
      </c>
      <c r="K10">
        <v>29</v>
      </c>
      <c r="L10">
        <v>8</v>
      </c>
      <c r="M10">
        <v>18</v>
      </c>
      <c r="N10">
        <v>18</v>
      </c>
      <c r="O10">
        <v>9</v>
      </c>
      <c r="P10">
        <v>30</v>
      </c>
      <c r="Q10">
        <v>1</v>
      </c>
      <c r="R10">
        <v>14</v>
      </c>
      <c r="S10">
        <v>9</v>
      </c>
      <c r="T10">
        <v>1</v>
      </c>
      <c r="U10">
        <v>2</v>
      </c>
      <c r="V10">
        <v>0</v>
      </c>
      <c r="W10">
        <v>3</v>
      </c>
      <c r="X10">
        <v>0</v>
      </c>
      <c r="Y10">
        <v>0</v>
      </c>
      <c r="Z10">
        <v>2</v>
      </c>
      <c r="AA10">
        <v>0</v>
      </c>
      <c r="AB10">
        <v>2</v>
      </c>
      <c r="AC10">
        <v>0</v>
      </c>
      <c r="AD10">
        <v>0</v>
      </c>
      <c r="AE10">
        <v>19</v>
      </c>
      <c r="AF10">
        <v>12</v>
      </c>
      <c r="AG10">
        <v>41</v>
      </c>
      <c r="AH10">
        <v>0</v>
      </c>
      <c r="AI10">
        <v>34</v>
      </c>
      <c r="AJ10">
        <v>35</v>
      </c>
      <c r="AK10">
        <v>22</v>
      </c>
      <c r="AL10">
        <v>140</v>
      </c>
      <c r="AM10">
        <v>8</v>
      </c>
      <c r="AN10">
        <v>90</v>
      </c>
      <c r="AO10">
        <v>16</v>
      </c>
      <c r="AP10">
        <v>61</v>
      </c>
      <c r="AQ10">
        <v>49</v>
      </c>
      <c r="AR10">
        <v>7</v>
      </c>
      <c r="AS10">
        <v>4</v>
      </c>
      <c r="AT10">
        <v>9</v>
      </c>
      <c r="AU10">
        <v>52</v>
      </c>
      <c r="AV10">
        <v>0</v>
      </c>
      <c r="AW10">
        <v>0</v>
      </c>
      <c r="AX10">
        <v>60</v>
      </c>
      <c r="AY10">
        <v>1</v>
      </c>
      <c r="AZ10">
        <v>1</v>
      </c>
      <c r="BA10">
        <v>8</v>
      </c>
      <c r="BB10">
        <v>11</v>
      </c>
      <c r="BC10">
        <v>3</v>
      </c>
      <c r="BD10">
        <v>11</v>
      </c>
      <c r="BE10">
        <v>0</v>
      </c>
      <c r="BF10">
        <v>4</v>
      </c>
      <c r="BG10">
        <v>17</v>
      </c>
      <c r="BH10">
        <v>21</v>
      </c>
      <c r="BI10">
        <v>1</v>
      </c>
      <c r="BJ10">
        <v>1</v>
      </c>
      <c r="BK10">
        <v>7</v>
      </c>
      <c r="BL10">
        <v>1</v>
      </c>
      <c r="BM10">
        <v>9</v>
      </c>
      <c r="BN10">
        <v>0</v>
      </c>
      <c r="BO10">
        <v>1</v>
      </c>
      <c r="BP10">
        <v>20</v>
      </c>
      <c r="BQ10">
        <v>2</v>
      </c>
      <c r="BR10">
        <v>17</v>
      </c>
      <c r="BS10">
        <v>47</v>
      </c>
      <c r="BT10">
        <f t="shared" si="0"/>
        <v>21772</v>
      </c>
      <c r="BU10">
        <f t="shared" si="1"/>
        <v>0</v>
      </c>
    </row>
    <row r="11" spans="1:73" ht="12.75">
      <c r="A11" t="s">
        <v>341</v>
      </c>
      <c r="B11" t="s">
        <v>154</v>
      </c>
      <c r="C11">
        <v>25336</v>
      </c>
      <c r="D11">
        <v>21924</v>
      </c>
      <c r="E11">
        <v>33</v>
      </c>
      <c r="F11">
        <v>13</v>
      </c>
      <c r="G11">
        <v>11</v>
      </c>
      <c r="H11">
        <v>21</v>
      </c>
      <c r="I11">
        <v>26</v>
      </c>
      <c r="J11">
        <v>100</v>
      </c>
      <c r="K11">
        <v>4</v>
      </c>
      <c r="L11">
        <v>2</v>
      </c>
      <c r="M11">
        <v>15</v>
      </c>
      <c r="N11">
        <v>6</v>
      </c>
      <c r="O11">
        <v>0</v>
      </c>
      <c r="P11">
        <v>18</v>
      </c>
      <c r="Q11">
        <v>4</v>
      </c>
      <c r="R11">
        <v>8</v>
      </c>
      <c r="S11">
        <v>12</v>
      </c>
      <c r="T11">
        <v>4</v>
      </c>
      <c r="U11">
        <v>5</v>
      </c>
      <c r="V11">
        <v>3</v>
      </c>
      <c r="W11">
        <v>1</v>
      </c>
      <c r="X11">
        <v>0</v>
      </c>
      <c r="Y11">
        <v>0</v>
      </c>
      <c r="Z11">
        <v>9</v>
      </c>
      <c r="AA11">
        <v>3</v>
      </c>
      <c r="AB11">
        <v>1</v>
      </c>
      <c r="AC11">
        <v>0</v>
      </c>
      <c r="AD11">
        <v>0</v>
      </c>
      <c r="AE11">
        <v>7</v>
      </c>
      <c r="AF11">
        <v>7</v>
      </c>
      <c r="AG11">
        <v>85</v>
      </c>
      <c r="AH11">
        <v>0</v>
      </c>
      <c r="AI11">
        <v>11</v>
      </c>
      <c r="AJ11">
        <v>25</v>
      </c>
      <c r="AK11">
        <v>44</v>
      </c>
      <c r="AL11">
        <v>785</v>
      </c>
      <c r="AM11">
        <v>44</v>
      </c>
      <c r="AN11">
        <v>820</v>
      </c>
      <c r="AO11">
        <v>202</v>
      </c>
      <c r="AP11">
        <v>135</v>
      </c>
      <c r="AQ11">
        <v>625</v>
      </c>
      <c r="AR11">
        <v>0</v>
      </c>
      <c r="AS11">
        <v>14</v>
      </c>
      <c r="AT11">
        <v>14</v>
      </c>
      <c r="AU11">
        <v>5</v>
      </c>
      <c r="AV11">
        <v>0</v>
      </c>
      <c r="AW11">
        <v>0</v>
      </c>
      <c r="AX11">
        <v>68</v>
      </c>
      <c r="AY11">
        <v>0</v>
      </c>
      <c r="AZ11">
        <v>1</v>
      </c>
      <c r="BA11">
        <v>14</v>
      </c>
      <c r="BB11">
        <v>4</v>
      </c>
      <c r="BC11">
        <v>4</v>
      </c>
      <c r="BD11">
        <v>3</v>
      </c>
      <c r="BE11">
        <v>0</v>
      </c>
      <c r="BF11">
        <v>1</v>
      </c>
      <c r="BG11">
        <v>0</v>
      </c>
      <c r="BH11">
        <v>27</v>
      </c>
      <c r="BI11">
        <v>0</v>
      </c>
      <c r="BJ11">
        <v>3</v>
      </c>
      <c r="BK11">
        <v>0</v>
      </c>
      <c r="BL11">
        <v>1</v>
      </c>
      <c r="BM11">
        <v>14</v>
      </c>
      <c r="BN11">
        <v>0</v>
      </c>
      <c r="BO11">
        <v>0</v>
      </c>
      <c r="BP11">
        <v>11</v>
      </c>
      <c r="BQ11">
        <v>2</v>
      </c>
      <c r="BR11">
        <v>14</v>
      </c>
      <c r="BS11">
        <v>123</v>
      </c>
      <c r="BT11">
        <f t="shared" si="0"/>
        <v>25336</v>
      </c>
      <c r="BU11">
        <f t="shared" si="1"/>
        <v>0</v>
      </c>
    </row>
    <row r="12" spans="1:73" ht="12.75">
      <c r="A12" t="s">
        <v>342</v>
      </c>
      <c r="B12" t="s">
        <v>156</v>
      </c>
      <c r="C12">
        <v>26633</v>
      </c>
      <c r="D12">
        <v>19483</v>
      </c>
      <c r="E12">
        <v>83</v>
      </c>
      <c r="F12">
        <v>33</v>
      </c>
      <c r="G12">
        <v>15</v>
      </c>
      <c r="H12">
        <v>15</v>
      </c>
      <c r="I12">
        <v>14</v>
      </c>
      <c r="J12">
        <v>962</v>
      </c>
      <c r="K12">
        <v>184</v>
      </c>
      <c r="L12">
        <v>45</v>
      </c>
      <c r="M12">
        <v>36</v>
      </c>
      <c r="N12">
        <v>28</v>
      </c>
      <c r="O12">
        <v>37</v>
      </c>
      <c r="P12">
        <v>7</v>
      </c>
      <c r="Q12">
        <v>32</v>
      </c>
      <c r="R12">
        <v>10</v>
      </c>
      <c r="S12">
        <v>5</v>
      </c>
      <c r="T12">
        <v>2</v>
      </c>
      <c r="U12">
        <v>0</v>
      </c>
      <c r="V12">
        <v>1</v>
      </c>
      <c r="W12">
        <v>5</v>
      </c>
      <c r="X12">
        <v>1</v>
      </c>
      <c r="Y12">
        <v>0</v>
      </c>
      <c r="Z12">
        <v>11</v>
      </c>
      <c r="AA12">
        <v>1</v>
      </c>
      <c r="AB12">
        <v>2</v>
      </c>
      <c r="AC12">
        <v>1</v>
      </c>
      <c r="AD12">
        <v>0</v>
      </c>
      <c r="AE12">
        <v>26</v>
      </c>
      <c r="AF12">
        <v>7</v>
      </c>
      <c r="AG12">
        <v>64</v>
      </c>
      <c r="AH12">
        <v>0</v>
      </c>
      <c r="AI12">
        <v>203</v>
      </c>
      <c r="AJ12">
        <v>78</v>
      </c>
      <c r="AK12">
        <v>53</v>
      </c>
      <c r="AL12">
        <v>416</v>
      </c>
      <c r="AM12">
        <v>99</v>
      </c>
      <c r="AN12">
        <v>3372</v>
      </c>
      <c r="AO12">
        <v>149</v>
      </c>
      <c r="AP12">
        <v>382</v>
      </c>
      <c r="AQ12">
        <v>160</v>
      </c>
      <c r="AR12">
        <v>2</v>
      </c>
      <c r="AS12">
        <v>7</v>
      </c>
      <c r="AT12">
        <v>12</v>
      </c>
      <c r="AU12">
        <v>2</v>
      </c>
      <c r="AV12">
        <v>10</v>
      </c>
      <c r="AW12">
        <v>15</v>
      </c>
      <c r="AX12">
        <v>98</v>
      </c>
      <c r="AY12">
        <v>1</v>
      </c>
      <c r="AZ12">
        <v>13</v>
      </c>
      <c r="BA12">
        <v>97</v>
      </c>
      <c r="BB12">
        <v>13</v>
      </c>
      <c r="BC12">
        <v>3</v>
      </c>
      <c r="BD12">
        <v>9</v>
      </c>
      <c r="BE12">
        <v>0</v>
      </c>
      <c r="BF12">
        <v>6</v>
      </c>
      <c r="BG12">
        <v>32</v>
      </c>
      <c r="BH12">
        <v>98</v>
      </c>
      <c r="BI12">
        <v>1</v>
      </c>
      <c r="BJ12">
        <v>7</v>
      </c>
      <c r="BK12">
        <v>6</v>
      </c>
      <c r="BL12">
        <v>5</v>
      </c>
      <c r="BM12">
        <v>8</v>
      </c>
      <c r="BN12">
        <v>1</v>
      </c>
      <c r="BO12">
        <v>6</v>
      </c>
      <c r="BP12">
        <v>23</v>
      </c>
      <c r="BQ12">
        <v>0</v>
      </c>
      <c r="BR12">
        <v>25</v>
      </c>
      <c r="BS12">
        <v>111</v>
      </c>
      <c r="BT12">
        <f t="shared" si="0"/>
        <v>26633</v>
      </c>
      <c r="BU12">
        <f t="shared" si="1"/>
        <v>0</v>
      </c>
    </row>
    <row r="13" spans="1:73" ht="12.75">
      <c r="A13" t="s">
        <v>343</v>
      </c>
      <c r="B13" t="s">
        <v>157</v>
      </c>
      <c r="C13">
        <v>22135</v>
      </c>
      <c r="D13">
        <v>19100</v>
      </c>
      <c r="E13">
        <v>70</v>
      </c>
      <c r="F13">
        <v>38</v>
      </c>
      <c r="G13">
        <v>46</v>
      </c>
      <c r="H13">
        <v>51</v>
      </c>
      <c r="I13">
        <v>66</v>
      </c>
      <c r="J13">
        <v>221</v>
      </c>
      <c r="K13">
        <v>45</v>
      </c>
      <c r="L13">
        <v>41</v>
      </c>
      <c r="M13">
        <v>41</v>
      </c>
      <c r="N13">
        <v>19</v>
      </c>
      <c r="O13">
        <v>23</v>
      </c>
      <c r="P13">
        <v>27</v>
      </c>
      <c r="Q13">
        <v>27</v>
      </c>
      <c r="R13">
        <v>49</v>
      </c>
      <c r="S13">
        <v>16</v>
      </c>
      <c r="T13">
        <v>12</v>
      </c>
      <c r="U13">
        <v>4</v>
      </c>
      <c r="V13">
        <v>3</v>
      </c>
      <c r="W13">
        <v>6</v>
      </c>
      <c r="X13">
        <v>1</v>
      </c>
      <c r="Y13">
        <v>3</v>
      </c>
      <c r="Z13">
        <v>15</v>
      </c>
      <c r="AA13">
        <v>23</v>
      </c>
      <c r="AB13">
        <v>2</v>
      </c>
      <c r="AC13">
        <v>0</v>
      </c>
      <c r="AD13">
        <v>0</v>
      </c>
      <c r="AE13">
        <v>31</v>
      </c>
      <c r="AF13">
        <v>15</v>
      </c>
      <c r="AG13">
        <v>107</v>
      </c>
      <c r="AH13">
        <v>1</v>
      </c>
      <c r="AI13">
        <v>70</v>
      </c>
      <c r="AJ13">
        <v>133</v>
      </c>
      <c r="AK13">
        <v>30</v>
      </c>
      <c r="AL13">
        <v>202</v>
      </c>
      <c r="AM13">
        <v>69</v>
      </c>
      <c r="AN13">
        <v>550</v>
      </c>
      <c r="AO13">
        <v>41</v>
      </c>
      <c r="AP13">
        <v>36</v>
      </c>
      <c r="AQ13">
        <v>66</v>
      </c>
      <c r="AR13">
        <v>6</v>
      </c>
      <c r="AS13">
        <v>28</v>
      </c>
      <c r="AT13">
        <v>28</v>
      </c>
      <c r="AU13">
        <v>23</v>
      </c>
      <c r="AV13">
        <v>2</v>
      </c>
      <c r="AW13">
        <v>3</v>
      </c>
      <c r="AX13">
        <v>373</v>
      </c>
      <c r="AY13">
        <v>22</v>
      </c>
      <c r="AZ13">
        <v>38</v>
      </c>
      <c r="BA13">
        <v>15</v>
      </c>
      <c r="BB13">
        <v>15</v>
      </c>
      <c r="BC13">
        <v>12</v>
      </c>
      <c r="BD13">
        <v>41</v>
      </c>
      <c r="BE13">
        <v>0</v>
      </c>
      <c r="BF13">
        <v>11</v>
      </c>
      <c r="BG13">
        <v>7</v>
      </c>
      <c r="BH13">
        <v>61</v>
      </c>
      <c r="BI13">
        <v>0</v>
      </c>
      <c r="BJ13">
        <v>7</v>
      </c>
      <c r="BK13">
        <v>14</v>
      </c>
      <c r="BL13">
        <v>0</v>
      </c>
      <c r="BM13">
        <v>1</v>
      </c>
      <c r="BN13">
        <v>0</v>
      </c>
      <c r="BO13">
        <v>1</v>
      </c>
      <c r="BP13">
        <v>24</v>
      </c>
      <c r="BQ13">
        <v>2</v>
      </c>
      <c r="BR13">
        <v>12</v>
      </c>
      <c r="BS13">
        <v>89</v>
      </c>
      <c r="BT13">
        <f t="shared" si="0"/>
        <v>22135</v>
      </c>
      <c r="BU13">
        <f t="shared" si="1"/>
        <v>0</v>
      </c>
    </row>
    <row r="14" spans="1:73" ht="12.75">
      <c r="A14" t="s">
        <v>344</v>
      </c>
      <c r="B14" t="s">
        <v>158</v>
      </c>
      <c r="C14">
        <v>26412</v>
      </c>
      <c r="D14">
        <v>21555</v>
      </c>
      <c r="E14">
        <v>38</v>
      </c>
      <c r="F14">
        <v>25</v>
      </c>
      <c r="G14">
        <v>3</v>
      </c>
      <c r="H14">
        <v>7</v>
      </c>
      <c r="I14">
        <v>10</v>
      </c>
      <c r="J14">
        <v>105</v>
      </c>
      <c r="K14">
        <v>11</v>
      </c>
      <c r="L14">
        <v>13</v>
      </c>
      <c r="M14">
        <v>55</v>
      </c>
      <c r="N14">
        <v>7</v>
      </c>
      <c r="O14">
        <v>19</v>
      </c>
      <c r="P14">
        <v>0</v>
      </c>
      <c r="Q14">
        <v>6</v>
      </c>
      <c r="R14">
        <v>12</v>
      </c>
      <c r="S14">
        <v>9</v>
      </c>
      <c r="T14">
        <v>11</v>
      </c>
      <c r="U14">
        <v>5</v>
      </c>
      <c r="V14">
        <v>0</v>
      </c>
      <c r="W14">
        <v>0</v>
      </c>
      <c r="X14">
        <v>0</v>
      </c>
      <c r="Y14">
        <v>4</v>
      </c>
      <c r="Z14">
        <v>4</v>
      </c>
      <c r="AA14">
        <v>8</v>
      </c>
      <c r="AB14">
        <v>0</v>
      </c>
      <c r="AC14">
        <v>0</v>
      </c>
      <c r="AD14">
        <v>0</v>
      </c>
      <c r="AE14">
        <v>12</v>
      </c>
      <c r="AF14">
        <v>2</v>
      </c>
      <c r="AG14">
        <v>107</v>
      </c>
      <c r="AH14">
        <v>0</v>
      </c>
      <c r="AI14">
        <v>50</v>
      </c>
      <c r="AJ14">
        <v>74</v>
      </c>
      <c r="AK14">
        <v>285</v>
      </c>
      <c r="AL14">
        <v>1640</v>
      </c>
      <c r="AM14">
        <v>10</v>
      </c>
      <c r="AN14">
        <v>589</v>
      </c>
      <c r="AO14">
        <v>875</v>
      </c>
      <c r="AP14">
        <v>257</v>
      </c>
      <c r="AQ14">
        <v>45</v>
      </c>
      <c r="AR14">
        <v>0</v>
      </c>
      <c r="AS14">
        <v>0</v>
      </c>
      <c r="AT14">
        <v>3</v>
      </c>
      <c r="AU14">
        <v>11</v>
      </c>
      <c r="AV14">
        <v>0</v>
      </c>
      <c r="AW14">
        <v>14</v>
      </c>
      <c r="AX14">
        <v>56</v>
      </c>
      <c r="AY14">
        <v>1</v>
      </c>
      <c r="AZ14">
        <v>0</v>
      </c>
      <c r="BA14">
        <v>8</v>
      </c>
      <c r="BB14">
        <v>3</v>
      </c>
      <c r="BC14">
        <v>3</v>
      </c>
      <c r="BD14">
        <v>5</v>
      </c>
      <c r="BE14">
        <v>0</v>
      </c>
      <c r="BF14">
        <v>1</v>
      </c>
      <c r="BG14">
        <v>20</v>
      </c>
      <c r="BH14">
        <v>215</v>
      </c>
      <c r="BI14">
        <v>0</v>
      </c>
      <c r="BJ14">
        <v>0</v>
      </c>
      <c r="BK14">
        <v>13</v>
      </c>
      <c r="BL14">
        <v>4</v>
      </c>
      <c r="BM14">
        <v>4</v>
      </c>
      <c r="BN14">
        <v>1</v>
      </c>
      <c r="BO14">
        <v>4</v>
      </c>
      <c r="BP14">
        <v>29</v>
      </c>
      <c r="BQ14">
        <v>1</v>
      </c>
      <c r="BR14">
        <v>31</v>
      </c>
      <c r="BS14">
        <v>132</v>
      </c>
      <c r="BT14">
        <f t="shared" si="0"/>
        <v>26412</v>
      </c>
      <c r="BU14">
        <f t="shared" si="1"/>
        <v>0</v>
      </c>
    </row>
    <row r="15" spans="1:73" ht="12.75">
      <c r="A15" t="s">
        <v>345</v>
      </c>
      <c r="B15" t="s">
        <v>160</v>
      </c>
      <c r="C15">
        <v>23229</v>
      </c>
      <c r="D15">
        <v>22472</v>
      </c>
      <c r="E15">
        <v>29</v>
      </c>
      <c r="F15">
        <v>14</v>
      </c>
      <c r="G15">
        <v>16</v>
      </c>
      <c r="H15">
        <v>1</v>
      </c>
      <c r="I15">
        <v>14</v>
      </c>
      <c r="J15">
        <v>62</v>
      </c>
      <c r="K15">
        <v>1</v>
      </c>
      <c r="L15">
        <v>9</v>
      </c>
      <c r="M15">
        <v>0</v>
      </c>
      <c r="N15">
        <v>2</v>
      </c>
      <c r="O15">
        <v>8</v>
      </c>
      <c r="P15">
        <v>6</v>
      </c>
      <c r="Q15">
        <v>5</v>
      </c>
      <c r="R15">
        <v>12</v>
      </c>
      <c r="S15">
        <v>7</v>
      </c>
      <c r="T15">
        <v>4</v>
      </c>
      <c r="U15">
        <v>4</v>
      </c>
      <c r="V15">
        <v>0</v>
      </c>
      <c r="W15">
        <v>0</v>
      </c>
      <c r="X15">
        <v>0</v>
      </c>
      <c r="Y15">
        <v>1</v>
      </c>
      <c r="Z15">
        <v>5</v>
      </c>
      <c r="AA15">
        <v>12</v>
      </c>
      <c r="AB15">
        <v>3</v>
      </c>
      <c r="AC15">
        <v>0</v>
      </c>
      <c r="AD15">
        <v>0</v>
      </c>
      <c r="AE15">
        <v>9</v>
      </c>
      <c r="AF15">
        <v>9</v>
      </c>
      <c r="AG15">
        <v>53</v>
      </c>
      <c r="AH15">
        <v>2</v>
      </c>
      <c r="AI15">
        <v>22</v>
      </c>
      <c r="AJ15">
        <v>37</v>
      </c>
      <c r="AK15">
        <v>5</v>
      </c>
      <c r="AL15">
        <v>33</v>
      </c>
      <c r="AM15">
        <v>3</v>
      </c>
      <c r="AN15">
        <v>18</v>
      </c>
      <c r="AO15">
        <v>12</v>
      </c>
      <c r="AP15">
        <v>18</v>
      </c>
      <c r="AQ15">
        <v>26</v>
      </c>
      <c r="AR15">
        <v>0</v>
      </c>
      <c r="AS15">
        <v>0</v>
      </c>
      <c r="AT15">
        <v>26</v>
      </c>
      <c r="AU15">
        <v>5</v>
      </c>
      <c r="AV15">
        <v>9</v>
      </c>
      <c r="AW15">
        <v>3</v>
      </c>
      <c r="AX15">
        <v>40</v>
      </c>
      <c r="AY15">
        <v>0</v>
      </c>
      <c r="AZ15">
        <v>7</v>
      </c>
      <c r="BA15">
        <v>6</v>
      </c>
      <c r="BB15">
        <v>5</v>
      </c>
      <c r="BC15">
        <v>0</v>
      </c>
      <c r="BD15">
        <v>30</v>
      </c>
      <c r="BE15">
        <v>1</v>
      </c>
      <c r="BF15">
        <v>0</v>
      </c>
      <c r="BG15">
        <v>7</v>
      </c>
      <c r="BH15">
        <v>50</v>
      </c>
      <c r="BI15">
        <v>0</v>
      </c>
      <c r="BJ15">
        <v>5</v>
      </c>
      <c r="BK15">
        <v>5</v>
      </c>
      <c r="BL15">
        <v>2</v>
      </c>
      <c r="BM15">
        <v>5</v>
      </c>
      <c r="BN15">
        <v>2</v>
      </c>
      <c r="BO15">
        <v>1</v>
      </c>
      <c r="BP15">
        <v>21</v>
      </c>
      <c r="BQ15">
        <v>1</v>
      </c>
      <c r="BR15">
        <v>10</v>
      </c>
      <c r="BS15">
        <v>54</v>
      </c>
      <c r="BT15">
        <f t="shared" si="0"/>
        <v>23229</v>
      </c>
      <c r="BU15">
        <f t="shared" si="1"/>
        <v>0</v>
      </c>
    </row>
    <row r="16" spans="1:73" ht="12.75">
      <c r="A16" t="s">
        <v>346</v>
      </c>
      <c r="B16" t="s">
        <v>161</v>
      </c>
      <c r="C16">
        <v>24078</v>
      </c>
      <c r="D16">
        <v>22721</v>
      </c>
      <c r="E16">
        <v>55</v>
      </c>
      <c r="F16">
        <v>18</v>
      </c>
      <c r="G16">
        <v>12</v>
      </c>
      <c r="H16">
        <v>8</v>
      </c>
      <c r="I16">
        <v>15</v>
      </c>
      <c r="J16">
        <v>253</v>
      </c>
      <c r="K16">
        <v>6</v>
      </c>
      <c r="L16">
        <v>9</v>
      </c>
      <c r="M16">
        <v>11</v>
      </c>
      <c r="N16">
        <v>14</v>
      </c>
      <c r="O16">
        <v>22</v>
      </c>
      <c r="P16">
        <v>5</v>
      </c>
      <c r="Q16">
        <v>25</v>
      </c>
      <c r="R16">
        <v>6</v>
      </c>
      <c r="S16">
        <v>11</v>
      </c>
      <c r="T16">
        <v>1</v>
      </c>
      <c r="U16">
        <v>2</v>
      </c>
      <c r="V16">
        <v>0</v>
      </c>
      <c r="W16">
        <v>0</v>
      </c>
      <c r="X16">
        <v>0</v>
      </c>
      <c r="Y16">
        <v>0</v>
      </c>
      <c r="Z16">
        <v>2</v>
      </c>
      <c r="AA16">
        <v>0</v>
      </c>
      <c r="AB16">
        <v>1</v>
      </c>
      <c r="AC16">
        <v>0</v>
      </c>
      <c r="AD16">
        <v>0</v>
      </c>
      <c r="AE16">
        <v>6</v>
      </c>
      <c r="AF16">
        <v>1</v>
      </c>
      <c r="AG16">
        <v>33</v>
      </c>
      <c r="AH16">
        <v>2</v>
      </c>
      <c r="AI16">
        <v>30</v>
      </c>
      <c r="AJ16">
        <v>52</v>
      </c>
      <c r="AK16">
        <v>44</v>
      </c>
      <c r="AL16">
        <v>90</v>
      </c>
      <c r="AM16">
        <v>5</v>
      </c>
      <c r="AN16">
        <v>90</v>
      </c>
      <c r="AO16">
        <v>32</v>
      </c>
      <c r="AP16">
        <v>83</v>
      </c>
      <c r="AQ16">
        <v>36</v>
      </c>
      <c r="AR16">
        <v>4</v>
      </c>
      <c r="AS16">
        <v>0</v>
      </c>
      <c r="AT16">
        <v>10</v>
      </c>
      <c r="AU16">
        <v>5</v>
      </c>
      <c r="AV16">
        <v>0</v>
      </c>
      <c r="AW16">
        <v>2</v>
      </c>
      <c r="AX16">
        <v>60</v>
      </c>
      <c r="AY16">
        <v>1</v>
      </c>
      <c r="AZ16">
        <v>1</v>
      </c>
      <c r="BA16">
        <v>9</v>
      </c>
      <c r="BB16">
        <v>8</v>
      </c>
      <c r="BC16">
        <v>2</v>
      </c>
      <c r="BD16">
        <v>16</v>
      </c>
      <c r="BE16">
        <v>0</v>
      </c>
      <c r="BF16">
        <v>2</v>
      </c>
      <c r="BG16">
        <v>16</v>
      </c>
      <c r="BH16">
        <v>67</v>
      </c>
      <c r="BI16">
        <v>0</v>
      </c>
      <c r="BJ16">
        <v>1</v>
      </c>
      <c r="BK16">
        <v>2</v>
      </c>
      <c r="BL16">
        <v>2</v>
      </c>
      <c r="BM16">
        <v>14</v>
      </c>
      <c r="BN16">
        <v>2</v>
      </c>
      <c r="BO16">
        <v>7</v>
      </c>
      <c r="BP16">
        <v>43</v>
      </c>
      <c r="BQ16">
        <v>0</v>
      </c>
      <c r="BR16">
        <v>31</v>
      </c>
      <c r="BS16">
        <v>72</v>
      </c>
      <c r="BT16">
        <f t="shared" si="0"/>
        <v>24078</v>
      </c>
      <c r="BU16">
        <f t="shared" si="1"/>
        <v>0</v>
      </c>
    </row>
    <row r="17" spans="1:73" ht="12.75">
      <c r="A17" t="s">
        <v>347</v>
      </c>
      <c r="B17" t="s">
        <v>162</v>
      </c>
      <c r="C17">
        <v>29138</v>
      </c>
      <c r="D17">
        <v>22315</v>
      </c>
      <c r="E17">
        <v>280</v>
      </c>
      <c r="F17">
        <v>147</v>
      </c>
      <c r="G17">
        <v>190</v>
      </c>
      <c r="H17">
        <v>107</v>
      </c>
      <c r="I17">
        <v>118</v>
      </c>
      <c r="J17">
        <v>505</v>
      </c>
      <c r="K17">
        <v>85</v>
      </c>
      <c r="L17">
        <v>40</v>
      </c>
      <c r="M17">
        <v>90</v>
      </c>
      <c r="N17">
        <v>67</v>
      </c>
      <c r="O17">
        <v>49</v>
      </c>
      <c r="P17">
        <v>56</v>
      </c>
      <c r="Q17">
        <v>42</v>
      </c>
      <c r="R17">
        <v>151</v>
      </c>
      <c r="S17">
        <v>26</v>
      </c>
      <c r="T17">
        <v>16</v>
      </c>
      <c r="U17">
        <v>11</v>
      </c>
      <c r="V17">
        <v>13</v>
      </c>
      <c r="W17">
        <v>25</v>
      </c>
      <c r="X17">
        <v>2</v>
      </c>
      <c r="Y17">
        <v>2</v>
      </c>
      <c r="Z17">
        <v>32</v>
      </c>
      <c r="AA17">
        <v>29</v>
      </c>
      <c r="AB17">
        <v>1</v>
      </c>
      <c r="AC17">
        <v>1</v>
      </c>
      <c r="AD17">
        <v>0</v>
      </c>
      <c r="AE17">
        <v>135</v>
      </c>
      <c r="AF17">
        <v>51</v>
      </c>
      <c r="AG17">
        <v>403</v>
      </c>
      <c r="AH17">
        <v>2</v>
      </c>
      <c r="AI17">
        <v>188</v>
      </c>
      <c r="AJ17">
        <v>500</v>
      </c>
      <c r="AK17">
        <v>41</v>
      </c>
      <c r="AL17">
        <v>184</v>
      </c>
      <c r="AM17">
        <v>159</v>
      </c>
      <c r="AN17">
        <v>218</v>
      </c>
      <c r="AO17">
        <v>37</v>
      </c>
      <c r="AP17">
        <v>61</v>
      </c>
      <c r="AQ17">
        <v>72</v>
      </c>
      <c r="AR17">
        <v>22</v>
      </c>
      <c r="AS17">
        <v>45</v>
      </c>
      <c r="AT17">
        <v>42</v>
      </c>
      <c r="AU17">
        <v>34</v>
      </c>
      <c r="AV17">
        <v>5</v>
      </c>
      <c r="AW17">
        <v>4</v>
      </c>
      <c r="AX17">
        <v>1561</v>
      </c>
      <c r="AY17">
        <v>49</v>
      </c>
      <c r="AZ17">
        <v>43</v>
      </c>
      <c r="BA17">
        <v>31</v>
      </c>
      <c r="BB17">
        <v>91</v>
      </c>
      <c r="BC17">
        <v>39</v>
      </c>
      <c r="BD17">
        <v>44</v>
      </c>
      <c r="BE17">
        <v>5</v>
      </c>
      <c r="BF17">
        <v>23</v>
      </c>
      <c r="BG17">
        <v>60</v>
      </c>
      <c r="BH17">
        <v>250</v>
      </c>
      <c r="BI17">
        <v>4</v>
      </c>
      <c r="BJ17">
        <v>6</v>
      </c>
      <c r="BK17">
        <v>23</v>
      </c>
      <c r="BL17">
        <v>10</v>
      </c>
      <c r="BM17">
        <v>26</v>
      </c>
      <c r="BN17">
        <v>1</v>
      </c>
      <c r="BO17">
        <v>12</v>
      </c>
      <c r="BP17">
        <v>24</v>
      </c>
      <c r="BQ17">
        <v>0</v>
      </c>
      <c r="BR17">
        <v>14</v>
      </c>
      <c r="BS17">
        <v>219</v>
      </c>
      <c r="BT17">
        <f t="shared" si="0"/>
        <v>29138</v>
      </c>
      <c r="BU17">
        <f t="shared" si="1"/>
        <v>0</v>
      </c>
    </row>
    <row r="18" spans="1:73" ht="12.75">
      <c r="A18" t="s">
        <v>348</v>
      </c>
      <c r="B18" t="s">
        <v>163</v>
      </c>
      <c r="C18">
        <v>24258</v>
      </c>
      <c r="D18">
        <v>23763</v>
      </c>
      <c r="E18">
        <v>29</v>
      </c>
      <c r="F18">
        <v>5</v>
      </c>
      <c r="G18">
        <v>4</v>
      </c>
      <c r="H18">
        <v>15</v>
      </c>
      <c r="I18">
        <v>3</v>
      </c>
      <c r="J18">
        <v>28</v>
      </c>
      <c r="K18">
        <v>3</v>
      </c>
      <c r="L18">
        <v>3</v>
      </c>
      <c r="M18">
        <v>15</v>
      </c>
      <c r="N18">
        <v>4</v>
      </c>
      <c r="O18">
        <v>2</v>
      </c>
      <c r="P18">
        <v>2</v>
      </c>
      <c r="Q18">
        <v>1</v>
      </c>
      <c r="R18">
        <v>7</v>
      </c>
      <c r="S18">
        <v>3</v>
      </c>
      <c r="T18">
        <v>0</v>
      </c>
      <c r="U18">
        <v>0</v>
      </c>
      <c r="V18">
        <v>0</v>
      </c>
      <c r="W18">
        <v>0</v>
      </c>
      <c r="X18">
        <v>0</v>
      </c>
      <c r="Y18">
        <v>0</v>
      </c>
      <c r="Z18">
        <v>5</v>
      </c>
      <c r="AA18">
        <v>7</v>
      </c>
      <c r="AB18">
        <v>1</v>
      </c>
      <c r="AC18">
        <v>0</v>
      </c>
      <c r="AD18">
        <v>0</v>
      </c>
      <c r="AE18">
        <v>8</v>
      </c>
      <c r="AF18">
        <v>7</v>
      </c>
      <c r="AG18">
        <v>15</v>
      </c>
      <c r="AH18">
        <v>0</v>
      </c>
      <c r="AI18">
        <v>22</v>
      </c>
      <c r="AJ18">
        <v>18</v>
      </c>
      <c r="AK18">
        <v>7</v>
      </c>
      <c r="AL18">
        <v>18</v>
      </c>
      <c r="AM18">
        <v>2</v>
      </c>
      <c r="AN18">
        <v>29</v>
      </c>
      <c r="AO18">
        <v>6</v>
      </c>
      <c r="AP18">
        <v>9</v>
      </c>
      <c r="AQ18">
        <v>7</v>
      </c>
      <c r="AR18">
        <v>0</v>
      </c>
      <c r="AS18">
        <v>0</v>
      </c>
      <c r="AT18">
        <v>3</v>
      </c>
      <c r="AU18">
        <v>3</v>
      </c>
      <c r="AV18">
        <v>3</v>
      </c>
      <c r="AW18">
        <v>0</v>
      </c>
      <c r="AX18">
        <v>42</v>
      </c>
      <c r="AY18">
        <v>1</v>
      </c>
      <c r="AZ18">
        <v>10</v>
      </c>
      <c r="BA18">
        <v>8</v>
      </c>
      <c r="BB18">
        <v>3</v>
      </c>
      <c r="BC18">
        <v>1</v>
      </c>
      <c r="BD18">
        <v>28</v>
      </c>
      <c r="BE18">
        <v>0</v>
      </c>
      <c r="BF18">
        <v>0</v>
      </c>
      <c r="BG18">
        <v>0</v>
      </c>
      <c r="BH18">
        <v>11</v>
      </c>
      <c r="BI18">
        <v>0</v>
      </c>
      <c r="BJ18">
        <v>7</v>
      </c>
      <c r="BK18">
        <v>3</v>
      </c>
      <c r="BL18">
        <v>1</v>
      </c>
      <c r="BM18">
        <v>0</v>
      </c>
      <c r="BN18">
        <v>0</v>
      </c>
      <c r="BO18">
        <v>0</v>
      </c>
      <c r="BP18">
        <v>37</v>
      </c>
      <c r="BQ18">
        <v>1</v>
      </c>
      <c r="BR18">
        <v>23</v>
      </c>
      <c r="BS18">
        <v>25</v>
      </c>
      <c r="BT18">
        <f t="shared" si="0"/>
        <v>24258</v>
      </c>
      <c r="BU18">
        <f t="shared" si="1"/>
        <v>0</v>
      </c>
    </row>
    <row r="19" spans="1:73" ht="12.75">
      <c r="A19" t="s">
        <v>349</v>
      </c>
      <c r="B19" t="s">
        <v>164</v>
      </c>
      <c r="C19">
        <v>29365</v>
      </c>
      <c r="D19">
        <v>19070</v>
      </c>
      <c r="E19">
        <v>111</v>
      </c>
      <c r="F19">
        <v>40</v>
      </c>
      <c r="G19">
        <v>12</v>
      </c>
      <c r="H19">
        <v>13</v>
      </c>
      <c r="I19">
        <v>13</v>
      </c>
      <c r="J19">
        <v>539</v>
      </c>
      <c r="K19">
        <v>32</v>
      </c>
      <c r="L19">
        <v>34</v>
      </c>
      <c r="M19">
        <v>20</v>
      </c>
      <c r="N19">
        <v>32</v>
      </c>
      <c r="O19">
        <v>41</v>
      </c>
      <c r="P19">
        <v>3</v>
      </c>
      <c r="Q19">
        <v>21</v>
      </c>
      <c r="R19">
        <v>8</v>
      </c>
      <c r="S19">
        <v>32</v>
      </c>
      <c r="T19">
        <v>1</v>
      </c>
      <c r="U19">
        <v>1</v>
      </c>
      <c r="V19">
        <v>0</v>
      </c>
      <c r="W19">
        <v>1</v>
      </c>
      <c r="X19">
        <v>1</v>
      </c>
      <c r="Y19">
        <v>0</v>
      </c>
      <c r="Z19">
        <v>4</v>
      </c>
      <c r="AA19">
        <v>9</v>
      </c>
      <c r="AB19">
        <v>1</v>
      </c>
      <c r="AC19">
        <v>1</v>
      </c>
      <c r="AD19">
        <v>0</v>
      </c>
      <c r="AE19">
        <v>29</v>
      </c>
      <c r="AF19">
        <v>1</v>
      </c>
      <c r="AG19">
        <v>178</v>
      </c>
      <c r="AH19">
        <v>2</v>
      </c>
      <c r="AI19">
        <v>286</v>
      </c>
      <c r="AJ19">
        <v>74</v>
      </c>
      <c r="AK19">
        <v>195</v>
      </c>
      <c r="AL19">
        <v>1820</v>
      </c>
      <c r="AM19">
        <v>166</v>
      </c>
      <c r="AN19">
        <v>1857</v>
      </c>
      <c r="AO19">
        <v>578</v>
      </c>
      <c r="AP19">
        <v>2083</v>
      </c>
      <c r="AQ19">
        <v>297</v>
      </c>
      <c r="AR19">
        <v>7</v>
      </c>
      <c r="AS19">
        <v>30</v>
      </c>
      <c r="AT19">
        <v>52</v>
      </c>
      <c r="AU19">
        <v>17</v>
      </c>
      <c r="AV19">
        <v>14</v>
      </c>
      <c r="AW19">
        <v>28</v>
      </c>
      <c r="AX19">
        <v>185</v>
      </c>
      <c r="AY19">
        <v>0</v>
      </c>
      <c r="AZ19">
        <v>2</v>
      </c>
      <c r="BA19">
        <v>214</v>
      </c>
      <c r="BB19">
        <v>6</v>
      </c>
      <c r="BC19">
        <v>1</v>
      </c>
      <c r="BD19">
        <v>37</v>
      </c>
      <c r="BE19">
        <v>4</v>
      </c>
      <c r="BF19">
        <v>46</v>
      </c>
      <c r="BG19">
        <v>192</v>
      </c>
      <c r="BH19">
        <v>485</v>
      </c>
      <c r="BI19">
        <v>1</v>
      </c>
      <c r="BJ19">
        <v>7</v>
      </c>
      <c r="BK19">
        <v>15</v>
      </c>
      <c r="BL19">
        <v>7</v>
      </c>
      <c r="BM19">
        <v>35</v>
      </c>
      <c r="BN19">
        <v>0</v>
      </c>
      <c r="BO19">
        <v>13</v>
      </c>
      <c r="BP19">
        <v>43</v>
      </c>
      <c r="BQ19">
        <v>0</v>
      </c>
      <c r="BR19">
        <v>24</v>
      </c>
      <c r="BS19">
        <v>294</v>
      </c>
      <c r="BT19">
        <f t="shared" si="0"/>
        <v>29365</v>
      </c>
      <c r="BU19">
        <f t="shared" si="1"/>
        <v>0</v>
      </c>
    </row>
    <row r="20" spans="1:73" ht="12.75">
      <c r="A20" t="s">
        <v>350</v>
      </c>
      <c r="B20" t="s">
        <v>165</v>
      </c>
      <c r="C20">
        <v>24655</v>
      </c>
      <c r="D20">
        <v>21646</v>
      </c>
      <c r="E20">
        <v>77</v>
      </c>
      <c r="F20">
        <v>20</v>
      </c>
      <c r="G20">
        <v>43</v>
      </c>
      <c r="H20">
        <v>42</v>
      </c>
      <c r="I20">
        <v>64</v>
      </c>
      <c r="J20">
        <v>116</v>
      </c>
      <c r="K20">
        <v>17</v>
      </c>
      <c r="L20">
        <v>10</v>
      </c>
      <c r="M20">
        <v>38</v>
      </c>
      <c r="N20">
        <v>12</v>
      </c>
      <c r="O20">
        <v>0</v>
      </c>
      <c r="P20">
        <v>18</v>
      </c>
      <c r="Q20">
        <v>3</v>
      </c>
      <c r="R20">
        <v>12</v>
      </c>
      <c r="S20">
        <v>14</v>
      </c>
      <c r="T20">
        <v>15</v>
      </c>
      <c r="U20">
        <v>2</v>
      </c>
      <c r="V20">
        <v>12</v>
      </c>
      <c r="W20">
        <v>1</v>
      </c>
      <c r="X20">
        <v>0</v>
      </c>
      <c r="Y20">
        <v>0</v>
      </c>
      <c r="Z20">
        <v>1</v>
      </c>
      <c r="AA20">
        <v>23</v>
      </c>
      <c r="AB20">
        <v>2</v>
      </c>
      <c r="AC20">
        <v>0</v>
      </c>
      <c r="AD20">
        <v>0</v>
      </c>
      <c r="AE20">
        <v>18</v>
      </c>
      <c r="AF20">
        <v>8</v>
      </c>
      <c r="AG20">
        <v>244</v>
      </c>
      <c r="AH20">
        <v>1</v>
      </c>
      <c r="AI20">
        <v>28</v>
      </c>
      <c r="AJ20">
        <v>55</v>
      </c>
      <c r="AK20">
        <v>74</v>
      </c>
      <c r="AL20">
        <v>775</v>
      </c>
      <c r="AM20">
        <v>24</v>
      </c>
      <c r="AN20">
        <v>420</v>
      </c>
      <c r="AO20">
        <v>130</v>
      </c>
      <c r="AP20">
        <v>77</v>
      </c>
      <c r="AQ20">
        <v>156</v>
      </c>
      <c r="AR20">
        <v>3</v>
      </c>
      <c r="AS20">
        <v>0</v>
      </c>
      <c r="AT20">
        <v>14</v>
      </c>
      <c r="AU20">
        <v>7</v>
      </c>
      <c r="AV20">
        <v>2</v>
      </c>
      <c r="AW20">
        <v>3</v>
      </c>
      <c r="AX20">
        <v>95</v>
      </c>
      <c r="AY20">
        <v>7</v>
      </c>
      <c r="AZ20">
        <v>3</v>
      </c>
      <c r="BA20">
        <v>13</v>
      </c>
      <c r="BB20">
        <v>10</v>
      </c>
      <c r="BC20">
        <v>1</v>
      </c>
      <c r="BD20">
        <v>4</v>
      </c>
      <c r="BE20">
        <v>2</v>
      </c>
      <c r="BF20">
        <v>6</v>
      </c>
      <c r="BG20">
        <v>9</v>
      </c>
      <c r="BH20">
        <v>91</v>
      </c>
      <c r="BI20">
        <v>0</v>
      </c>
      <c r="BJ20">
        <v>0</v>
      </c>
      <c r="BK20">
        <v>3</v>
      </c>
      <c r="BL20">
        <v>3</v>
      </c>
      <c r="BM20">
        <v>8</v>
      </c>
      <c r="BN20">
        <v>0</v>
      </c>
      <c r="BO20">
        <v>0</v>
      </c>
      <c r="BP20">
        <v>5</v>
      </c>
      <c r="BQ20">
        <v>3</v>
      </c>
      <c r="BR20">
        <v>13</v>
      </c>
      <c r="BS20">
        <v>152</v>
      </c>
      <c r="BT20">
        <f t="shared" si="0"/>
        <v>24655</v>
      </c>
      <c r="BU20">
        <f t="shared" si="1"/>
        <v>0</v>
      </c>
    </row>
    <row r="21" spans="1:73" ht="12.75">
      <c r="A21" t="s">
        <v>351</v>
      </c>
      <c r="B21" t="s">
        <v>166</v>
      </c>
      <c r="C21">
        <v>31952</v>
      </c>
      <c r="D21">
        <v>22113</v>
      </c>
      <c r="E21">
        <v>227</v>
      </c>
      <c r="F21">
        <v>100</v>
      </c>
      <c r="G21">
        <v>25</v>
      </c>
      <c r="H21">
        <v>21</v>
      </c>
      <c r="I21">
        <v>63</v>
      </c>
      <c r="J21">
        <v>224</v>
      </c>
      <c r="K21">
        <v>25</v>
      </c>
      <c r="L21">
        <v>32</v>
      </c>
      <c r="M21">
        <v>49</v>
      </c>
      <c r="N21">
        <v>39</v>
      </c>
      <c r="O21">
        <v>20</v>
      </c>
      <c r="P21">
        <v>10</v>
      </c>
      <c r="Q21">
        <v>66</v>
      </c>
      <c r="R21">
        <v>133</v>
      </c>
      <c r="S21">
        <v>54</v>
      </c>
      <c r="T21">
        <v>24</v>
      </c>
      <c r="U21">
        <v>9</v>
      </c>
      <c r="V21">
        <v>6</v>
      </c>
      <c r="W21">
        <v>3</v>
      </c>
      <c r="X21">
        <v>0</v>
      </c>
      <c r="Y21">
        <v>0</v>
      </c>
      <c r="Z21">
        <v>21</v>
      </c>
      <c r="AA21">
        <v>46</v>
      </c>
      <c r="AB21">
        <v>1</v>
      </c>
      <c r="AC21">
        <v>0</v>
      </c>
      <c r="AD21">
        <v>0</v>
      </c>
      <c r="AE21">
        <v>62</v>
      </c>
      <c r="AF21">
        <v>6</v>
      </c>
      <c r="AG21">
        <v>667</v>
      </c>
      <c r="AH21">
        <v>1</v>
      </c>
      <c r="AI21">
        <v>259</v>
      </c>
      <c r="AJ21">
        <v>204</v>
      </c>
      <c r="AK21">
        <v>598</v>
      </c>
      <c r="AL21">
        <v>1184</v>
      </c>
      <c r="AM21">
        <v>65</v>
      </c>
      <c r="AN21">
        <v>505</v>
      </c>
      <c r="AO21">
        <v>406</v>
      </c>
      <c r="AP21">
        <v>1113</v>
      </c>
      <c r="AQ21">
        <v>61</v>
      </c>
      <c r="AR21">
        <v>4</v>
      </c>
      <c r="AS21">
        <v>6</v>
      </c>
      <c r="AT21">
        <v>37</v>
      </c>
      <c r="AU21">
        <v>11</v>
      </c>
      <c r="AV21">
        <v>11</v>
      </c>
      <c r="AW21">
        <v>5</v>
      </c>
      <c r="AX21">
        <v>1037</v>
      </c>
      <c r="AY21">
        <v>16</v>
      </c>
      <c r="AZ21">
        <v>16</v>
      </c>
      <c r="BA21">
        <v>51</v>
      </c>
      <c r="BB21">
        <v>26</v>
      </c>
      <c r="BC21">
        <v>30</v>
      </c>
      <c r="BD21">
        <v>18</v>
      </c>
      <c r="BE21">
        <v>2</v>
      </c>
      <c r="BF21">
        <v>50</v>
      </c>
      <c r="BG21">
        <v>130</v>
      </c>
      <c r="BH21">
        <v>1680</v>
      </c>
      <c r="BI21">
        <v>0</v>
      </c>
      <c r="BJ21">
        <v>7</v>
      </c>
      <c r="BK21">
        <v>10</v>
      </c>
      <c r="BL21">
        <v>5</v>
      </c>
      <c r="BM21">
        <v>37</v>
      </c>
      <c r="BN21">
        <v>7</v>
      </c>
      <c r="BO21">
        <v>15</v>
      </c>
      <c r="BP21">
        <v>35</v>
      </c>
      <c r="BQ21">
        <v>0</v>
      </c>
      <c r="BR21">
        <v>21</v>
      </c>
      <c r="BS21">
        <v>243</v>
      </c>
      <c r="BT21">
        <f t="shared" si="0"/>
        <v>31952</v>
      </c>
      <c r="BU21">
        <f t="shared" si="1"/>
        <v>0</v>
      </c>
    </row>
    <row r="22" spans="1:73" ht="12.75">
      <c r="A22" t="s">
        <v>352</v>
      </c>
      <c r="B22" t="s">
        <v>167</v>
      </c>
      <c r="C22">
        <v>24694</v>
      </c>
      <c r="D22">
        <v>24082</v>
      </c>
      <c r="E22">
        <v>33</v>
      </c>
      <c r="F22">
        <v>14</v>
      </c>
      <c r="G22">
        <v>7</v>
      </c>
      <c r="H22">
        <v>8</v>
      </c>
      <c r="I22">
        <v>4</v>
      </c>
      <c r="J22">
        <v>33</v>
      </c>
      <c r="K22">
        <v>9</v>
      </c>
      <c r="L22">
        <v>1</v>
      </c>
      <c r="M22">
        <v>8</v>
      </c>
      <c r="N22">
        <v>3</v>
      </c>
      <c r="O22">
        <v>1</v>
      </c>
      <c r="P22">
        <v>3</v>
      </c>
      <c r="Q22">
        <v>3</v>
      </c>
      <c r="R22">
        <v>3</v>
      </c>
      <c r="S22">
        <v>1</v>
      </c>
      <c r="T22">
        <v>0</v>
      </c>
      <c r="U22">
        <v>3</v>
      </c>
      <c r="V22">
        <v>1</v>
      </c>
      <c r="W22">
        <v>0</v>
      </c>
      <c r="X22">
        <v>0</v>
      </c>
      <c r="Y22">
        <v>1</v>
      </c>
      <c r="Z22">
        <v>2</v>
      </c>
      <c r="AA22">
        <v>3</v>
      </c>
      <c r="AB22">
        <v>3</v>
      </c>
      <c r="AC22">
        <v>0</v>
      </c>
      <c r="AD22">
        <v>0</v>
      </c>
      <c r="AE22">
        <v>20</v>
      </c>
      <c r="AF22">
        <v>0</v>
      </c>
      <c r="AG22">
        <v>44</v>
      </c>
      <c r="AH22">
        <v>0</v>
      </c>
      <c r="AI22">
        <v>14</v>
      </c>
      <c r="AJ22">
        <v>25</v>
      </c>
      <c r="AK22">
        <v>10</v>
      </c>
      <c r="AL22">
        <v>24</v>
      </c>
      <c r="AM22">
        <v>3</v>
      </c>
      <c r="AN22">
        <v>38</v>
      </c>
      <c r="AO22">
        <v>3</v>
      </c>
      <c r="AP22">
        <v>12</v>
      </c>
      <c r="AQ22">
        <v>9</v>
      </c>
      <c r="AR22">
        <v>1</v>
      </c>
      <c r="AS22">
        <v>1</v>
      </c>
      <c r="AT22">
        <v>14</v>
      </c>
      <c r="AU22">
        <v>3</v>
      </c>
      <c r="AV22">
        <v>9</v>
      </c>
      <c r="AW22">
        <v>0</v>
      </c>
      <c r="AX22">
        <v>93</v>
      </c>
      <c r="AY22">
        <v>6</v>
      </c>
      <c r="AZ22">
        <v>14</v>
      </c>
      <c r="BA22">
        <v>4</v>
      </c>
      <c r="BB22">
        <v>5</v>
      </c>
      <c r="BC22">
        <v>1</v>
      </c>
      <c r="BD22">
        <v>22</v>
      </c>
      <c r="BE22">
        <v>0</v>
      </c>
      <c r="BF22">
        <v>2</v>
      </c>
      <c r="BG22">
        <v>3</v>
      </c>
      <c r="BH22">
        <v>13</v>
      </c>
      <c r="BI22">
        <v>0</v>
      </c>
      <c r="BJ22">
        <v>3</v>
      </c>
      <c r="BK22">
        <v>4</v>
      </c>
      <c r="BL22">
        <v>5</v>
      </c>
      <c r="BM22">
        <v>0</v>
      </c>
      <c r="BN22">
        <v>1</v>
      </c>
      <c r="BO22">
        <v>4</v>
      </c>
      <c r="BP22">
        <v>15</v>
      </c>
      <c r="BQ22">
        <v>0</v>
      </c>
      <c r="BR22">
        <v>10</v>
      </c>
      <c r="BS22">
        <v>33</v>
      </c>
      <c r="BT22">
        <f t="shared" si="0"/>
        <v>24694</v>
      </c>
      <c r="BU22">
        <f t="shared" si="1"/>
        <v>0</v>
      </c>
    </row>
    <row r="23" spans="1:73" ht="12.75">
      <c r="A23" t="s">
        <v>353</v>
      </c>
      <c r="B23" t="s">
        <v>168</v>
      </c>
      <c r="C23">
        <v>23548</v>
      </c>
      <c r="D23">
        <v>22572</v>
      </c>
      <c r="E23">
        <v>11</v>
      </c>
      <c r="F23">
        <v>10</v>
      </c>
      <c r="G23">
        <v>5</v>
      </c>
      <c r="H23">
        <v>14</v>
      </c>
      <c r="I23">
        <v>7</v>
      </c>
      <c r="J23">
        <v>148</v>
      </c>
      <c r="K23">
        <v>13</v>
      </c>
      <c r="L23">
        <v>4</v>
      </c>
      <c r="M23">
        <v>3</v>
      </c>
      <c r="N23">
        <v>12</v>
      </c>
      <c r="O23">
        <v>9</v>
      </c>
      <c r="P23">
        <v>5</v>
      </c>
      <c r="Q23">
        <v>28</v>
      </c>
      <c r="R23">
        <v>10</v>
      </c>
      <c r="S23">
        <v>12</v>
      </c>
      <c r="T23">
        <v>4</v>
      </c>
      <c r="U23">
        <v>1</v>
      </c>
      <c r="V23">
        <v>0</v>
      </c>
      <c r="W23">
        <v>1</v>
      </c>
      <c r="X23">
        <v>0</v>
      </c>
      <c r="Y23">
        <v>1</v>
      </c>
      <c r="Z23">
        <v>1</v>
      </c>
      <c r="AA23">
        <v>10</v>
      </c>
      <c r="AB23">
        <v>0</v>
      </c>
      <c r="AC23">
        <v>0</v>
      </c>
      <c r="AD23">
        <v>0</v>
      </c>
      <c r="AE23">
        <v>25</v>
      </c>
      <c r="AF23">
        <v>6</v>
      </c>
      <c r="AG23">
        <v>12</v>
      </c>
      <c r="AH23">
        <v>0</v>
      </c>
      <c r="AI23">
        <v>3</v>
      </c>
      <c r="AJ23">
        <v>20</v>
      </c>
      <c r="AK23">
        <v>1</v>
      </c>
      <c r="AL23">
        <v>59</v>
      </c>
      <c r="AM23">
        <v>18</v>
      </c>
      <c r="AN23">
        <v>135</v>
      </c>
      <c r="AO23">
        <v>15</v>
      </c>
      <c r="AP23">
        <v>75</v>
      </c>
      <c r="AQ23">
        <v>102</v>
      </c>
      <c r="AR23">
        <v>0</v>
      </c>
      <c r="AS23">
        <v>10</v>
      </c>
      <c r="AT23">
        <v>2</v>
      </c>
      <c r="AU23">
        <v>0</v>
      </c>
      <c r="AV23">
        <v>4</v>
      </c>
      <c r="AW23">
        <v>1</v>
      </c>
      <c r="AX23">
        <v>64</v>
      </c>
      <c r="AY23">
        <v>0</v>
      </c>
      <c r="AZ23">
        <v>0</v>
      </c>
      <c r="BA23">
        <v>10</v>
      </c>
      <c r="BB23">
        <v>4</v>
      </c>
      <c r="BC23">
        <v>7</v>
      </c>
      <c r="BD23">
        <v>5</v>
      </c>
      <c r="BE23">
        <v>0</v>
      </c>
      <c r="BF23">
        <v>0</v>
      </c>
      <c r="BG23">
        <v>0</v>
      </c>
      <c r="BH23">
        <v>12</v>
      </c>
      <c r="BI23">
        <v>0</v>
      </c>
      <c r="BJ23">
        <v>2</v>
      </c>
      <c r="BK23">
        <v>0</v>
      </c>
      <c r="BL23">
        <v>0</v>
      </c>
      <c r="BM23">
        <v>1</v>
      </c>
      <c r="BN23">
        <v>0</v>
      </c>
      <c r="BO23">
        <v>0</v>
      </c>
      <c r="BP23">
        <v>20</v>
      </c>
      <c r="BQ23">
        <v>1</v>
      </c>
      <c r="BR23">
        <v>12</v>
      </c>
      <c r="BS23">
        <v>41</v>
      </c>
      <c r="BT23">
        <f t="shared" si="0"/>
        <v>23548</v>
      </c>
      <c r="BU23">
        <f t="shared" si="1"/>
        <v>0</v>
      </c>
    </row>
    <row r="24" spans="1:73" ht="12.75">
      <c r="A24" t="s">
        <v>354</v>
      </c>
      <c r="B24" t="s">
        <v>169</v>
      </c>
      <c r="C24">
        <v>22648</v>
      </c>
      <c r="D24">
        <v>19663</v>
      </c>
      <c r="E24">
        <v>36</v>
      </c>
      <c r="F24">
        <v>10</v>
      </c>
      <c r="G24">
        <v>10</v>
      </c>
      <c r="H24">
        <v>15</v>
      </c>
      <c r="I24">
        <v>7</v>
      </c>
      <c r="J24">
        <v>343</v>
      </c>
      <c r="K24">
        <v>7</v>
      </c>
      <c r="L24">
        <v>4</v>
      </c>
      <c r="M24">
        <v>1</v>
      </c>
      <c r="N24">
        <v>26</v>
      </c>
      <c r="O24">
        <v>16</v>
      </c>
      <c r="P24">
        <v>9</v>
      </c>
      <c r="Q24">
        <v>31</v>
      </c>
      <c r="R24">
        <v>13</v>
      </c>
      <c r="S24">
        <v>5</v>
      </c>
      <c r="T24">
        <v>0</v>
      </c>
      <c r="U24">
        <v>0</v>
      </c>
      <c r="V24">
        <v>2</v>
      </c>
      <c r="W24">
        <v>1</v>
      </c>
      <c r="X24">
        <v>1</v>
      </c>
      <c r="Y24">
        <v>0</v>
      </c>
      <c r="Z24">
        <v>8</v>
      </c>
      <c r="AA24">
        <v>2</v>
      </c>
      <c r="AB24">
        <v>3</v>
      </c>
      <c r="AC24">
        <v>0</v>
      </c>
      <c r="AD24">
        <v>0</v>
      </c>
      <c r="AE24">
        <v>17</v>
      </c>
      <c r="AF24">
        <v>7</v>
      </c>
      <c r="AG24">
        <v>37</v>
      </c>
      <c r="AH24">
        <v>1</v>
      </c>
      <c r="AI24">
        <v>30</v>
      </c>
      <c r="AJ24">
        <v>35</v>
      </c>
      <c r="AK24">
        <v>14</v>
      </c>
      <c r="AL24">
        <v>404</v>
      </c>
      <c r="AM24">
        <v>45</v>
      </c>
      <c r="AN24">
        <v>530</v>
      </c>
      <c r="AO24">
        <v>202</v>
      </c>
      <c r="AP24">
        <v>462</v>
      </c>
      <c r="AQ24">
        <v>146</v>
      </c>
      <c r="AR24">
        <v>2</v>
      </c>
      <c r="AS24">
        <v>5</v>
      </c>
      <c r="AT24">
        <v>15</v>
      </c>
      <c r="AU24">
        <v>6</v>
      </c>
      <c r="AV24">
        <v>3</v>
      </c>
      <c r="AW24">
        <v>1</v>
      </c>
      <c r="AX24">
        <v>219</v>
      </c>
      <c r="AY24">
        <v>1</v>
      </c>
      <c r="AZ24">
        <v>2</v>
      </c>
      <c r="BA24">
        <v>34</v>
      </c>
      <c r="BB24">
        <v>4</v>
      </c>
      <c r="BC24">
        <v>9</v>
      </c>
      <c r="BD24">
        <v>5</v>
      </c>
      <c r="BE24">
        <v>0</v>
      </c>
      <c r="BF24">
        <v>6</v>
      </c>
      <c r="BG24">
        <v>8</v>
      </c>
      <c r="BH24">
        <v>22</v>
      </c>
      <c r="BI24">
        <v>0</v>
      </c>
      <c r="BJ24">
        <v>6</v>
      </c>
      <c r="BK24">
        <v>19</v>
      </c>
      <c r="BL24">
        <v>3</v>
      </c>
      <c r="BM24">
        <v>18</v>
      </c>
      <c r="BN24">
        <v>0</v>
      </c>
      <c r="BO24">
        <v>2</v>
      </c>
      <c r="BP24">
        <v>20</v>
      </c>
      <c r="BQ24">
        <v>0</v>
      </c>
      <c r="BR24">
        <v>21</v>
      </c>
      <c r="BS24">
        <v>74</v>
      </c>
      <c r="BT24">
        <f t="shared" si="0"/>
        <v>22648</v>
      </c>
      <c r="BU24">
        <f t="shared" si="1"/>
        <v>0</v>
      </c>
    </row>
    <row r="25" spans="1:73" ht="12.75">
      <c r="A25" t="s">
        <v>355</v>
      </c>
      <c r="B25" t="s">
        <v>170</v>
      </c>
      <c r="C25">
        <v>23053</v>
      </c>
      <c r="D25">
        <v>21176</v>
      </c>
      <c r="E25">
        <v>55</v>
      </c>
      <c r="F25">
        <v>35</v>
      </c>
      <c r="G25">
        <v>13</v>
      </c>
      <c r="H25">
        <v>17</v>
      </c>
      <c r="I25">
        <v>19</v>
      </c>
      <c r="J25">
        <v>117</v>
      </c>
      <c r="K25">
        <v>20</v>
      </c>
      <c r="L25">
        <v>8</v>
      </c>
      <c r="M25">
        <v>18</v>
      </c>
      <c r="N25">
        <v>8</v>
      </c>
      <c r="O25">
        <v>0</v>
      </c>
      <c r="P25">
        <v>13</v>
      </c>
      <c r="Q25">
        <v>10</v>
      </c>
      <c r="R25">
        <v>12</v>
      </c>
      <c r="S25">
        <v>2</v>
      </c>
      <c r="T25">
        <v>1</v>
      </c>
      <c r="U25">
        <v>3</v>
      </c>
      <c r="V25">
        <v>0</v>
      </c>
      <c r="W25">
        <v>0</v>
      </c>
      <c r="X25">
        <v>0</v>
      </c>
      <c r="Y25">
        <v>1</v>
      </c>
      <c r="Z25">
        <v>32</v>
      </c>
      <c r="AA25">
        <v>7</v>
      </c>
      <c r="AB25">
        <v>3</v>
      </c>
      <c r="AC25">
        <v>0</v>
      </c>
      <c r="AD25">
        <v>0</v>
      </c>
      <c r="AE25">
        <v>22</v>
      </c>
      <c r="AF25">
        <v>5</v>
      </c>
      <c r="AG25">
        <v>97</v>
      </c>
      <c r="AH25">
        <v>0</v>
      </c>
      <c r="AI25">
        <v>58</v>
      </c>
      <c r="AJ25">
        <v>144</v>
      </c>
      <c r="AK25">
        <v>10</v>
      </c>
      <c r="AL25">
        <v>123</v>
      </c>
      <c r="AM25">
        <v>41</v>
      </c>
      <c r="AN25">
        <v>386</v>
      </c>
      <c r="AO25">
        <v>11</v>
      </c>
      <c r="AP25">
        <v>73</v>
      </c>
      <c r="AQ25">
        <v>37</v>
      </c>
      <c r="AR25">
        <v>6</v>
      </c>
      <c r="AS25">
        <v>6</v>
      </c>
      <c r="AT25">
        <v>25</v>
      </c>
      <c r="AU25">
        <v>17</v>
      </c>
      <c r="AV25">
        <v>7</v>
      </c>
      <c r="AW25">
        <v>0</v>
      </c>
      <c r="AX25">
        <v>117</v>
      </c>
      <c r="AY25">
        <v>0</v>
      </c>
      <c r="AZ25">
        <v>0</v>
      </c>
      <c r="BA25">
        <v>7</v>
      </c>
      <c r="BB25">
        <v>5</v>
      </c>
      <c r="BC25">
        <v>8</v>
      </c>
      <c r="BD25">
        <v>45</v>
      </c>
      <c r="BE25">
        <v>0</v>
      </c>
      <c r="BF25">
        <v>9</v>
      </c>
      <c r="BG25">
        <v>12</v>
      </c>
      <c r="BH25">
        <v>57</v>
      </c>
      <c r="BI25">
        <v>0</v>
      </c>
      <c r="BJ25">
        <v>1</v>
      </c>
      <c r="BK25">
        <v>13</v>
      </c>
      <c r="BL25">
        <v>0</v>
      </c>
      <c r="BM25">
        <v>0</v>
      </c>
      <c r="BN25">
        <v>2</v>
      </c>
      <c r="BO25">
        <v>5</v>
      </c>
      <c r="BP25">
        <v>44</v>
      </c>
      <c r="BQ25">
        <v>5</v>
      </c>
      <c r="BR25">
        <v>17</v>
      </c>
      <c r="BS25">
        <v>68</v>
      </c>
      <c r="BT25">
        <f t="shared" si="0"/>
        <v>23053</v>
      </c>
      <c r="BU25">
        <f t="shared" si="1"/>
        <v>0</v>
      </c>
    </row>
    <row r="26" spans="1:73" ht="12.75">
      <c r="A26" t="s">
        <v>356</v>
      </c>
      <c r="B26" t="s">
        <v>171</v>
      </c>
      <c r="C26">
        <v>25290</v>
      </c>
      <c r="D26">
        <v>22099</v>
      </c>
      <c r="E26">
        <v>94</v>
      </c>
      <c r="F26">
        <v>44</v>
      </c>
      <c r="G26">
        <v>63</v>
      </c>
      <c r="H26">
        <v>36</v>
      </c>
      <c r="I26">
        <v>52</v>
      </c>
      <c r="J26">
        <v>121</v>
      </c>
      <c r="K26">
        <v>21</v>
      </c>
      <c r="L26">
        <v>15</v>
      </c>
      <c r="M26">
        <v>73</v>
      </c>
      <c r="N26">
        <v>34</v>
      </c>
      <c r="O26">
        <v>8</v>
      </c>
      <c r="P26">
        <v>16</v>
      </c>
      <c r="Q26">
        <v>47</v>
      </c>
      <c r="R26">
        <v>43</v>
      </c>
      <c r="S26">
        <v>13</v>
      </c>
      <c r="T26">
        <v>17</v>
      </c>
      <c r="U26">
        <v>3</v>
      </c>
      <c r="V26">
        <v>19</v>
      </c>
      <c r="W26">
        <v>5</v>
      </c>
      <c r="X26">
        <v>3</v>
      </c>
      <c r="Y26">
        <v>1</v>
      </c>
      <c r="Z26">
        <v>7</v>
      </c>
      <c r="AA26">
        <v>5</v>
      </c>
      <c r="AB26">
        <v>4</v>
      </c>
      <c r="AC26">
        <v>0</v>
      </c>
      <c r="AD26">
        <v>1</v>
      </c>
      <c r="AE26">
        <v>30</v>
      </c>
      <c r="AF26">
        <v>42</v>
      </c>
      <c r="AG26">
        <v>159</v>
      </c>
      <c r="AH26">
        <v>0</v>
      </c>
      <c r="AI26">
        <v>51</v>
      </c>
      <c r="AJ26">
        <v>84</v>
      </c>
      <c r="AK26">
        <v>20</v>
      </c>
      <c r="AL26">
        <v>162</v>
      </c>
      <c r="AM26">
        <v>42</v>
      </c>
      <c r="AN26">
        <v>160</v>
      </c>
      <c r="AO26">
        <v>28</v>
      </c>
      <c r="AP26">
        <v>146</v>
      </c>
      <c r="AQ26">
        <v>49</v>
      </c>
      <c r="AR26">
        <v>3</v>
      </c>
      <c r="AS26">
        <v>8</v>
      </c>
      <c r="AT26">
        <v>40</v>
      </c>
      <c r="AU26">
        <v>19</v>
      </c>
      <c r="AV26">
        <v>14</v>
      </c>
      <c r="AW26">
        <v>5</v>
      </c>
      <c r="AX26">
        <v>859</v>
      </c>
      <c r="AY26">
        <v>13</v>
      </c>
      <c r="AZ26">
        <v>41</v>
      </c>
      <c r="BA26">
        <v>27</v>
      </c>
      <c r="BB26">
        <v>36</v>
      </c>
      <c r="BC26">
        <v>148</v>
      </c>
      <c r="BD26">
        <v>64</v>
      </c>
      <c r="BE26">
        <v>1</v>
      </c>
      <c r="BF26">
        <v>7</v>
      </c>
      <c r="BG26">
        <v>10</v>
      </c>
      <c r="BH26">
        <v>18</v>
      </c>
      <c r="BI26">
        <v>0</v>
      </c>
      <c r="BJ26">
        <v>19</v>
      </c>
      <c r="BK26">
        <v>6</v>
      </c>
      <c r="BL26">
        <v>8</v>
      </c>
      <c r="BM26">
        <v>4</v>
      </c>
      <c r="BN26">
        <v>0</v>
      </c>
      <c r="BO26">
        <v>2</v>
      </c>
      <c r="BP26">
        <v>13</v>
      </c>
      <c r="BQ26">
        <v>0</v>
      </c>
      <c r="BR26">
        <v>5</v>
      </c>
      <c r="BS26">
        <v>103</v>
      </c>
      <c r="BT26">
        <f t="shared" si="0"/>
        <v>25290</v>
      </c>
      <c r="BU26">
        <f t="shared" si="1"/>
        <v>0</v>
      </c>
    </row>
    <row r="27" spans="1:73" ht="12.75">
      <c r="A27" t="s">
        <v>357</v>
      </c>
      <c r="B27" t="s">
        <v>172</v>
      </c>
      <c r="C27">
        <v>25402</v>
      </c>
      <c r="D27">
        <v>24488</v>
      </c>
      <c r="E27">
        <v>13</v>
      </c>
      <c r="F27">
        <v>7</v>
      </c>
      <c r="G27">
        <v>7</v>
      </c>
      <c r="H27">
        <v>1</v>
      </c>
      <c r="I27">
        <v>6</v>
      </c>
      <c r="J27">
        <v>153</v>
      </c>
      <c r="K27">
        <v>2</v>
      </c>
      <c r="L27">
        <v>3</v>
      </c>
      <c r="M27">
        <v>11</v>
      </c>
      <c r="N27">
        <v>2</v>
      </c>
      <c r="O27">
        <v>11</v>
      </c>
      <c r="P27">
        <v>8</v>
      </c>
      <c r="Q27">
        <v>3</v>
      </c>
      <c r="R27">
        <v>2</v>
      </c>
      <c r="S27">
        <v>0</v>
      </c>
      <c r="T27">
        <v>2</v>
      </c>
      <c r="U27">
        <v>3</v>
      </c>
      <c r="V27">
        <v>0</v>
      </c>
      <c r="W27">
        <v>1</v>
      </c>
      <c r="X27">
        <v>0</v>
      </c>
      <c r="Y27">
        <v>0</v>
      </c>
      <c r="Z27">
        <v>2</v>
      </c>
      <c r="AA27">
        <v>0</v>
      </c>
      <c r="AB27">
        <v>3</v>
      </c>
      <c r="AC27">
        <v>0</v>
      </c>
      <c r="AD27">
        <v>0</v>
      </c>
      <c r="AE27">
        <v>5</v>
      </c>
      <c r="AF27">
        <v>4</v>
      </c>
      <c r="AG27">
        <v>46</v>
      </c>
      <c r="AH27">
        <v>0</v>
      </c>
      <c r="AI27">
        <v>28</v>
      </c>
      <c r="AJ27">
        <v>29</v>
      </c>
      <c r="AK27">
        <v>49</v>
      </c>
      <c r="AL27">
        <v>132</v>
      </c>
      <c r="AM27">
        <v>3</v>
      </c>
      <c r="AN27">
        <v>68</v>
      </c>
      <c r="AO27">
        <v>52</v>
      </c>
      <c r="AP27">
        <v>30</v>
      </c>
      <c r="AQ27">
        <v>13</v>
      </c>
      <c r="AR27">
        <v>0</v>
      </c>
      <c r="AS27">
        <v>1</v>
      </c>
      <c r="AT27">
        <v>3</v>
      </c>
      <c r="AU27">
        <v>4</v>
      </c>
      <c r="AV27">
        <v>3</v>
      </c>
      <c r="AW27">
        <v>0</v>
      </c>
      <c r="AX27">
        <v>27</v>
      </c>
      <c r="AY27">
        <v>0</v>
      </c>
      <c r="AZ27">
        <v>3</v>
      </c>
      <c r="BA27">
        <v>2</v>
      </c>
      <c r="BB27">
        <v>3</v>
      </c>
      <c r="BC27">
        <v>1</v>
      </c>
      <c r="BD27">
        <v>67</v>
      </c>
      <c r="BE27">
        <v>0</v>
      </c>
      <c r="BF27">
        <v>0</v>
      </c>
      <c r="BG27">
        <v>5</v>
      </c>
      <c r="BH27">
        <v>28</v>
      </c>
      <c r="BI27">
        <v>0</v>
      </c>
      <c r="BJ27">
        <v>0</v>
      </c>
      <c r="BK27">
        <v>7</v>
      </c>
      <c r="BL27">
        <v>1</v>
      </c>
      <c r="BM27">
        <v>1</v>
      </c>
      <c r="BN27">
        <v>1</v>
      </c>
      <c r="BO27">
        <v>8</v>
      </c>
      <c r="BP27">
        <v>18</v>
      </c>
      <c r="BQ27">
        <v>0</v>
      </c>
      <c r="BR27">
        <v>10</v>
      </c>
      <c r="BS27">
        <v>22</v>
      </c>
      <c r="BT27">
        <f t="shared" si="0"/>
        <v>25402</v>
      </c>
      <c r="BU27">
        <f t="shared" si="1"/>
        <v>0</v>
      </c>
    </row>
    <row r="28" spans="1:73" ht="12.75">
      <c r="A28" t="s">
        <v>358</v>
      </c>
      <c r="B28" t="s">
        <v>173</v>
      </c>
      <c r="C28">
        <v>20975</v>
      </c>
      <c r="D28">
        <v>19937</v>
      </c>
      <c r="E28">
        <v>22</v>
      </c>
      <c r="F28">
        <v>6</v>
      </c>
      <c r="G28">
        <v>16</v>
      </c>
      <c r="H28">
        <v>14</v>
      </c>
      <c r="I28">
        <v>10</v>
      </c>
      <c r="J28">
        <v>107</v>
      </c>
      <c r="K28">
        <v>3</v>
      </c>
      <c r="L28">
        <v>9</v>
      </c>
      <c r="M28">
        <v>3</v>
      </c>
      <c r="N28">
        <v>4</v>
      </c>
      <c r="O28">
        <v>5</v>
      </c>
      <c r="P28">
        <v>7</v>
      </c>
      <c r="Q28">
        <v>0</v>
      </c>
      <c r="R28">
        <v>12</v>
      </c>
      <c r="S28">
        <v>0</v>
      </c>
      <c r="T28">
        <v>1</v>
      </c>
      <c r="U28">
        <v>2</v>
      </c>
      <c r="V28">
        <v>0</v>
      </c>
      <c r="W28">
        <v>0</v>
      </c>
      <c r="X28">
        <v>0</v>
      </c>
      <c r="Y28">
        <v>3</v>
      </c>
      <c r="Z28">
        <v>2</v>
      </c>
      <c r="AA28">
        <v>0</v>
      </c>
      <c r="AB28">
        <v>0</v>
      </c>
      <c r="AC28">
        <v>0</v>
      </c>
      <c r="AD28">
        <v>0</v>
      </c>
      <c r="AE28">
        <v>11</v>
      </c>
      <c r="AF28">
        <v>7</v>
      </c>
      <c r="AG28">
        <v>26</v>
      </c>
      <c r="AH28">
        <v>0</v>
      </c>
      <c r="AI28">
        <v>1</v>
      </c>
      <c r="AJ28">
        <v>20</v>
      </c>
      <c r="AK28">
        <v>21</v>
      </c>
      <c r="AL28">
        <v>167</v>
      </c>
      <c r="AM28">
        <v>1</v>
      </c>
      <c r="AN28">
        <v>107</v>
      </c>
      <c r="AO28">
        <v>37</v>
      </c>
      <c r="AP28">
        <v>148</v>
      </c>
      <c r="AQ28">
        <v>27</v>
      </c>
      <c r="AR28">
        <v>0</v>
      </c>
      <c r="AS28">
        <v>5</v>
      </c>
      <c r="AT28">
        <v>21</v>
      </c>
      <c r="AU28">
        <v>12</v>
      </c>
      <c r="AV28">
        <v>9</v>
      </c>
      <c r="AW28">
        <v>0</v>
      </c>
      <c r="AX28">
        <v>41</v>
      </c>
      <c r="AY28">
        <v>2</v>
      </c>
      <c r="AZ28">
        <v>0</v>
      </c>
      <c r="BA28">
        <v>1</v>
      </c>
      <c r="BB28">
        <v>2</v>
      </c>
      <c r="BC28">
        <v>0</v>
      </c>
      <c r="BD28">
        <v>23</v>
      </c>
      <c r="BE28">
        <v>0</v>
      </c>
      <c r="BF28">
        <v>4</v>
      </c>
      <c r="BG28">
        <v>3</v>
      </c>
      <c r="BH28">
        <v>61</v>
      </c>
      <c r="BI28">
        <v>0</v>
      </c>
      <c r="BJ28">
        <v>0</v>
      </c>
      <c r="BK28">
        <v>1</v>
      </c>
      <c r="BL28">
        <v>2</v>
      </c>
      <c r="BM28">
        <v>2</v>
      </c>
      <c r="BN28">
        <v>0</v>
      </c>
      <c r="BO28">
        <v>2</v>
      </c>
      <c r="BP28">
        <v>18</v>
      </c>
      <c r="BQ28">
        <v>0</v>
      </c>
      <c r="BR28">
        <v>7</v>
      </c>
      <c r="BS28">
        <v>23</v>
      </c>
      <c r="BT28">
        <f t="shared" si="0"/>
        <v>20975</v>
      </c>
      <c r="BU28">
        <f t="shared" si="1"/>
        <v>0</v>
      </c>
    </row>
    <row r="29" spans="1:73" ht="12.75">
      <c r="A29" t="s">
        <v>359</v>
      </c>
      <c r="B29" t="s">
        <v>174</v>
      </c>
      <c r="C29">
        <v>28601</v>
      </c>
      <c r="D29">
        <v>20054</v>
      </c>
      <c r="E29">
        <v>143</v>
      </c>
      <c r="F29">
        <v>48</v>
      </c>
      <c r="G29">
        <v>23</v>
      </c>
      <c r="H29">
        <v>29</v>
      </c>
      <c r="I29">
        <v>9</v>
      </c>
      <c r="J29">
        <v>647</v>
      </c>
      <c r="K29">
        <v>153</v>
      </c>
      <c r="L29">
        <v>47</v>
      </c>
      <c r="M29">
        <v>79</v>
      </c>
      <c r="N29">
        <v>74</v>
      </c>
      <c r="O29">
        <v>74</v>
      </c>
      <c r="P29">
        <v>6</v>
      </c>
      <c r="Q29">
        <v>34</v>
      </c>
      <c r="R29">
        <v>17</v>
      </c>
      <c r="S29">
        <v>18</v>
      </c>
      <c r="T29">
        <v>4</v>
      </c>
      <c r="U29">
        <v>3</v>
      </c>
      <c r="V29">
        <v>1</v>
      </c>
      <c r="W29">
        <v>7</v>
      </c>
      <c r="X29">
        <v>1</v>
      </c>
      <c r="Y29">
        <v>0</v>
      </c>
      <c r="Z29">
        <v>18</v>
      </c>
      <c r="AA29">
        <v>5</v>
      </c>
      <c r="AB29">
        <v>0</v>
      </c>
      <c r="AC29">
        <v>1</v>
      </c>
      <c r="AD29">
        <v>0</v>
      </c>
      <c r="AE29">
        <v>34</v>
      </c>
      <c r="AF29">
        <v>24</v>
      </c>
      <c r="AG29">
        <v>153</v>
      </c>
      <c r="AH29">
        <v>0</v>
      </c>
      <c r="AI29">
        <v>385</v>
      </c>
      <c r="AJ29">
        <v>130</v>
      </c>
      <c r="AK29">
        <v>110</v>
      </c>
      <c r="AL29">
        <v>1183</v>
      </c>
      <c r="AM29">
        <v>122</v>
      </c>
      <c r="AN29">
        <v>2474</v>
      </c>
      <c r="AO29">
        <v>442</v>
      </c>
      <c r="AP29">
        <v>561</v>
      </c>
      <c r="AQ29">
        <v>132</v>
      </c>
      <c r="AR29">
        <v>0</v>
      </c>
      <c r="AS29">
        <v>17</v>
      </c>
      <c r="AT29">
        <v>41</v>
      </c>
      <c r="AU29">
        <v>11</v>
      </c>
      <c r="AV29">
        <v>20</v>
      </c>
      <c r="AW29">
        <v>43</v>
      </c>
      <c r="AX29">
        <v>269</v>
      </c>
      <c r="AY29">
        <v>0</v>
      </c>
      <c r="AZ29">
        <v>7</v>
      </c>
      <c r="BA29">
        <v>105</v>
      </c>
      <c r="BB29">
        <v>1</v>
      </c>
      <c r="BC29">
        <v>8</v>
      </c>
      <c r="BD29">
        <v>39</v>
      </c>
      <c r="BE29">
        <v>4</v>
      </c>
      <c r="BF29">
        <v>14</v>
      </c>
      <c r="BG29">
        <v>84</v>
      </c>
      <c r="BH29">
        <v>353</v>
      </c>
      <c r="BI29">
        <v>0</v>
      </c>
      <c r="BJ29">
        <v>4</v>
      </c>
      <c r="BK29">
        <v>12</v>
      </c>
      <c r="BL29">
        <v>10</v>
      </c>
      <c r="BM29">
        <v>24</v>
      </c>
      <c r="BN29">
        <v>1</v>
      </c>
      <c r="BO29">
        <v>15</v>
      </c>
      <c r="BP29">
        <v>37</v>
      </c>
      <c r="BQ29">
        <v>2</v>
      </c>
      <c r="BR29">
        <v>14</v>
      </c>
      <c r="BS29">
        <v>221</v>
      </c>
      <c r="BT29">
        <f t="shared" si="0"/>
        <v>28601</v>
      </c>
      <c r="BU29">
        <f t="shared" si="1"/>
        <v>0</v>
      </c>
    </row>
    <row r="30" spans="1:73" ht="12.75">
      <c r="A30" t="s">
        <v>360</v>
      </c>
      <c r="B30" t="s">
        <v>175</v>
      </c>
      <c r="C30">
        <v>29016</v>
      </c>
      <c r="D30">
        <v>23596</v>
      </c>
      <c r="E30">
        <v>71</v>
      </c>
      <c r="F30">
        <v>19</v>
      </c>
      <c r="G30">
        <v>15</v>
      </c>
      <c r="H30">
        <v>14</v>
      </c>
      <c r="I30">
        <v>23</v>
      </c>
      <c r="J30">
        <v>397</v>
      </c>
      <c r="K30">
        <v>10</v>
      </c>
      <c r="L30">
        <v>18</v>
      </c>
      <c r="M30">
        <v>43</v>
      </c>
      <c r="N30">
        <v>18</v>
      </c>
      <c r="O30">
        <v>18</v>
      </c>
      <c r="P30">
        <v>27</v>
      </c>
      <c r="Q30">
        <v>15</v>
      </c>
      <c r="R30">
        <v>2</v>
      </c>
      <c r="S30">
        <v>23</v>
      </c>
      <c r="T30">
        <v>6</v>
      </c>
      <c r="U30">
        <v>6</v>
      </c>
      <c r="V30">
        <v>0</v>
      </c>
      <c r="W30">
        <v>0</v>
      </c>
      <c r="X30">
        <v>0</v>
      </c>
      <c r="Y30">
        <v>0</v>
      </c>
      <c r="Z30">
        <v>10</v>
      </c>
      <c r="AA30">
        <v>8</v>
      </c>
      <c r="AB30">
        <v>4</v>
      </c>
      <c r="AC30">
        <v>5</v>
      </c>
      <c r="AD30">
        <v>0</v>
      </c>
      <c r="AE30">
        <v>12</v>
      </c>
      <c r="AF30">
        <v>6</v>
      </c>
      <c r="AG30">
        <v>232</v>
      </c>
      <c r="AH30">
        <v>0</v>
      </c>
      <c r="AI30">
        <v>37</v>
      </c>
      <c r="AJ30">
        <v>21</v>
      </c>
      <c r="AK30">
        <v>320</v>
      </c>
      <c r="AL30">
        <v>1305</v>
      </c>
      <c r="AM30">
        <v>24</v>
      </c>
      <c r="AN30">
        <v>580</v>
      </c>
      <c r="AO30">
        <v>378</v>
      </c>
      <c r="AP30">
        <v>976</v>
      </c>
      <c r="AQ30">
        <v>165</v>
      </c>
      <c r="AR30">
        <v>1</v>
      </c>
      <c r="AS30">
        <v>5</v>
      </c>
      <c r="AT30">
        <v>17</v>
      </c>
      <c r="AU30">
        <v>88</v>
      </c>
      <c r="AV30">
        <v>8</v>
      </c>
      <c r="AW30">
        <v>11</v>
      </c>
      <c r="AX30">
        <v>45</v>
      </c>
      <c r="AY30">
        <v>2</v>
      </c>
      <c r="AZ30">
        <v>2</v>
      </c>
      <c r="BA30">
        <v>18</v>
      </c>
      <c r="BB30">
        <v>4</v>
      </c>
      <c r="BC30">
        <v>3</v>
      </c>
      <c r="BD30">
        <v>25</v>
      </c>
      <c r="BE30">
        <v>1</v>
      </c>
      <c r="BF30">
        <v>12</v>
      </c>
      <c r="BG30">
        <v>11</v>
      </c>
      <c r="BH30">
        <v>197</v>
      </c>
      <c r="BI30">
        <v>0</v>
      </c>
      <c r="BJ30">
        <v>0</v>
      </c>
      <c r="BK30">
        <v>5</v>
      </c>
      <c r="BL30">
        <v>1</v>
      </c>
      <c r="BM30">
        <v>8</v>
      </c>
      <c r="BN30">
        <v>1</v>
      </c>
      <c r="BO30">
        <v>1</v>
      </c>
      <c r="BP30">
        <v>11</v>
      </c>
      <c r="BQ30">
        <v>0</v>
      </c>
      <c r="BR30">
        <v>11</v>
      </c>
      <c r="BS30">
        <v>124</v>
      </c>
      <c r="BT30">
        <f t="shared" si="0"/>
        <v>29016</v>
      </c>
      <c r="BU30">
        <f t="shared" si="1"/>
        <v>0</v>
      </c>
    </row>
    <row r="31" spans="1:73" ht="12.75">
      <c r="A31" t="s">
        <v>361</v>
      </c>
      <c r="B31" t="s">
        <v>176</v>
      </c>
      <c r="C31">
        <v>30475</v>
      </c>
      <c r="D31">
        <v>18866</v>
      </c>
      <c r="E31">
        <v>61</v>
      </c>
      <c r="F31">
        <v>19</v>
      </c>
      <c r="G31">
        <v>14</v>
      </c>
      <c r="H31">
        <v>12</v>
      </c>
      <c r="I31">
        <v>46</v>
      </c>
      <c r="J31">
        <v>105</v>
      </c>
      <c r="K31">
        <v>3</v>
      </c>
      <c r="L31">
        <v>7</v>
      </c>
      <c r="M31">
        <v>76</v>
      </c>
      <c r="N31">
        <v>18</v>
      </c>
      <c r="O31">
        <v>7</v>
      </c>
      <c r="P31">
        <v>14</v>
      </c>
      <c r="Q31">
        <v>1</v>
      </c>
      <c r="R31">
        <v>6</v>
      </c>
      <c r="S31">
        <v>31</v>
      </c>
      <c r="T31">
        <v>6</v>
      </c>
      <c r="U31">
        <v>13</v>
      </c>
      <c r="V31">
        <v>0</v>
      </c>
      <c r="W31">
        <v>1</v>
      </c>
      <c r="X31">
        <v>0</v>
      </c>
      <c r="Y31">
        <v>0</v>
      </c>
      <c r="Z31">
        <v>9</v>
      </c>
      <c r="AA31">
        <v>36</v>
      </c>
      <c r="AB31">
        <v>0</v>
      </c>
      <c r="AC31">
        <v>0</v>
      </c>
      <c r="AD31">
        <v>0</v>
      </c>
      <c r="AE31">
        <v>17</v>
      </c>
      <c r="AF31">
        <v>2</v>
      </c>
      <c r="AG31">
        <v>1856</v>
      </c>
      <c r="AH31">
        <v>1</v>
      </c>
      <c r="AI31">
        <v>109</v>
      </c>
      <c r="AJ31">
        <v>120</v>
      </c>
      <c r="AK31">
        <v>520</v>
      </c>
      <c r="AL31">
        <v>3299</v>
      </c>
      <c r="AM31">
        <v>52</v>
      </c>
      <c r="AN31">
        <v>1228</v>
      </c>
      <c r="AO31">
        <v>763</v>
      </c>
      <c r="AP31">
        <v>1253</v>
      </c>
      <c r="AQ31">
        <v>352</v>
      </c>
      <c r="AR31">
        <v>0</v>
      </c>
      <c r="AS31">
        <v>0</v>
      </c>
      <c r="AT31">
        <v>20</v>
      </c>
      <c r="AU31">
        <v>6</v>
      </c>
      <c r="AV31">
        <v>1</v>
      </c>
      <c r="AW31">
        <v>9</v>
      </c>
      <c r="AX31">
        <v>221</v>
      </c>
      <c r="AY31">
        <v>3</v>
      </c>
      <c r="AZ31">
        <v>10</v>
      </c>
      <c r="BA31">
        <v>11</v>
      </c>
      <c r="BB31">
        <v>4</v>
      </c>
      <c r="BC31">
        <v>7</v>
      </c>
      <c r="BD31">
        <v>19</v>
      </c>
      <c r="BE31">
        <v>2</v>
      </c>
      <c r="BF31">
        <v>14</v>
      </c>
      <c r="BG31">
        <v>72</v>
      </c>
      <c r="BH31">
        <v>654</v>
      </c>
      <c r="BI31">
        <v>0</v>
      </c>
      <c r="BJ31">
        <v>1</v>
      </c>
      <c r="BK31">
        <v>3</v>
      </c>
      <c r="BL31">
        <v>3</v>
      </c>
      <c r="BM31">
        <v>6</v>
      </c>
      <c r="BN31">
        <v>0</v>
      </c>
      <c r="BO31">
        <v>3</v>
      </c>
      <c r="BP31">
        <v>22</v>
      </c>
      <c r="BQ31">
        <v>0</v>
      </c>
      <c r="BR31">
        <v>23</v>
      </c>
      <c r="BS31">
        <v>438</v>
      </c>
      <c r="BT31">
        <f t="shared" si="0"/>
        <v>30475</v>
      </c>
      <c r="BU31">
        <f t="shared" si="1"/>
        <v>0</v>
      </c>
    </row>
    <row r="32" spans="1:73" ht="12.75">
      <c r="A32" t="s">
        <v>362</v>
      </c>
      <c r="B32" t="s">
        <v>177</v>
      </c>
      <c r="C32">
        <v>29603</v>
      </c>
      <c r="D32">
        <v>19861</v>
      </c>
      <c r="E32">
        <v>41</v>
      </c>
      <c r="F32">
        <v>33</v>
      </c>
      <c r="G32">
        <v>17</v>
      </c>
      <c r="H32">
        <v>12</v>
      </c>
      <c r="I32">
        <v>19</v>
      </c>
      <c r="J32">
        <v>179</v>
      </c>
      <c r="K32">
        <v>12</v>
      </c>
      <c r="L32">
        <v>29</v>
      </c>
      <c r="M32">
        <v>76</v>
      </c>
      <c r="N32">
        <v>13</v>
      </c>
      <c r="O32">
        <v>1</v>
      </c>
      <c r="P32">
        <v>10</v>
      </c>
      <c r="Q32">
        <v>6</v>
      </c>
      <c r="R32">
        <v>2</v>
      </c>
      <c r="S32">
        <v>37</v>
      </c>
      <c r="T32">
        <v>6</v>
      </c>
      <c r="U32">
        <v>2</v>
      </c>
      <c r="V32">
        <v>1</v>
      </c>
      <c r="W32">
        <v>0</v>
      </c>
      <c r="X32">
        <v>0</v>
      </c>
      <c r="Y32">
        <v>1</v>
      </c>
      <c r="Z32">
        <v>11</v>
      </c>
      <c r="AA32">
        <v>9</v>
      </c>
      <c r="AB32">
        <v>3</v>
      </c>
      <c r="AC32">
        <v>0</v>
      </c>
      <c r="AD32">
        <v>0</v>
      </c>
      <c r="AE32">
        <v>12</v>
      </c>
      <c r="AF32">
        <v>13</v>
      </c>
      <c r="AG32">
        <v>335</v>
      </c>
      <c r="AH32">
        <v>1</v>
      </c>
      <c r="AI32">
        <v>68</v>
      </c>
      <c r="AJ32">
        <v>85</v>
      </c>
      <c r="AK32">
        <v>477</v>
      </c>
      <c r="AL32">
        <v>3428</v>
      </c>
      <c r="AM32">
        <v>50</v>
      </c>
      <c r="AN32">
        <v>1357</v>
      </c>
      <c r="AO32">
        <v>1032</v>
      </c>
      <c r="AP32">
        <v>557</v>
      </c>
      <c r="AQ32">
        <v>745</v>
      </c>
      <c r="AR32">
        <v>7</v>
      </c>
      <c r="AS32">
        <v>14</v>
      </c>
      <c r="AT32">
        <v>119</v>
      </c>
      <c r="AU32">
        <v>8</v>
      </c>
      <c r="AV32">
        <v>9</v>
      </c>
      <c r="AW32">
        <v>4</v>
      </c>
      <c r="AX32">
        <v>96</v>
      </c>
      <c r="AY32">
        <v>0</v>
      </c>
      <c r="AZ32">
        <v>5</v>
      </c>
      <c r="BA32">
        <v>27</v>
      </c>
      <c r="BB32">
        <v>15</v>
      </c>
      <c r="BC32">
        <v>1</v>
      </c>
      <c r="BD32">
        <v>22</v>
      </c>
      <c r="BE32">
        <v>0</v>
      </c>
      <c r="BF32">
        <v>1</v>
      </c>
      <c r="BG32">
        <v>10</v>
      </c>
      <c r="BH32">
        <v>251</v>
      </c>
      <c r="BI32">
        <v>0</v>
      </c>
      <c r="BJ32">
        <v>2</v>
      </c>
      <c r="BK32">
        <v>9</v>
      </c>
      <c r="BL32">
        <v>4</v>
      </c>
      <c r="BM32">
        <v>5</v>
      </c>
      <c r="BN32">
        <v>1</v>
      </c>
      <c r="BO32">
        <v>1</v>
      </c>
      <c r="BP32">
        <v>27</v>
      </c>
      <c r="BQ32">
        <v>1</v>
      </c>
      <c r="BR32">
        <v>21</v>
      </c>
      <c r="BS32">
        <v>402</v>
      </c>
      <c r="BT32">
        <f t="shared" si="0"/>
        <v>29603</v>
      </c>
      <c r="BU32">
        <f t="shared" si="1"/>
        <v>0</v>
      </c>
    </row>
    <row r="33" spans="1:73" ht="12.75">
      <c r="A33" t="s">
        <v>363</v>
      </c>
      <c r="B33" t="s">
        <v>178</v>
      </c>
      <c r="C33">
        <v>24527</v>
      </c>
      <c r="D33">
        <v>22343</v>
      </c>
      <c r="E33">
        <v>29</v>
      </c>
      <c r="F33">
        <v>29</v>
      </c>
      <c r="G33">
        <v>11</v>
      </c>
      <c r="H33">
        <v>7</v>
      </c>
      <c r="I33">
        <v>7</v>
      </c>
      <c r="J33">
        <v>116</v>
      </c>
      <c r="K33">
        <v>13</v>
      </c>
      <c r="L33">
        <v>7</v>
      </c>
      <c r="M33">
        <v>16</v>
      </c>
      <c r="N33">
        <v>20</v>
      </c>
      <c r="O33">
        <v>3</v>
      </c>
      <c r="P33">
        <v>23</v>
      </c>
      <c r="Q33">
        <v>5</v>
      </c>
      <c r="R33">
        <v>10</v>
      </c>
      <c r="S33">
        <v>5</v>
      </c>
      <c r="T33">
        <v>2</v>
      </c>
      <c r="U33">
        <v>0</v>
      </c>
      <c r="V33">
        <v>0</v>
      </c>
      <c r="W33">
        <v>0</v>
      </c>
      <c r="X33">
        <v>0</v>
      </c>
      <c r="Y33">
        <v>0</v>
      </c>
      <c r="Z33">
        <v>8</v>
      </c>
      <c r="AA33">
        <v>3</v>
      </c>
      <c r="AB33">
        <v>1</v>
      </c>
      <c r="AC33">
        <v>0</v>
      </c>
      <c r="AD33">
        <v>0</v>
      </c>
      <c r="AE33">
        <v>16</v>
      </c>
      <c r="AF33">
        <v>3</v>
      </c>
      <c r="AG33">
        <v>38</v>
      </c>
      <c r="AH33">
        <v>1</v>
      </c>
      <c r="AI33">
        <v>5</v>
      </c>
      <c r="AJ33">
        <v>6</v>
      </c>
      <c r="AK33">
        <v>174</v>
      </c>
      <c r="AL33">
        <v>535</v>
      </c>
      <c r="AM33">
        <v>14</v>
      </c>
      <c r="AN33">
        <v>255</v>
      </c>
      <c r="AO33">
        <v>210</v>
      </c>
      <c r="AP33">
        <v>98</v>
      </c>
      <c r="AQ33">
        <v>37</v>
      </c>
      <c r="AR33">
        <v>0</v>
      </c>
      <c r="AS33">
        <v>0</v>
      </c>
      <c r="AT33">
        <v>12</v>
      </c>
      <c r="AU33">
        <v>46</v>
      </c>
      <c r="AV33">
        <v>2</v>
      </c>
      <c r="AW33">
        <v>0</v>
      </c>
      <c r="AX33">
        <v>54</v>
      </c>
      <c r="AY33">
        <v>0</v>
      </c>
      <c r="AZ33">
        <v>6</v>
      </c>
      <c r="BA33">
        <v>10</v>
      </c>
      <c r="BB33">
        <v>4</v>
      </c>
      <c r="BC33">
        <v>1</v>
      </c>
      <c r="BD33">
        <v>66</v>
      </c>
      <c r="BE33">
        <v>0</v>
      </c>
      <c r="BF33">
        <v>2</v>
      </c>
      <c r="BG33">
        <v>11</v>
      </c>
      <c r="BH33">
        <v>146</v>
      </c>
      <c r="BI33">
        <v>0</v>
      </c>
      <c r="BJ33">
        <v>5</v>
      </c>
      <c r="BK33">
        <v>2</v>
      </c>
      <c r="BL33">
        <v>3</v>
      </c>
      <c r="BM33">
        <v>4</v>
      </c>
      <c r="BN33">
        <v>0</v>
      </c>
      <c r="BO33">
        <v>11</v>
      </c>
      <c r="BP33">
        <v>21</v>
      </c>
      <c r="BQ33">
        <v>1</v>
      </c>
      <c r="BR33">
        <v>18</v>
      </c>
      <c r="BS33">
        <v>52</v>
      </c>
      <c r="BT33">
        <f t="shared" si="0"/>
        <v>24527</v>
      </c>
      <c r="BU33">
        <f t="shared" si="1"/>
        <v>0</v>
      </c>
    </row>
    <row r="34" spans="1:73" ht="12.75">
      <c r="A34" t="s">
        <v>364</v>
      </c>
      <c r="B34" t="s">
        <v>179</v>
      </c>
      <c r="C34">
        <v>23190</v>
      </c>
      <c r="D34">
        <v>20179</v>
      </c>
      <c r="E34">
        <v>74</v>
      </c>
      <c r="F34">
        <v>8</v>
      </c>
      <c r="G34">
        <v>18</v>
      </c>
      <c r="H34">
        <v>13</v>
      </c>
      <c r="I34">
        <v>20</v>
      </c>
      <c r="J34">
        <v>809</v>
      </c>
      <c r="K34">
        <v>21</v>
      </c>
      <c r="L34">
        <v>6</v>
      </c>
      <c r="M34">
        <v>61</v>
      </c>
      <c r="N34">
        <v>17</v>
      </c>
      <c r="O34">
        <v>14</v>
      </c>
      <c r="P34">
        <v>21</v>
      </c>
      <c r="Q34">
        <v>4</v>
      </c>
      <c r="R34">
        <v>11</v>
      </c>
      <c r="S34">
        <v>5</v>
      </c>
      <c r="T34">
        <v>8</v>
      </c>
      <c r="U34">
        <v>0</v>
      </c>
      <c r="V34">
        <v>2</v>
      </c>
      <c r="W34">
        <v>0</v>
      </c>
      <c r="X34">
        <v>0</v>
      </c>
      <c r="Y34">
        <v>0</v>
      </c>
      <c r="Z34">
        <v>22</v>
      </c>
      <c r="AA34">
        <v>1</v>
      </c>
      <c r="AB34">
        <v>2</v>
      </c>
      <c r="AC34">
        <v>0</v>
      </c>
      <c r="AD34">
        <v>0</v>
      </c>
      <c r="AE34">
        <v>31</v>
      </c>
      <c r="AF34">
        <v>8</v>
      </c>
      <c r="AG34">
        <v>55</v>
      </c>
      <c r="AH34">
        <v>2</v>
      </c>
      <c r="AI34">
        <v>40</v>
      </c>
      <c r="AJ34">
        <v>38</v>
      </c>
      <c r="AK34">
        <v>30</v>
      </c>
      <c r="AL34">
        <v>413</v>
      </c>
      <c r="AM34">
        <v>32</v>
      </c>
      <c r="AN34">
        <v>326</v>
      </c>
      <c r="AO34">
        <v>122</v>
      </c>
      <c r="AP34">
        <v>137</v>
      </c>
      <c r="AQ34">
        <v>54</v>
      </c>
      <c r="AR34">
        <v>0</v>
      </c>
      <c r="AS34">
        <v>10</v>
      </c>
      <c r="AT34">
        <v>30</v>
      </c>
      <c r="AU34">
        <v>34</v>
      </c>
      <c r="AV34">
        <v>1</v>
      </c>
      <c r="AW34">
        <v>5</v>
      </c>
      <c r="AX34">
        <v>189</v>
      </c>
      <c r="AY34">
        <v>5</v>
      </c>
      <c r="AZ34">
        <v>8</v>
      </c>
      <c r="BA34">
        <v>11</v>
      </c>
      <c r="BB34">
        <v>4</v>
      </c>
      <c r="BC34">
        <v>2</v>
      </c>
      <c r="BD34">
        <v>33</v>
      </c>
      <c r="BE34">
        <v>0</v>
      </c>
      <c r="BF34">
        <v>4</v>
      </c>
      <c r="BG34">
        <v>24</v>
      </c>
      <c r="BH34">
        <v>18</v>
      </c>
      <c r="BI34">
        <v>0</v>
      </c>
      <c r="BJ34">
        <v>1</v>
      </c>
      <c r="BK34">
        <v>8</v>
      </c>
      <c r="BL34">
        <v>3</v>
      </c>
      <c r="BM34">
        <v>9</v>
      </c>
      <c r="BN34">
        <v>1</v>
      </c>
      <c r="BO34">
        <v>7</v>
      </c>
      <c r="BP34">
        <v>23</v>
      </c>
      <c r="BQ34">
        <v>0</v>
      </c>
      <c r="BR34">
        <v>42</v>
      </c>
      <c r="BS34">
        <v>114</v>
      </c>
      <c r="BT34">
        <f t="shared" si="0"/>
        <v>23190</v>
      </c>
      <c r="BU34">
        <f t="shared" si="1"/>
        <v>0</v>
      </c>
    </row>
    <row r="35" spans="1:73" ht="12.75">
      <c r="A35" t="s">
        <v>365</v>
      </c>
      <c r="B35" t="s">
        <v>181</v>
      </c>
      <c r="C35">
        <v>23290</v>
      </c>
      <c r="D35">
        <v>22730</v>
      </c>
      <c r="E35">
        <v>23</v>
      </c>
      <c r="F35">
        <v>10</v>
      </c>
      <c r="G35">
        <v>19</v>
      </c>
      <c r="H35">
        <v>7</v>
      </c>
      <c r="I35">
        <v>12</v>
      </c>
      <c r="J35">
        <v>36</v>
      </c>
      <c r="K35">
        <v>2</v>
      </c>
      <c r="L35">
        <v>1</v>
      </c>
      <c r="M35">
        <v>10</v>
      </c>
      <c r="N35">
        <v>2</v>
      </c>
      <c r="O35">
        <v>1</v>
      </c>
      <c r="P35">
        <v>12</v>
      </c>
      <c r="Q35">
        <v>2</v>
      </c>
      <c r="R35">
        <v>15</v>
      </c>
      <c r="S35">
        <v>5</v>
      </c>
      <c r="T35">
        <v>5</v>
      </c>
      <c r="U35">
        <v>2</v>
      </c>
      <c r="V35">
        <v>3</v>
      </c>
      <c r="W35">
        <v>1</v>
      </c>
      <c r="X35">
        <v>1</v>
      </c>
      <c r="Y35">
        <v>0</v>
      </c>
      <c r="Z35">
        <v>1</v>
      </c>
      <c r="AA35">
        <v>1</v>
      </c>
      <c r="AB35">
        <v>0</v>
      </c>
      <c r="AC35">
        <v>0</v>
      </c>
      <c r="AD35">
        <v>0</v>
      </c>
      <c r="AE35">
        <v>12</v>
      </c>
      <c r="AF35">
        <v>5</v>
      </c>
      <c r="AG35">
        <v>17</v>
      </c>
      <c r="AH35">
        <v>0</v>
      </c>
      <c r="AI35">
        <v>9</v>
      </c>
      <c r="AJ35">
        <v>5</v>
      </c>
      <c r="AK35">
        <v>4</v>
      </c>
      <c r="AL35">
        <v>28</v>
      </c>
      <c r="AM35">
        <v>22</v>
      </c>
      <c r="AN35">
        <v>133</v>
      </c>
      <c r="AO35">
        <v>19</v>
      </c>
      <c r="AP35">
        <v>14</v>
      </c>
      <c r="AQ35">
        <v>21</v>
      </c>
      <c r="AR35">
        <v>6</v>
      </c>
      <c r="AS35">
        <v>10</v>
      </c>
      <c r="AT35">
        <v>8</v>
      </c>
      <c r="AU35">
        <v>5</v>
      </c>
      <c r="AV35">
        <v>0</v>
      </c>
      <c r="AW35">
        <v>0</v>
      </c>
      <c r="AX35">
        <v>16</v>
      </c>
      <c r="AY35">
        <v>1</v>
      </c>
      <c r="AZ35">
        <v>1</v>
      </c>
      <c r="BA35">
        <v>5</v>
      </c>
      <c r="BB35">
        <v>6</v>
      </c>
      <c r="BC35">
        <v>0</v>
      </c>
      <c r="BD35">
        <v>12</v>
      </c>
      <c r="BE35">
        <v>0</v>
      </c>
      <c r="BF35">
        <v>0</v>
      </c>
      <c r="BG35">
        <v>0</v>
      </c>
      <c r="BH35">
        <v>0</v>
      </c>
      <c r="BI35">
        <v>0</v>
      </c>
      <c r="BJ35">
        <v>1</v>
      </c>
      <c r="BK35">
        <v>0</v>
      </c>
      <c r="BL35">
        <v>0</v>
      </c>
      <c r="BM35">
        <v>0</v>
      </c>
      <c r="BN35">
        <v>0</v>
      </c>
      <c r="BO35">
        <v>0</v>
      </c>
      <c r="BP35">
        <v>1</v>
      </c>
      <c r="BQ35">
        <v>2</v>
      </c>
      <c r="BR35">
        <v>10</v>
      </c>
      <c r="BS35">
        <v>16</v>
      </c>
      <c r="BT35">
        <f t="shared" si="0"/>
        <v>23290</v>
      </c>
      <c r="BU35">
        <f t="shared" si="1"/>
        <v>0</v>
      </c>
    </row>
    <row r="36" spans="1:73" ht="12.75">
      <c r="A36" t="s">
        <v>366</v>
      </c>
      <c r="B36" t="s">
        <v>183</v>
      </c>
      <c r="C36">
        <v>21810</v>
      </c>
      <c r="D36">
        <v>21225</v>
      </c>
      <c r="E36">
        <v>16</v>
      </c>
      <c r="F36">
        <v>3</v>
      </c>
      <c r="G36">
        <v>12</v>
      </c>
      <c r="H36">
        <v>14</v>
      </c>
      <c r="I36">
        <v>20</v>
      </c>
      <c r="J36">
        <v>35</v>
      </c>
      <c r="K36">
        <v>5</v>
      </c>
      <c r="L36">
        <v>0</v>
      </c>
      <c r="M36">
        <v>5</v>
      </c>
      <c r="N36">
        <v>0</v>
      </c>
      <c r="O36">
        <v>2</v>
      </c>
      <c r="P36">
        <v>9</v>
      </c>
      <c r="Q36">
        <v>5</v>
      </c>
      <c r="R36">
        <v>13</v>
      </c>
      <c r="S36">
        <v>4</v>
      </c>
      <c r="T36">
        <v>0</v>
      </c>
      <c r="U36">
        <v>2</v>
      </c>
      <c r="V36">
        <v>0</v>
      </c>
      <c r="W36">
        <v>0</v>
      </c>
      <c r="X36">
        <v>0</v>
      </c>
      <c r="Y36">
        <v>1</v>
      </c>
      <c r="Z36">
        <v>1</v>
      </c>
      <c r="AA36">
        <v>0</v>
      </c>
      <c r="AB36">
        <v>1</v>
      </c>
      <c r="AC36">
        <v>1</v>
      </c>
      <c r="AD36">
        <v>0</v>
      </c>
      <c r="AE36">
        <v>3</v>
      </c>
      <c r="AF36">
        <v>6</v>
      </c>
      <c r="AG36">
        <v>33</v>
      </c>
      <c r="AH36">
        <v>0</v>
      </c>
      <c r="AI36">
        <v>1</v>
      </c>
      <c r="AJ36">
        <v>10</v>
      </c>
      <c r="AK36">
        <v>1</v>
      </c>
      <c r="AL36">
        <v>46</v>
      </c>
      <c r="AM36">
        <v>13</v>
      </c>
      <c r="AN36">
        <v>116</v>
      </c>
      <c r="AO36">
        <v>4</v>
      </c>
      <c r="AP36">
        <v>13</v>
      </c>
      <c r="AQ36">
        <v>41</v>
      </c>
      <c r="AR36">
        <v>0</v>
      </c>
      <c r="AS36">
        <v>2</v>
      </c>
      <c r="AT36">
        <v>22</v>
      </c>
      <c r="AU36">
        <v>5</v>
      </c>
      <c r="AV36">
        <v>2</v>
      </c>
      <c r="AW36">
        <v>2</v>
      </c>
      <c r="AX36">
        <v>69</v>
      </c>
      <c r="AY36">
        <v>0</v>
      </c>
      <c r="AZ36">
        <v>7</v>
      </c>
      <c r="BA36">
        <v>4</v>
      </c>
      <c r="BB36">
        <v>3</v>
      </c>
      <c r="BC36">
        <v>0</v>
      </c>
      <c r="BD36">
        <v>1</v>
      </c>
      <c r="BE36">
        <v>0</v>
      </c>
      <c r="BF36">
        <v>0</v>
      </c>
      <c r="BG36">
        <v>2</v>
      </c>
      <c r="BH36">
        <v>0</v>
      </c>
      <c r="BI36">
        <v>0</v>
      </c>
      <c r="BJ36">
        <v>0</v>
      </c>
      <c r="BK36">
        <v>0</v>
      </c>
      <c r="BL36">
        <v>0</v>
      </c>
      <c r="BM36">
        <v>0</v>
      </c>
      <c r="BN36">
        <v>0</v>
      </c>
      <c r="BO36">
        <v>0</v>
      </c>
      <c r="BP36">
        <v>0</v>
      </c>
      <c r="BQ36">
        <v>1</v>
      </c>
      <c r="BR36">
        <v>10</v>
      </c>
      <c r="BS36">
        <v>19</v>
      </c>
      <c r="BT36">
        <f t="shared" si="0"/>
        <v>21810</v>
      </c>
      <c r="BU36">
        <f t="shared" si="1"/>
        <v>0</v>
      </c>
    </row>
    <row r="37" spans="1:73" ht="12.75">
      <c r="A37" t="s">
        <v>367</v>
      </c>
      <c r="B37" t="s">
        <v>184</v>
      </c>
      <c r="C37">
        <v>24380</v>
      </c>
      <c r="D37">
        <v>23679</v>
      </c>
      <c r="E37">
        <v>26</v>
      </c>
      <c r="F37">
        <v>5</v>
      </c>
      <c r="G37">
        <v>25</v>
      </c>
      <c r="H37">
        <v>14</v>
      </c>
      <c r="I37">
        <v>28</v>
      </c>
      <c r="J37">
        <v>56</v>
      </c>
      <c r="K37">
        <v>7</v>
      </c>
      <c r="L37">
        <v>5</v>
      </c>
      <c r="M37">
        <v>7</v>
      </c>
      <c r="N37">
        <v>3</v>
      </c>
      <c r="O37">
        <v>2</v>
      </c>
      <c r="P37">
        <v>4</v>
      </c>
      <c r="Q37">
        <v>1</v>
      </c>
      <c r="R37">
        <v>13</v>
      </c>
      <c r="S37">
        <v>1</v>
      </c>
      <c r="T37">
        <v>1</v>
      </c>
      <c r="U37">
        <v>7</v>
      </c>
      <c r="V37">
        <v>1</v>
      </c>
      <c r="W37">
        <v>1</v>
      </c>
      <c r="X37">
        <v>0</v>
      </c>
      <c r="Y37">
        <v>0</v>
      </c>
      <c r="Z37">
        <v>4</v>
      </c>
      <c r="AA37">
        <v>2</v>
      </c>
      <c r="AB37">
        <v>0</v>
      </c>
      <c r="AC37">
        <v>0</v>
      </c>
      <c r="AD37">
        <v>0</v>
      </c>
      <c r="AE37">
        <v>15</v>
      </c>
      <c r="AF37">
        <v>3</v>
      </c>
      <c r="AG37">
        <v>6</v>
      </c>
      <c r="AH37">
        <v>0</v>
      </c>
      <c r="AI37">
        <v>3</v>
      </c>
      <c r="AJ37">
        <v>21</v>
      </c>
      <c r="AK37">
        <v>7</v>
      </c>
      <c r="AL37">
        <v>56</v>
      </c>
      <c r="AM37">
        <v>27</v>
      </c>
      <c r="AN37">
        <v>83</v>
      </c>
      <c r="AO37">
        <v>7</v>
      </c>
      <c r="AP37">
        <v>16</v>
      </c>
      <c r="AQ37">
        <v>12</v>
      </c>
      <c r="AR37">
        <v>6</v>
      </c>
      <c r="AS37">
        <v>17</v>
      </c>
      <c r="AT37">
        <v>19</v>
      </c>
      <c r="AU37">
        <v>48</v>
      </c>
      <c r="AV37">
        <v>0</v>
      </c>
      <c r="AW37">
        <v>3</v>
      </c>
      <c r="AX37">
        <v>55</v>
      </c>
      <c r="AY37">
        <v>1</v>
      </c>
      <c r="AZ37">
        <v>0</v>
      </c>
      <c r="BA37">
        <v>5</v>
      </c>
      <c r="BB37">
        <v>7</v>
      </c>
      <c r="BC37">
        <v>0</v>
      </c>
      <c r="BD37">
        <v>6</v>
      </c>
      <c r="BE37">
        <v>0</v>
      </c>
      <c r="BF37">
        <v>1</v>
      </c>
      <c r="BG37">
        <v>2</v>
      </c>
      <c r="BH37">
        <v>13</v>
      </c>
      <c r="BI37">
        <v>0</v>
      </c>
      <c r="BJ37">
        <v>1</v>
      </c>
      <c r="BK37">
        <v>0</v>
      </c>
      <c r="BL37">
        <v>4</v>
      </c>
      <c r="BM37">
        <v>3</v>
      </c>
      <c r="BN37">
        <v>0</v>
      </c>
      <c r="BO37">
        <v>0</v>
      </c>
      <c r="BP37">
        <v>0</v>
      </c>
      <c r="BQ37">
        <v>3</v>
      </c>
      <c r="BR37">
        <v>6</v>
      </c>
      <c r="BS37">
        <v>32</v>
      </c>
      <c r="BT37">
        <f t="shared" si="0"/>
        <v>24380</v>
      </c>
      <c r="BU37">
        <f t="shared" si="1"/>
        <v>0</v>
      </c>
    </row>
    <row r="38" spans="1:73" ht="12.75">
      <c r="A38" t="s">
        <v>368</v>
      </c>
      <c r="B38" t="s">
        <v>185</v>
      </c>
      <c r="C38">
        <v>22654</v>
      </c>
      <c r="D38">
        <v>21936</v>
      </c>
      <c r="E38">
        <v>23</v>
      </c>
      <c r="F38">
        <v>6</v>
      </c>
      <c r="G38">
        <v>13</v>
      </c>
      <c r="H38">
        <v>13</v>
      </c>
      <c r="I38">
        <v>15</v>
      </c>
      <c r="J38">
        <v>66</v>
      </c>
      <c r="K38">
        <v>7</v>
      </c>
      <c r="L38">
        <v>5</v>
      </c>
      <c r="M38">
        <v>7</v>
      </c>
      <c r="N38">
        <v>5</v>
      </c>
      <c r="O38">
        <v>2</v>
      </c>
      <c r="P38">
        <v>4</v>
      </c>
      <c r="Q38">
        <v>6</v>
      </c>
      <c r="R38">
        <v>4</v>
      </c>
      <c r="S38">
        <v>2</v>
      </c>
      <c r="T38">
        <v>1</v>
      </c>
      <c r="U38">
        <v>1</v>
      </c>
      <c r="V38">
        <v>0</v>
      </c>
      <c r="W38">
        <v>0</v>
      </c>
      <c r="X38">
        <v>0</v>
      </c>
      <c r="Y38">
        <v>0</v>
      </c>
      <c r="Z38">
        <v>1</v>
      </c>
      <c r="AA38">
        <v>1</v>
      </c>
      <c r="AB38">
        <v>0</v>
      </c>
      <c r="AC38">
        <v>0</v>
      </c>
      <c r="AD38">
        <v>0</v>
      </c>
      <c r="AE38">
        <v>9</v>
      </c>
      <c r="AF38">
        <v>13</v>
      </c>
      <c r="AG38">
        <v>18</v>
      </c>
      <c r="AH38">
        <v>2</v>
      </c>
      <c r="AI38">
        <v>3</v>
      </c>
      <c r="AJ38">
        <v>13</v>
      </c>
      <c r="AK38">
        <v>2</v>
      </c>
      <c r="AL38">
        <v>61</v>
      </c>
      <c r="AM38">
        <v>18</v>
      </c>
      <c r="AN38">
        <v>158</v>
      </c>
      <c r="AO38">
        <v>7</v>
      </c>
      <c r="AP38">
        <v>36</v>
      </c>
      <c r="AQ38">
        <v>33</v>
      </c>
      <c r="AR38">
        <v>0</v>
      </c>
      <c r="AS38">
        <v>0</v>
      </c>
      <c r="AT38">
        <v>16</v>
      </c>
      <c r="AU38">
        <v>12</v>
      </c>
      <c r="AV38">
        <v>4</v>
      </c>
      <c r="AW38">
        <v>2</v>
      </c>
      <c r="AX38">
        <v>62</v>
      </c>
      <c r="AY38">
        <v>4</v>
      </c>
      <c r="AZ38">
        <v>3</v>
      </c>
      <c r="BA38">
        <v>3</v>
      </c>
      <c r="BB38">
        <v>6</v>
      </c>
      <c r="BC38">
        <v>2</v>
      </c>
      <c r="BD38">
        <v>0</v>
      </c>
      <c r="BE38">
        <v>1</v>
      </c>
      <c r="BF38">
        <v>0</v>
      </c>
      <c r="BG38">
        <v>0</v>
      </c>
      <c r="BH38">
        <v>2</v>
      </c>
      <c r="BI38">
        <v>0</v>
      </c>
      <c r="BJ38">
        <v>0</v>
      </c>
      <c r="BK38">
        <v>0</v>
      </c>
      <c r="BL38">
        <v>2</v>
      </c>
      <c r="BM38">
        <v>2</v>
      </c>
      <c r="BN38">
        <v>0</v>
      </c>
      <c r="BO38">
        <v>0</v>
      </c>
      <c r="BP38">
        <v>4</v>
      </c>
      <c r="BQ38">
        <v>1</v>
      </c>
      <c r="BR38">
        <v>14</v>
      </c>
      <c r="BS38">
        <v>23</v>
      </c>
      <c r="BT38">
        <f t="shared" si="0"/>
        <v>22654</v>
      </c>
      <c r="BU38">
        <f t="shared" si="1"/>
        <v>0</v>
      </c>
    </row>
    <row r="39" spans="1:73" ht="12.75">
      <c r="A39" t="s">
        <v>369</v>
      </c>
      <c r="B39" t="s">
        <v>186</v>
      </c>
      <c r="C39">
        <v>24223</v>
      </c>
      <c r="D39">
        <v>22653</v>
      </c>
      <c r="E39">
        <v>38</v>
      </c>
      <c r="F39">
        <v>25</v>
      </c>
      <c r="G39">
        <v>11</v>
      </c>
      <c r="H39">
        <v>2</v>
      </c>
      <c r="I39">
        <v>32</v>
      </c>
      <c r="J39">
        <v>266</v>
      </c>
      <c r="K39">
        <v>19</v>
      </c>
      <c r="L39">
        <v>6</v>
      </c>
      <c r="M39">
        <v>9</v>
      </c>
      <c r="N39">
        <v>8</v>
      </c>
      <c r="O39">
        <v>22</v>
      </c>
      <c r="P39">
        <v>1</v>
      </c>
      <c r="Q39">
        <v>6</v>
      </c>
      <c r="R39">
        <v>7</v>
      </c>
      <c r="S39">
        <v>2</v>
      </c>
      <c r="T39">
        <v>0</v>
      </c>
      <c r="U39">
        <v>0</v>
      </c>
      <c r="V39">
        <v>0</v>
      </c>
      <c r="W39">
        <v>1</v>
      </c>
      <c r="X39">
        <v>0</v>
      </c>
      <c r="Y39">
        <v>0</v>
      </c>
      <c r="Z39">
        <v>10</v>
      </c>
      <c r="AA39">
        <v>2</v>
      </c>
      <c r="AB39">
        <v>2</v>
      </c>
      <c r="AC39">
        <v>8</v>
      </c>
      <c r="AD39">
        <v>0</v>
      </c>
      <c r="AE39">
        <v>13</v>
      </c>
      <c r="AF39">
        <v>7</v>
      </c>
      <c r="AG39">
        <v>42</v>
      </c>
      <c r="AH39">
        <v>1</v>
      </c>
      <c r="AI39">
        <v>47</v>
      </c>
      <c r="AJ39">
        <v>39</v>
      </c>
      <c r="AK39">
        <v>31</v>
      </c>
      <c r="AL39">
        <v>241</v>
      </c>
      <c r="AM39">
        <v>12</v>
      </c>
      <c r="AN39">
        <v>100</v>
      </c>
      <c r="AO39">
        <v>105</v>
      </c>
      <c r="AP39">
        <v>61</v>
      </c>
      <c r="AQ39">
        <v>19</v>
      </c>
      <c r="AR39">
        <v>3</v>
      </c>
      <c r="AS39">
        <v>0</v>
      </c>
      <c r="AT39">
        <v>14</v>
      </c>
      <c r="AU39">
        <v>15</v>
      </c>
      <c r="AV39">
        <v>0</v>
      </c>
      <c r="AW39">
        <v>0</v>
      </c>
      <c r="AX39">
        <v>133</v>
      </c>
      <c r="AY39">
        <v>3</v>
      </c>
      <c r="AZ39">
        <v>2</v>
      </c>
      <c r="BA39">
        <v>10</v>
      </c>
      <c r="BB39">
        <v>5</v>
      </c>
      <c r="BC39">
        <v>1</v>
      </c>
      <c r="BD39">
        <v>11</v>
      </c>
      <c r="BE39">
        <v>0</v>
      </c>
      <c r="BF39">
        <v>4</v>
      </c>
      <c r="BG39">
        <v>16</v>
      </c>
      <c r="BH39">
        <v>38</v>
      </c>
      <c r="BI39">
        <v>0</v>
      </c>
      <c r="BJ39">
        <v>1</v>
      </c>
      <c r="BK39">
        <v>6</v>
      </c>
      <c r="BL39">
        <v>1</v>
      </c>
      <c r="BM39">
        <v>1</v>
      </c>
      <c r="BN39">
        <v>1</v>
      </c>
      <c r="BO39">
        <v>0</v>
      </c>
      <c r="BP39">
        <v>31</v>
      </c>
      <c r="BQ39">
        <v>3</v>
      </c>
      <c r="BR39">
        <v>18</v>
      </c>
      <c r="BS39">
        <v>58</v>
      </c>
      <c r="BT39">
        <f t="shared" si="0"/>
        <v>24223</v>
      </c>
      <c r="BU39">
        <f t="shared" si="1"/>
        <v>0</v>
      </c>
    </row>
    <row r="40" spans="1:73" ht="12.75">
      <c r="A40" t="s">
        <v>370</v>
      </c>
      <c r="B40" t="s">
        <v>187</v>
      </c>
      <c r="C40">
        <v>30862</v>
      </c>
      <c r="D40">
        <v>19028</v>
      </c>
      <c r="E40">
        <v>37</v>
      </c>
      <c r="F40">
        <v>23</v>
      </c>
      <c r="G40">
        <v>17</v>
      </c>
      <c r="H40">
        <v>8</v>
      </c>
      <c r="I40">
        <v>16</v>
      </c>
      <c r="J40">
        <v>41</v>
      </c>
      <c r="K40">
        <v>7</v>
      </c>
      <c r="L40">
        <v>5</v>
      </c>
      <c r="M40">
        <v>99</v>
      </c>
      <c r="N40">
        <v>16</v>
      </c>
      <c r="O40">
        <v>18</v>
      </c>
      <c r="P40">
        <v>5</v>
      </c>
      <c r="Q40">
        <v>5</v>
      </c>
      <c r="R40">
        <v>2</v>
      </c>
      <c r="S40">
        <v>34</v>
      </c>
      <c r="T40">
        <v>11</v>
      </c>
      <c r="U40">
        <v>6</v>
      </c>
      <c r="V40">
        <v>1</v>
      </c>
      <c r="W40">
        <v>1</v>
      </c>
      <c r="X40">
        <v>0</v>
      </c>
      <c r="Y40">
        <v>0</v>
      </c>
      <c r="Z40">
        <v>3</v>
      </c>
      <c r="AA40">
        <v>2</v>
      </c>
      <c r="AB40">
        <v>0</v>
      </c>
      <c r="AC40">
        <v>0</v>
      </c>
      <c r="AD40">
        <v>0</v>
      </c>
      <c r="AE40">
        <v>4</v>
      </c>
      <c r="AF40">
        <v>2</v>
      </c>
      <c r="AG40">
        <v>223</v>
      </c>
      <c r="AH40">
        <v>0</v>
      </c>
      <c r="AI40">
        <v>88</v>
      </c>
      <c r="AJ40">
        <v>62</v>
      </c>
      <c r="AK40">
        <v>1497</v>
      </c>
      <c r="AL40">
        <v>3463</v>
      </c>
      <c r="AM40">
        <v>9</v>
      </c>
      <c r="AN40">
        <v>1333</v>
      </c>
      <c r="AO40">
        <v>2585</v>
      </c>
      <c r="AP40">
        <v>1022</v>
      </c>
      <c r="AQ40">
        <v>52</v>
      </c>
      <c r="AR40">
        <v>1</v>
      </c>
      <c r="AS40">
        <v>0</v>
      </c>
      <c r="AT40">
        <v>25</v>
      </c>
      <c r="AU40">
        <v>9</v>
      </c>
      <c r="AV40">
        <v>2</v>
      </c>
      <c r="AW40">
        <v>13</v>
      </c>
      <c r="AX40">
        <v>45</v>
      </c>
      <c r="AY40">
        <v>0</v>
      </c>
      <c r="AZ40">
        <v>3</v>
      </c>
      <c r="BA40">
        <v>6</v>
      </c>
      <c r="BB40">
        <v>1</v>
      </c>
      <c r="BC40">
        <v>6</v>
      </c>
      <c r="BD40">
        <v>15</v>
      </c>
      <c r="BE40">
        <v>0</v>
      </c>
      <c r="BF40">
        <v>6</v>
      </c>
      <c r="BG40">
        <v>24</v>
      </c>
      <c r="BH40">
        <v>681</v>
      </c>
      <c r="BI40">
        <v>0</v>
      </c>
      <c r="BJ40">
        <v>0</v>
      </c>
      <c r="BK40">
        <v>4</v>
      </c>
      <c r="BL40">
        <v>1</v>
      </c>
      <c r="BM40">
        <v>12</v>
      </c>
      <c r="BN40">
        <v>2</v>
      </c>
      <c r="BO40">
        <v>6</v>
      </c>
      <c r="BP40">
        <v>20</v>
      </c>
      <c r="BQ40">
        <v>0</v>
      </c>
      <c r="BR40">
        <v>28</v>
      </c>
      <c r="BS40">
        <v>227</v>
      </c>
      <c r="BT40">
        <f t="shared" si="0"/>
        <v>30862</v>
      </c>
      <c r="BU40">
        <f t="shared" si="1"/>
        <v>0</v>
      </c>
    </row>
    <row r="41" spans="1:73" ht="12.75">
      <c r="A41" t="s">
        <v>371</v>
      </c>
      <c r="B41" t="s">
        <v>188</v>
      </c>
      <c r="C41">
        <v>24663</v>
      </c>
      <c r="D41">
        <v>23078</v>
      </c>
      <c r="E41">
        <v>40</v>
      </c>
      <c r="F41">
        <v>14</v>
      </c>
      <c r="G41">
        <v>24</v>
      </c>
      <c r="H41">
        <v>17</v>
      </c>
      <c r="I41">
        <v>17</v>
      </c>
      <c r="J41">
        <v>95</v>
      </c>
      <c r="K41">
        <v>6</v>
      </c>
      <c r="L41">
        <v>3</v>
      </c>
      <c r="M41">
        <v>8</v>
      </c>
      <c r="N41">
        <v>5</v>
      </c>
      <c r="O41">
        <v>7</v>
      </c>
      <c r="P41">
        <v>8</v>
      </c>
      <c r="Q41">
        <v>7</v>
      </c>
      <c r="R41">
        <v>7</v>
      </c>
      <c r="S41">
        <v>5</v>
      </c>
      <c r="T41">
        <v>4</v>
      </c>
      <c r="U41">
        <v>0</v>
      </c>
      <c r="V41">
        <v>1</v>
      </c>
      <c r="W41">
        <v>1</v>
      </c>
      <c r="X41">
        <v>0</v>
      </c>
      <c r="Y41">
        <v>1</v>
      </c>
      <c r="Z41">
        <v>13</v>
      </c>
      <c r="AA41">
        <v>14</v>
      </c>
      <c r="AB41">
        <v>0</v>
      </c>
      <c r="AC41">
        <v>0</v>
      </c>
      <c r="AD41">
        <v>0</v>
      </c>
      <c r="AE41">
        <v>31</v>
      </c>
      <c r="AF41">
        <v>6</v>
      </c>
      <c r="AG41">
        <v>134</v>
      </c>
      <c r="AH41">
        <v>2</v>
      </c>
      <c r="AI41">
        <v>36</v>
      </c>
      <c r="AJ41">
        <v>108</v>
      </c>
      <c r="AK41">
        <v>26</v>
      </c>
      <c r="AL41">
        <v>83</v>
      </c>
      <c r="AM41">
        <v>18</v>
      </c>
      <c r="AN41">
        <v>44</v>
      </c>
      <c r="AO41">
        <v>13</v>
      </c>
      <c r="AP41">
        <v>43</v>
      </c>
      <c r="AQ41">
        <v>19</v>
      </c>
      <c r="AR41">
        <v>1</v>
      </c>
      <c r="AS41">
        <v>5</v>
      </c>
      <c r="AT41">
        <v>27</v>
      </c>
      <c r="AU41">
        <v>28</v>
      </c>
      <c r="AV41">
        <v>4</v>
      </c>
      <c r="AW41">
        <v>5</v>
      </c>
      <c r="AX41">
        <v>172</v>
      </c>
      <c r="AY41">
        <v>0</v>
      </c>
      <c r="AZ41">
        <v>83</v>
      </c>
      <c r="BA41">
        <v>5</v>
      </c>
      <c r="BB41">
        <v>7</v>
      </c>
      <c r="BC41">
        <v>10</v>
      </c>
      <c r="BD41">
        <v>176</v>
      </c>
      <c r="BE41">
        <v>2</v>
      </c>
      <c r="BF41">
        <v>12</v>
      </c>
      <c r="BG41">
        <v>23</v>
      </c>
      <c r="BH41">
        <v>26</v>
      </c>
      <c r="BI41">
        <v>1</v>
      </c>
      <c r="BJ41">
        <v>2</v>
      </c>
      <c r="BK41">
        <v>10</v>
      </c>
      <c r="BL41">
        <v>9</v>
      </c>
      <c r="BM41">
        <v>4</v>
      </c>
      <c r="BN41">
        <v>0</v>
      </c>
      <c r="BO41">
        <v>0</v>
      </c>
      <c r="BP41">
        <v>33</v>
      </c>
      <c r="BQ41">
        <v>0</v>
      </c>
      <c r="BR41">
        <v>11</v>
      </c>
      <c r="BS41">
        <v>69</v>
      </c>
      <c r="BT41">
        <f t="shared" si="0"/>
        <v>24663</v>
      </c>
      <c r="BU41">
        <f t="shared" si="1"/>
        <v>0</v>
      </c>
    </row>
    <row r="42" spans="1:73" ht="12.75">
      <c r="A42" t="s">
        <v>382</v>
      </c>
      <c r="B42" t="s">
        <v>966</v>
      </c>
      <c r="C42">
        <v>92770</v>
      </c>
      <c r="D42">
        <v>83026</v>
      </c>
      <c r="E42">
        <v>284</v>
      </c>
      <c r="F42">
        <v>159</v>
      </c>
      <c r="G42">
        <v>186</v>
      </c>
      <c r="H42">
        <v>118</v>
      </c>
      <c r="I42">
        <v>165</v>
      </c>
      <c r="J42">
        <v>680</v>
      </c>
      <c r="K42">
        <v>99</v>
      </c>
      <c r="L42">
        <v>89</v>
      </c>
      <c r="M42">
        <v>128</v>
      </c>
      <c r="N42">
        <v>61</v>
      </c>
      <c r="O42">
        <v>56</v>
      </c>
      <c r="P42">
        <v>72</v>
      </c>
      <c r="Q42">
        <v>79</v>
      </c>
      <c r="R42">
        <v>160</v>
      </c>
      <c r="S42">
        <v>38</v>
      </c>
      <c r="T42">
        <v>25</v>
      </c>
      <c r="U42">
        <v>9</v>
      </c>
      <c r="V42">
        <v>7</v>
      </c>
      <c r="W42">
        <v>14</v>
      </c>
      <c r="X42">
        <v>2</v>
      </c>
      <c r="Y42">
        <v>5</v>
      </c>
      <c r="Z42">
        <v>57</v>
      </c>
      <c r="AA42">
        <v>39</v>
      </c>
      <c r="AB42">
        <v>15</v>
      </c>
      <c r="AC42">
        <v>0</v>
      </c>
      <c r="AD42">
        <v>0</v>
      </c>
      <c r="AE42">
        <v>120</v>
      </c>
      <c r="AF42">
        <v>57</v>
      </c>
      <c r="AG42">
        <v>442</v>
      </c>
      <c r="AH42">
        <v>8</v>
      </c>
      <c r="AI42">
        <v>226</v>
      </c>
      <c r="AJ42">
        <v>653</v>
      </c>
      <c r="AK42">
        <v>81</v>
      </c>
      <c r="AL42">
        <v>600</v>
      </c>
      <c r="AM42">
        <v>200</v>
      </c>
      <c r="AN42">
        <v>1287</v>
      </c>
      <c r="AO42">
        <v>72</v>
      </c>
      <c r="AP42">
        <v>208</v>
      </c>
      <c r="AQ42">
        <v>224</v>
      </c>
      <c r="AR42">
        <v>20</v>
      </c>
      <c r="AS42">
        <v>60</v>
      </c>
      <c r="AT42">
        <v>134</v>
      </c>
      <c r="AU42">
        <v>85</v>
      </c>
      <c r="AV42">
        <v>21</v>
      </c>
      <c r="AW42">
        <v>11</v>
      </c>
      <c r="AX42">
        <v>1106</v>
      </c>
      <c r="AY42">
        <v>43</v>
      </c>
      <c r="AZ42">
        <v>100</v>
      </c>
      <c r="BA42">
        <v>70</v>
      </c>
      <c r="BB42">
        <v>45</v>
      </c>
      <c r="BC42">
        <v>47</v>
      </c>
      <c r="BD42">
        <v>197</v>
      </c>
      <c r="BE42">
        <v>1</v>
      </c>
      <c r="BF42">
        <v>41</v>
      </c>
      <c r="BG42">
        <v>55</v>
      </c>
      <c r="BH42">
        <v>285</v>
      </c>
      <c r="BI42">
        <v>0</v>
      </c>
      <c r="BJ42">
        <v>19</v>
      </c>
      <c r="BK42">
        <v>39</v>
      </c>
      <c r="BL42">
        <v>6</v>
      </c>
      <c r="BM42">
        <v>18</v>
      </c>
      <c r="BN42">
        <v>6</v>
      </c>
      <c r="BO42">
        <v>13</v>
      </c>
      <c r="BP42">
        <v>131</v>
      </c>
      <c r="BQ42">
        <v>8</v>
      </c>
      <c r="BR42">
        <v>75</v>
      </c>
      <c r="BS42">
        <v>383</v>
      </c>
      <c r="BT42">
        <f t="shared" si="0"/>
        <v>92770</v>
      </c>
      <c r="BU42">
        <f t="shared" si="1"/>
        <v>0</v>
      </c>
    </row>
    <row r="43" spans="1:73" ht="12.75">
      <c r="A43" t="s">
        <v>383</v>
      </c>
      <c r="B43" t="s">
        <v>967</v>
      </c>
      <c r="C43">
        <v>93263</v>
      </c>
      <c r="D43">
        <v>85809</v>
      </c>
      <c r="E43">
        <v>206</v>
      </c>
      <c r="F43">
        <v>70</v>
      </c>
      <c r="G43">
        <v>57</v>
      </c>
      <c r="H43">
        <v>27</v>
      </c>
      <c r="I43">
        <v>83</v>
      </c>
      <c r="J43">
        <v>1762</v>
      </c>
      <c r="K43">
        <v>75</v>
      </c>
      <c r="L43">
        <v>29</v>
      </c>
      <c r="M43">
        <v>99</v>
      </c>
      <c r="N43">
        <v>57</v>
      </c>
      <c r="O43">
        <v>67</v>
      </c>
      <c r="P43">
        <v>57</v>
      </c>
      <c r="Q43">
        <v>36</v>
      </c>
      <c r="R43">
        <v>38</v>
      </c>
      <c r="S43">
        <v>27</v>
      </c>
      <c r="T43">
        <v>10</v>
      </c>
      <c r="U43">
        <v>4</v>
      </c>
      <c r="V43">
        <v>2</v>
      </c>
      <c r="W43">
        <v>4</v>
      </c>
      <c r="X43">
        <v>0</v>
      </c>
      <c r="Y43">
        <v>0</v>
      </c>
      <c r="Z43">
        <v>36</v>
      </c>
      <c r="AA43">
        <v>3</v>
      </c>
      <c r="AB43">
        <v>7</v>
      </c>
      <c r="AC43">
        <v>8</v>
      </c>
      <c r="AD43">
        <v>0</v>
      </c>
      <c r="AE43">
        <v>69</v>
      </c>
      <c r="AF43">
        <v>28</v>
      </c>
      <c r="AG43">
        <v>171</v>
      </c>
      <c r="AH43">
        <v>5</v>
      </c>
      <c r="AI43">
        <v>151</v>
      </c>
      <c r="AJ43">
        <v>164</v>
      </c>
      <c r="AK43">
        <v>127</v>
      </c>
      <c r="AL43">
        <v>884</v>
      </c>
      <c r="AM43">
        <v>57</v>
      </c>
      <c r="AN43">
        <v>606</v>
      </c>
      <c r="AO43">
        <v>275</v>
      </c>
      <c r="AP43">
        <v>342</v>
      </c>
      <c r="AQ43">
        <v>158</v>
      </c>
      <c r="AR43">
        <v>14</v>
      </c>
      <c r="AS43">
        <v>14</v>
      </c>
      <c r="AT43">
        <v>63</v>
      </c>
      <c r="AU43">
        <v>106</v>
      </c>
      <c r="AV43">
        <v>1</v>
      </c>
      <c r="AW43">
        <v>7</v>
      </c>
      <c r="AX43">
        <v>442</v>
      </c>
      <c r="AY43">
        <v>10</v>
      </c>
      <c r="AZ43">
        <v>12</v>
      </c>
      <c r="BA43">
        <v>38</v>
      </c>
      <c r="BB43">
        <v>28</v>
      </c>
      <c r="BC43">
        <v>8</v>
      </c>
      <c r="BD43">
        <v>71</v>
      </c>
      <c r="BE43">
        <v>0</v>
      </c>
      <c r="BF43">
        <v>14</v>
      </c>
      <c r="BG43">
        <v>73</v>
      </c>
      <c r="BH43">
        <v>144</v>
      </c>
      <c r="BI43">
        <v>1</v>
      </c>
      <c r="BJ43">
        <v>4</v>
      </c>
      <c r="BK43">
        <v>23</v>
      </c>
      <c r="BL43">
        <v>7</v>
      </c>
      <c r="BM43">
        <v>33</v>
      </c>
      <c r="BN43">
        <v>4</v>
      </c>
      <c r="BO43">
        <v>15</v>
      </c>
      <c r="BP43">
        <v>117</v>
      </c>
      <c r="BQ43">
        <v>5</v>
      </c>
      <c r="BR43">
        <v>108</v>
      </c>
      <c r="BS43">
        <v>291</v>
      </c>
      <c r="BT43">
        <f t="shared" si="0"/>
        <v>93263</v>
      </c>
      <c r="BU43">
        <f t="shared" si="1"/>
        <v>0</v>
      </c>
    </row>
    <row r="44" spans="1:73" ht="12.75">
      <c r="A44" t="s">
        <v>384</v>
      </c>
      <c r="B44" t="s">
        <v>968</v>
      </c>
      <c r="C44">
        <v>110069</v>
      </c>
      <c r="D44">
        <v>82297</v>
      </c>
      <c r="E44">
        <v>212</v>
      </c>
      <c r="F44">
        <v>85</v>
      </c>
      <c r="G44">
        <v>85</v>
      </c>
      <c r="H44">
        <v>87</v>
      </c>
      <c r="I44">
        <v>155</v>
      </c>
      <c r="J44">
        <v>500</v>
      </c>
      <c r="K44">
        <v>36</v>
      </c>
      <c r="L44">
        <v>48</v>
      </c>
      <c r="M44">
        <v>205</v>
      </c>
      <c r="N44">
        <v>49</v>
      </c>
      <c r="O44">
        <v>8</v>
      </c>
      <c r="P44">
        <v>60</v>
      </c>
      <c r="Q44">
        <v>14</v>
      </c>
      <c r="R44">
        <v>28</v>
      </c>
      <c r="S44">
        <v>94</v>
      </c>
      <c r="T44">
        <v>31</v>
      </c>
      <c r="U44">
        <v>22</v>
      </c>
      <c r="V44">
        <v>16</v>
      </c>
      <c r="W44">
        <v>3</v>
      </c>
      <c r="X44">
        <v>0</v>
      </c>
      <c r="Y44">
        <v>1</v>
      </c>
      <c r="Z44">
        <v>30</v>
      </c>
      <c r="AA44">
        <v>71</v>
      </c>
      <c r="AB44">
        <v>6</v>
      </c>
      <c r="AC44">
        <v>0</v>
      </c>
      <c r="AD44">
        <v>0</v>
      </c>
      <c r="AE44">
        <v>54</v>
      </c>
      <c r="AF44">
        <v>30</v>
      </c>
      <c r="AG44">
        <v>2520</v>
      </c>
      <c r="AH44">
        <v>3</v>
      </c>
      <c r="AI44">
        <v>216</v>
      </c>
      <c r="AJ44">
        <v>285</v>
      </c>
      <c r="AK44">
        <v>1115</v>
      </c>
      <c r="AL44">
        <v>8287</v>
      </c>
      <c r="AM44">
        <v>170</v>
      </c>
      <c r="AN44">
        <v>3825</v>
      </c>
      <c r="AO44">
        <v>2127</v>
      </c>
      <c r="AP44">
        <v>2022</v>
      </c>
      <c r="AQ44">
        <v>1878</v>
      </c>
      <c r="AR44">
        <v>10</v>
      </c>
      <c r="AS44">
        <v>28</v>
      </c>
      <c r="AT44">
        <v>167</v>
      </c>
      <c r="AU44">
        <v>26</v>
      </c>
      <c r="AV44">
        <v>12</v>
      </c>
      <c r="AW44">
        <v>16</v>
      </c>
      <c r="AX44">
        <v>480</v>
      </c>
      <c r="AY44">
        <v>10</v>
      </c>
      <c r="AZ44">
        <v>19</v>
      </c>
      <c r="BA44">
        <v>65</v>
      </c>
      <c r="BB44">
        <v>33</v>
      </c>
      <c r="BC44">
        <v>13</v>
      </c>
      <c r="BD44">
        <v>48</v>
      </c>
      <c r="BE44">
        <v>4</v>
      </c>
      <c r="BF44">
        <v>22</v>
      </c>
      <c r="BG44">
        <v>91</v>
      </c>
      <c r="BH44">
        <v>1023</v>
      </c>
      <c r="BI44">
        <v>0</v>
      </c>
      <c r="BJ44">
        <v>6</v>
      </c>
      <c r="BK44">
        <v>15</v>
      </c>
      <c r="BL44">
        <v>11</v>
      </c>
      <c r="BM44">
        <v>33</v>
      </c>
      <c r="BN44">
        <v>1</v>
      </c>
      <c r="BO44">
        <v>4</v>
      </c>
      <c r="BP44">
        <v>65</v>
      </c>
      <c r="BQ44">
        <v>6</v>
      </c>
      <c r="BR44">
        <v>71</v>
      </c>
      <c r="BS44">
        <v>1115</v>
      </c>
      <c r="BT44">
        <f t="shared" si="0"/>
        <v>110069</v>
      </c>
      <c r="BU44">
        <f t="shared" si="1"/>
        <v>0</v>
      </c>
    </row>
    <row r="45" spans="1:73" ht="12.75">
      <c r="A45" t="s">
        <v>385</v>
      </c>
      <c r="B45" t="s">
        <v>969</v>
      </c>
      <c r="C45">
        <v>114446</v>
      </c>
      <c r="D45">
        <v>85400</v>
      </c>
      <c r="E45">
        <v>160</v>
      </c>
      <c r="F45">
        <v>72</v>
      </c>
      <c r="G45">
        <v>37</v>
      </c>
      <c r="H45">
        <v>20</v>
      </c>
      <c r="I45">
        <v>54</v>
      </c>
      <c r="J45">
        <v>430</v>
      </c>
      <c r="K45">
        <v>29</v>
      </c>
      <c r="L45">
        <v>21</v>
      </c>
      <c r="M45">
        <v>289</v>
      </c>
      <c r="N45">
        <v>45</v>
      </c>
      <c r="O45">
        <v>55</v>
      </c>
      <c r="P45">
        <v>18</v>
      </c>
      <c r="Q45">
        <v>17</v>
      </c>
      <c r="R45">
        <v>18</v>
      </c>
      <c r="S45">
        <v>114</v>
      </c>
      <c r="T45">
        <v>40</v>
      </c>
      <c r="U45">
        <v>29</v>
      </c>
      <c r="V45">
        <v>18</v>
      </c>
      <c r="W45">
        <v>2</v>
      </c>
      <c r="X45">
        <v>0</v>
      </c>
      <c r="Y45">
        <v>4</v>
      </c>
      <c r="Z45">
        <v>15</v>
      </c>
      <c r="AA45">
        <v>24</v>
      </c>
      <c r="AB45">
        <v>4</v>
      </c>
      <c r="AC45">
        <v>0</v>
      </c>
      <c r="AD45">
        <v>0</v>
      </c>
      <c r="AE45">
        <v>21</v>
      </c>
      <c r="AF45">
        <v>10</v>
      </c>
      <c r="AG45">
        <v>855</v>
      </c>
      <c r="AH45">
        <v>0</v>
      </c>
      <c r="AI45">
        <v>270</v>
      </c>
      <c r="AJ45">
        <v>228</v>
      </c>
      <c r="AK45">
        <v>2974</v>
      </c>
      <c r="AL45">
        <v>8518</v>
      </c>
      <c r="AM45">
        <v>45</v>
      </c>
      <c r="AN45">
        <v>3214</v>
      </c>
      <c r="AO45">
        <v>4853</v>
      </c>
      <c r="AP45">
        <v>2698</v>
      </c>
      <c r="AQ45">
        <v>169</v>
      </c>
      <c r="AR45">
        <v>1</v>
      </c>
      <c r="AS45">
        <v>6</v>
      </c>
      <c r="AT45">
        <v>69</v>
      </c>
      <c r="AU45">
        <v>54</v>
      </c>
      <c r="AV45">
        <v>9</v>
      </c>
      <c r="AW45">
        <v>36</v>
      </c>
      <c r="AX45">
        <v>191</v>
      </c>
      <c r="AY45">
        <v>1</v>
      </c>
      <c r="AZ45">
        <v>10</v>
      </c>
      <c r="BA45">
        <v>21</v>
      </c>
      <c r="BB45">
        <v>8</v>
      </c>
      <c r="BC45">
        <v>14</v>
      </c>
      <c r="BD45">
        <v>150</v>
      </c>
      <c r="BE45">
        <v>1</v>
      </c>
      <c r="BF45">
        <v>14</v>
      </c>
      <c r="BG45">
        <v>85</v>
      </c>
      <c r="BH45">
        <v>2101</v>
      </c>
      <c r="BI45">
        <v>0</v>
      </c>
      <c r="BJ45">
        <v>1</v>
      </c>
      <c r="BK45">
        <v>25</v>
      </c>
      <c r="BL45">
        <v>11</v>
      </c>
      <c r="BM45">
        <v>32</v>
      </c>
      <c r="BN45">
        <v>4</v>
      </c>
      <c r="BO45">
        <v>24</v>
      </c>
      <c r="BP45">
        <v>82</v>
      </c>
      <c r="BQ45">
        <v>1</v>
      </c>
      <c r="BR45">
        <v>88</v>
      </c>
      <c r="BS45">
        <v>637</v>
      </c>
      <c r="BT45">
        <f t="shared" si="0"/>
        <v>114446</v>
      </c>
      <c r="BU45">
        <f t="shared" si="1"/>
        <v>0</v>
      </c>
    </row>
    <row r="46" spans="1:73" ht="12.75">
      <c r="A46" t="s">
        <v>386</v>
      </c>
      <c r="B46" t="s">
        <v>970</v>
      </c>
      <c r="C46">
        <v>120043</v>
      </c>
      <c r="D46">
        <v>84562</v>
      </c>
      <c r="E46">
        <v>859</v>
      </c>
      <c r="F46">
        <v>402</v>
      </c>
      <c r="G46">
        <v>255</v>
      </c>
      <c r="H46">
        <v>171</v>
      </c>
      <c r="I46">
        <v>216</v>
      </c>
      <c r="J46">
        <v>1606</v>
      </c>
      <c r="K46">
        <v>278</v>
      </c>
      <c r="L46">
        <v>149</v>
      </c>
      <c r="M46">
        <v>230</v>
      </c>
      <c r="N46">
        <v>203</v>
      </c>
      <c r="O46">
        <v>155</v>
      </c>
      <c r="P46">
        <v>75</v>
      </c>
      <c r="Q46">
        <v>156</v>
      </c>
      <c r="R46">
        <v>346</v>
      </c>
      <c r="S46">
        <v>110</v>
      </c>
      <c r="T46">
        <v>50</v>
      </c>
      <c r="U46">
        <v>31</v>
      </c>
      <c r="V46">
        <v>22</v>
      </c>
      <c r="W46">
        <v>39</v>
      </c>
      <c r="X46">
        <v>3</v>
      </c>
      <c r="Y46">
        <v>2</v>
      </c>
      <c r="Z46">
        <v>88</v>
      </c>
      <c r="AA46">
        <v>84</v>
      </c>
      <c r="AB46">
        <v>3</v>
      </c>
      <c r="AC46">
        <v>2</v>
      </c>
      <c r="AD46">
        <v>0</v>
      </c>
      <c r="AE46">
        <v>270</v>
      </c>
      <c r="AF46">
        <v>90</v>
      </c>
      <c r="AG46">
        <v>1547</v>
      </c>
      <c r="AH46">
        <v>3</v>
      </c>
      <c r="AI46">
        <v>994</v>
      </c>
      <c r="AJ46">
        <v>971</v>
      </c>
      <c r="AK46">
        <v>846</v>
      </c>
      <c r="AL46">
        <v>4470</v>
      </c>
      <c r="AM46">
        <v>462</v>
      </c>
      <c r="AN46">
        <v>3696</v>
      </c>
      <c r="AO46">
        <v>1559</v>
      </c>
      <c r="AP46">
        <v>4389</v>
      </c>
      <c r="AQ46">
        <v>823</v>
      </c>
      <c r="AR46">
        <v>36</v>
      </c>
      <c r="AS46">
        <v>128</v>
      </c>
      <c r="AT46">
        <v>150</v>
      </c>
      <c r="AU46">
        <v>71</v>
      </c>
      <c r="AV46">
        <v>44</v>
      </c>
      <c r="AW46">
        <v>60</v>
      </c>
      <c r="AX46">
        <v>3164</v>
      </c>
      <c r="AY46">
        <v>69</v>
      </c>
      <c r="AZ46">
        <v>73</v>
      </c>
      <c r="BA46">
        <v>270</v>
      </c>
      <c r="BB46">
        <v>135</v>
      </c>
      <c r="BC46">
        <v>120</v>
      </c>
      <c r="BD46">
        <v>123</v>
      </c>
      <c r="BE46">
        <v>12</v>
      </c>
      <c r="BF46">
        <v>136</v>
      </c>
      <c r="BG46">
        <v>437</v>
      </c>
      <c r="BH46">
        <v>3242</v>
      </c>
      <c r="BI46">
        <v>4</v>
      </c>
      <c r="BJ46">
        <v>24</v>
      </c>
      <c r="BK46">
        <v>58</v>
      </c>
      <c r="BL46">
        <v>31</v>
      </c>
      <c r="BM46">
        <v>131</v>
      </c>
      <c r="BN46">
        <v>10</v>
      </c>
      <c r="BO46">
        <v>71</v>
      </c>
      <c r="BP46">
        <v>154</v>
      </c>
      <c r="BQ46">
        <v>4</v>
      </c>
      <c r="BR46">
        <v>73</v>
      </c>
      <c r="BS46">
        <v>996</v>
      </c>
      <c r="BT46">
        <f t="shared" si="0"/>
        <v>120043</v>
      </c>
      <c r="BU46">
        <f t="shared" si="1"/>
        <v>0</v>
      </c>
    </row>
    <row r="47" spans="1:73" ht="12.75">
      <c r="A47" t="s">
        <v>387</v>
      </c>
      <c r="B47" t="s">
        <v>971</v>
      </c>
      <c r="C47">
        <v>96844</v>
      </c>
      <c r="D47">
        <v>93395</v>
      </c>
      <c r="E47">
        <v>131</v>
      </c>
      <c r="F47">
        <v>47</v>
      </c>
      <c r="G47">
        <v>51</v>
      </c>
      <c r="H47">
        <v>41</v>
      </c>
      <c r="I47">
        <v>38</v>
      </c>
      <c r="J47">
        <v>218</v>
      </c>
      <c r="K47">
        <v>19</v>
      </c>
      <c r="L47">
        <v>16</v>
      </c>
      <c r="M47">
        <v>31</v>
      </c>
      <c r="N47">
        <v>14</v>
      </c>
      <c r="O47">
        <v>18</v>
      </c>
      <c r="P47">
        <v>19</v>
      </c>
      <c r="Q47">
        <v>16</v>
      </c>
      <c r="R47">
        <v>29</v>
      </c>
      <c r="S47">
        <v>16</v>
      </c>
      <c r="T47">
        <v>8</v>
      </c>
      <c r="U47">
        <v>7</v>
      </c>
      <c r="V47">
        <v>2</v>
      </c>
      <c r="W47">
        <v>1</v>
      </c>
      <c r="X47">
        <v>0</v>
      </c>
      <c r="Y47">
        <v>3</v>
      </c>
      <c r="Z47">
        <v>25</v>
      </c>
      <c r="AA47">
        <v>36</v>
      </c>
      <c r="AB47">
        <v>7</v>
      </c>
      <c r="AC47">
        <v>0</v>
      </c>
      <c r="AD47">
        <v>0</v>
      </c>
      <c r="AE47">
        <v>68</v>
      </c>
      <c r="AF47">
        <v>22</v>
      </c>
      <c r="AG47">
        <v>246</v>
      </c>
      <c r="AH47">
        <v>4</v>
      </c>
      <c r="AI47">
        <v>94</v>
      </c>
      <c r="AJ47">
        <v>188</v>
      </c>
      <c r="AK47">
        <v>48</v>
      </c>
      <c r="AL47">
        <v>158</v>
      </c>
      <c r="AM47">
        <v>26</v>
      </c>
      <c r="AN47">
        <v>129</v>
      </c>
      <c r="AO47">
        <v>34</v>
      </c>
      <c r="AP47">
        <v>82</v>
      </c>
      <c r="AQ47">
        <v>61</v>
      </c>
      <c r="AR47">
        <v>2</v>
      </c>
      <c r="AS47">
        <v>6</v>
      </c>
      <c r="AT47">
        <v>70</v>
      </c>
      <c r="AU47">
        <v>39</v>
      </c>
      <c r="AV47">
        <v>25</v>
      </c>
      <c r="AW47">
        <v>8</v>
      </c>
      <c r="AX47">
        <v>347</v>
      </c>
      <c r="AY47">
        <v>7</v>
      </c>
      <c r="AZ47">
        <v>114</v>
      </c>
      <c r="BA47">
        <v>23</v>
      </c>
      <c r="BB47">
        <v>20</v>
      </c>
      <c r="BC47">
        <v>12</v>
      </c>
      <c r="BD47">
        <v>256</v>
      </c>
      <c r="BE47">
        <v>3</v>
      </c>
      <c r="BF47">
        <v>14</v>
      </c>
      <c r="BG47">
        <v>33</v>
      </c>
      <c r="BH47">
        <v>100</v>
      </c>
      <c r="BI47">
        <v>1</v>
      </c>
      <c r="BJ47">
        <v>17</v>
      </c>
      <c r="BK47">
        <v>22</v>
      </c>
      <c r="BL47">
        <v>17</v>
      </c>
      <c r="BM47">
        <v>9</v>
      </c>
      <c r="BN47">
        <v>3</v>
      </c>
      <c r="BO47">
        <v>5</v>
      </c>
      <c r="BP47">
        <v>106</v>
      </c>
      <c r="BQ47">
        <v>2</v>
      </c>
      <c r="BR47">
        <v>54</v>
      </c>
      <c r="BS47">
        <v>181</v>
      </c>
      <c r="BT47">
        <f t="shared" si="0"/>
        <v>96844</v>
      </c>
      <c r="BU47">
        <f t="shared" si="1"/>
        <v>0</v>
      </c>
    </row>
    <row r="48" spans="1:73" ht="12.75">
      <c r="A48" t="s">
        <v>388</v>
      </c>
      <c r="B48" t="s">
        <v>972</v>
      </c>
      <c r="C48">
        <v>102194</v>
      </c>
      <c r="D48">
        <v>80788</v>
      </c>
      <c r="E48">
        <v>241</v>
      </c>
      <c r="F48">
        <v>93</v>
      </c>
      <c r="G48">
        <v>42</v>
      </c>
      <c r="H48">
        <v>57</v>
      </c>
      <c r="I48">
        <v>41</v>
      </c>
      <c r="J48">
        <v>1992</v>
      </c>
      <c r="K48">
        <v>236</v>
      </c>
      <c r="L48">
        <v>87</v>
      </c>
      <c r="M48">
        <v>60</v>
      </c>
      <c r="N48">
        <v>98</v>
      </c>
      <c r="O48">
        <v>103</v>
      </c>
      <c r="P48">
        <v>24</v>
      </c>
      <c r="Q48">
        <v>112</v>
      </c>
      <c r="R48">
        <v>41</v>
      </c>
      <c r="S48">
        <v>54</v>
      </c>
      <c r="T48">
        <v>7</v>
      </c>
      <c r="U48">
        <v>2</v>
      </c>
      <c r="V48">
        <v>3</v>
      </c>
      <c r="W48">
        <v>8</v>
      </c>
      <c r="X48">
        <v>3</v>
      </c>
      <c r="Y48">
        <v>1</v>
      </c>
      <c r="Z48">
        <v>24</v>
      </c>
      <c r="AA48">
        <v>22</v>
      </c>
      <c r="AB48">
        <v>6</v>
      </c>
      <c r="AC48">
        <v>2</v>
      </c>
      <c r="AD48">
        <v>0</v>
      </c>
      <c r="AE48">
        <v>97</v>
      </c>
      <c r="AF48">
        <v>21</v>
      </c>
      <c r="AG48">
        <v>291</v>
      </c>
      <c r="AH48">
        <v>3</v>
      </c>
      <c r="AI48">
        <v>522</v>
      </c>
      <c r="AJ48">
        <v>207</v>
      </c>
      <c r="AK48">
        <v>263</v>
      </c>
      <c r="AL48">
        <v>2699</v>
      </c>
      <c r="AM48">
        <v>328</v>
      </c>
      <c r="AN48">
        <v>5894</v>
      </c>
      <c r="AO48">
        <v>944</v>
      </c>
      <c r="AP48">
        <v>3002</v>
      </c>
      <c r="AQ48">
        <v>705</v>
      </c>
      <c r="AR48">
        <v>11</v>
      </c>
      <c r="AS48">
        <v>52</v>
      </c>
      <c r="AT48">
        <v>81</v>
      </c>
      <c r="AU48">
        <v>25</v>
      </c>
      <c r="AV48">
        <v>31</v>
      </c>
      <c r="AW48">
        <v>45</v>
      </c>
      <c r="AX48">
        <v>566</v>
      </c>
      <c r="AY48">
        <v>2</v>
      </c>
      <c r="AZ48">
        <v>17</v>
      </c>
      <c r="BA48">
        <v>355</v>
      </c>
      <c r="BB48">
        <v>27</v>
      </c>
      <c r="BC48">
        <v>20</v>
      </c>
      <c r="BD48">
        <v>56</v>
      </c>
      <c r="BE48">
        <v>4</v>
      </c>
      <c r="BF48">
        <v>58</v>
      </c>
      <c r="BG48">
        <v>232</v>
      </c>
      <c r="BH48">
        <v>617</v>
      </c>
      <c r="BI48">
        <v>2</v>
      </c>
      <c r="BJ48">
        <v>22</v>
      </c>
      <c r="BK48">
        <v>40</v>
      </c>
      <c r="BL48">
        <v>15</v>
      </c>
      <c r="BM48">
        <v>62</v>
      </c>
      <c r="BN48">
        <v>1</v>
      </c>
      <c r="BO48">
        <v>21</v>
      </c>
      <c r="BP48">
        <v>106</v>
      </c>
      <c r="BQ48">
        <v>1</v>
      </c>
      <c r="BR48">
        <v>82</v>
      </c>
      <c r="BS48">
        <v>520</v>
      </c>
      <c r="BT48">
        <f t="shared" si="0"/>
        <v>102194</v>
      </c>
      <c r="BU48">
        <f t="shared" si="1"/>
        <v>0</v>
      </c>
    </row>
    <row r="49" spans="1:73" ht="12.75">
      <c r="A49" t="s">
        <v>389</v>
      </c>
      <c r="B49" t="s">
        <v>973</v>
      </c>
      <c r="C49">
        <v>100149</v>
      </c>
      <c r="D49">
        <v>92858</v>
      </c>
      <c r="E49">
        <v>216</v>
      </c>
      <c r="F49">
        <v>106</v>
      </c>
      <c r="G49">
        <v>118</v>
      </c>
      <c r="H49">
        <v>86</v>
      </c>
      <c r="I49">
        <v>128</v>
      </c>
      <c r="J49">
        <v>353</v>
      </c>
      <c r="K49">
        <v>34</v>
      </c>
      <c r="L49">
        <v>23</v>
      </c>
      <c r="M49">
        <v>90</v>
      </c>
      <c r="N49">
        <v>58</v>
      </c>
      <c r="O49">
        <v>24</v>
      </c>
      <c r="P49">
        <v>30</v>
      </c>
      <c r="Q49">
        <v>62</v>
      </c>
      <c r="R49">
        <v>65</v>
      </c>
      <c r="S49">
        <v>49</v>
      </c>
      <c r="T49">
        <v>28</v>
      </c>
      <c r="U49">
        <v>8</v>
      </c>
      <c r="V49">
        <v>21</v>
      </c>
      <c r="W49">
        <v>7</v>
      </c>
      <c r="X49">
        <v>4</v>
      </c>
      <c r="Y49">
        <v>6</v>
      </c>
      <c r="Z49">
        <v>42</v>
      </c>
      <c r="AA49">
        <v>68</v>
      </c>
      <c r="AB49">
        <v>6</v>
      </c>
      <c r="AC49">
        <v>0</v>
      </c>
      <c r="AD49">
        <v>1</v>
      </c>
      <c r="AE49">
        <v>78</v>
      </c>
      <c r="AF49">
        <v>65</v>
      </c>
      <c r="AG49">
        <v>383</v>
      </c>
      <c r="AH49">
        <v>1</v>
      </c>
      <c r="AI49">
        <v>151</v>
      </c>
      <c r="AJ49">
        <v>198</v>
      </c>
      <c r="AK49">
        <v>75</v>
      </c>
      <c r="AL49">
        <v>762</v>
      </c>
      <c r="AM49">
        <v>99</v>
      </c>
      <c r="AN49">
        <v>636</v>
      </c>
      <c r="AO49">
        <v>102</v>
      </c>
      <c r="AP49">
        <v>387</v>
      </c>
      <c r="AQ49">
        <v>297</v>
      </c>
      <c r="AR49">
        <v>11</v>
      </c>
      <c r="AS49">
        <v>10</v>
      </c>
      <c r="AT49">
        <v>110</v>
      </c>
      <c r="AU49">
        <v>36</v>
      </c>
      <c r="AV49">
        <v>32</v>
      </c>
      <c r="AW49">
        <v>7</v>
      </c>
      <c r="AX49">
        <v>1075</v>
      </c>
      <c r="AY49">
        <v>21</v>
      </c>
      <c r="AZ49">
        <v>65</v>
      </c>
      <c r="BA49">
        <v>36</v>
      </c>
      <c r="BB49">
        <v>59</v>
      </c>
      <c r="BC49">
        <v>160</v>
      </c>
      <c r="BD49">
        <v>122</v>
      </c>
      <c r="BE49">
        <v>3</v>
      </c>
      <c r="BF49">
        <v>13</v>
      </c>
      <c r="BG49">
        <v>35</v>
      </c>
      <c r="BH49">
        <v>156</v>
      </c>
      <c r="BI49">
        <v>1</v>
      </c>
      <c r="BJ49">
        <v>33</v>
      </c>
      <c r="BK49">
        <v>11</v>
      </c>
      <c r="BL49">
        <v>17</v>
      </c>
      <c r="BM49">
        <v>10</v>
      </c>
      <c r="BN49">
        <v>1</v>
      </c>
      <c r="BO49">
        <v>8</v>
      </c>
      <c r="BP49">
        <v>83</v>
      </c>
      <c r="BQ49">
        <v>7</v>
      </c>
      <c r="BR49">
        <v>58</v>
      </c>
      <c r="BS49">
        <v>244</v>
      </c>
      <c r="BT49">
        <f t="shared" si="0"/>
        <v>100149</v>
      </c>
      <c r="BU49">
        <f t="shared" si="1"/>
        <v>0</v>
      </c>
    </row>
    <row r="50" spans="1:73" ht="12.75">
      <c r="A50" t="s">
        <v>390</v>
      </c>
      <c r="B50" t="s">
        <v>974</v>
      </c>
      <c r="C50">
        <v>101474</v>
      </c>
      <c r="D50">
        <v>89128</v>
      </c>
      <c r="E50">
        <v>161</v>
      </c>
      <c r="F50">
        <v>69</v>
      </c>
      <c r="G50">
        <v>60</v>
      </c>
      <c r="H50">
        <v>53</v>
      </c>
      <c r="I50">
        <v>54</v>
      </c>
      <c r="J50">
        <v>1218</v>
      </c>
      <c r="K50">
        <v>59</v>
      </c>
      <c r="L50">
        <v>59</v>
      </c>
      <c r="M50">
        <v>72</v>
      </c>
      <c r="N50">
        <v>60</v>
      </c>
      <c r="O50">
        <v>41</v>
      </c>
      <c r="P50">
        <v>88</v>
      </c>
      <c r="Q50">
        <v>25</v>
      </c>
      <c r="R50">
        <v>28</v>
      </c>
      <c r="S50">
        <v>43</v>
      </c>
      <c r="T50">
        <v>19</v>
      </c>
      <c r="U50">
        <v>8</v>
      </c>
      <c r="V50">
        <v>0</v>
      </c>
      <c r="W50">
        <v>1</v>
      </c>
      <c r="X50">
        <v>0</v>
      </c>
      <c r="Y50">
        <v>6</v>
      </c>
      <c r="Z50">
        <v>40</v>
      </c>
      <c r="AA50">
        <v>13</v>
      </c>
      <c r="AB50">
        <v>9</v>
      </c>
      <c r="AC50">
        <v>5</v>
      </c>
      <c r="AD50">
        <v>0</v>
      </c>
      <c r="AE50">
        <v>63</v>
      </c>
      <c r="AF50">
        <v>30</v>
      </c>
      <c r="AG50">
        <v>392</v>
      </c>
      <c r="AH50">
        <v>2</v>
      </c>
      <c r="AI50">
        <v>76</v>
      </c>
      <c r="AJ50">
        <v>88</v>
      </c>
      <c r="AK50">
        <v>580</v>
      </c>
      <c r="AL50">
        <v>2834</v>
      </c>
      <c r="AM50">
        <v>73</v>
      </c>
      <c r="AN50">
        <v>1389</v>
      </c>
      <c r="AO50">
        <v>824</v>
      </c>
      <c r="AP50">
        <v>1509</v>
      </c>
      <c r="AQ50">
        <v>449</v>
      </c>
      <c r="AR50">
        <v>1</v>
      </c>
      <c r="AS50">
        <v>35</v>
      </c>
      <c r="AT50">
        <v>90</v>
      </c>
      <c r="AU50">
        <v>192</v>
      </c>
      <c r="AV50">
        <v>32</v>
      </c>
      <c r="AW50">
        <v>12</v>
      </c>
      <c r="AX50">
        <v>234</v>
      </c>
      <c r="AY50">
        <v>4</v>
      </c>
      <c r="AZ50">
        <v>9</v>
      </c>
      <c r="BA50">
        <v>34</v>
      </c>
      <c r="BB50">
        <v>20</v>
      </c>
      <c r="BC50">
        <v>6</v>
      </c>
      <c r="BD50">
        <v>144</v>
      </c>
      <c r="BE50">
        <v>1</v>
      </c>
      <c r="BF50">
        <v>20</v>
      </c>
      <c r="BG50">
        <v>29</v>
      </c>
      <c r="BH50">
        <v>456</v>
      </c>
      <c r="BI50">
        <v>0</v>
      </c>
      <c r="BJ50">
        <v>5</v>
      </c>
      <c r="BK50">
        <v>9</v>
      </c>
      <c r="BL50">
        <v>6</v>
      </c>
      <c r="BM50">
        <v>31</v>
      </c>
      <c r="BN50">
        <v>1</v>
      </c>
      <c r="BO50">
        <v>19</v>
      </c>
      <c r="BP50">
        <v>74</v>
      </c>
      <c r="BQ50">
        <v>4</v>
      </c>
      <c r="BR50">
        <v>46</v>
      </c>
      <c r="BS50">
        <v>332</v>
      </c>
      <c r="BT50">
        <f t="shared" si="0"/>
        <v>101474</v>
      </c>
      <c r="BU50">
        <f t="shared" si="1"/>
        <v>0</v>
      </c>
    </row>
    <row r="51" spans="1:73" ht="12.75">
      <c r="A51" t="s">
        <v>381</v>
      </c>
      <c r="B51" t="s">
        <v>975</v>
      </c>
      <c r="C51">
        <v>92134</v>
      </c>
      <c r="D51">
        <v>89570</v>
      </c>
      <c r="E51">
        <v>88</v>
      </c>
      <c r="F51">
        <v>24</v>
      </c>
      <c r="G51">
        <v>69</v>
      </c>
      <c r="H51">
        <v>48</v>
      </c>
      <c r="I51">
        <v>75</v>
      </c>
      <c r="J51">
        <v>193</v>
      </c>
      <c r="K51">
        <v>21</v>
      </c>
      <c r="L51">
        <v>11</v>
      </c>
      <c r="M51">
        <v>29</v>
      </c>
      <c r="N51">
        <v>10</v>
      </c>
      <c r="O51">
        <v>7</v>
      </c>
      <c r="P51">
        <v>29</v>
      </c>
      <c r="Q51">
        <v>14</v>
      </c>
      <c r="R51">
        <v>45</v>
      </c>
      <c r="S51">
        <v>12</v>
      </c>
      <c r="T51">
        <v>7</v>
      </c>
      <c r="U51">
        <v>12</v>
      </c>
      <c r="V51">
        <v>4</v>
      </c>
      <c r="W51">
        <v>2</v>
      </c>
      <c r="X51">
        <v>1</v>
      </c>
      <c r="Y51">
        <v>1</v>
      </c>
      <c r="Z51">
        <v>7</v>
      </c>
      <c r="AA51">
        <v>4</v>
      </c>
      <c r="AB51">
        <v>1</v>
      </c>
      <c r="AC51">
        <v>1</v>
      </c>
      <c r="AD51">
        <v>0</v>
      </c>
      <c r="AE51">
        <v>39</v>
      </c>
      <c r="AF51">
        <v>27</v>
      </c>
      <c r="AG51">
        <v>74</v>
      </c>
      <c r="AH51">
        <v>2</v>
      </c>
      <c r="AI51">
        <v>16</v>
      </c>
      <c r="AJ51">
        <v>49</v>
      </c>
      <c r="AK51">
        <v>14</v>
      </c>
      <c r="AL51">
        <v>191</v>
      </c>
      <c r="AM51">
        <v>80</v>
      </c>
      <c r="AN51">
        <v>490</v>
      </c>
      <c r="AO51">
        <v>37</v>
      </c>
      <c r="AP51">
        <v>79</v>
      </c>
      <c r="AQ51">
        <v>107</v>
      </c>
      <c r="AR51">
        <v>12</v>
      </c>
      <c r="AS51">
        <v>29</v>
      </c>
      <c r="AT51">
        <v>65</v>
      </c>
      <c r="AU51">
        <v>70</v>
      </c>
      <c r="AV51">
        <v>6</v>
      </c>
      <c r="AW51">
        <v>7</v>
      </c>
      <c r="AX51">
        <v>202</v>
      </c>
      <c r="AY51">
        <v>6</v>
      </c>
      <c r="AZ51">
        <v>11</v>
      </c>
      <c r="BA51">
        <v>17</v>
      </c>
      <c r="BB51">
        <v>22</v>
      </c>
      <c r="BC51">
        <v>2</v>
      </c>
      <c r="BD51">
        <v>19</v>
      </c>
      <c r="BE51">
        <v>1</v>
      </c>
      <c r="BF51">
        <v>1</v>
      </c>
      <c r="BG51">
        <v>4</v>
      </c>
      <c r="BH51">
        <v>15</v>
      </c>
      <c r="BI51">
        <v>0</v>
      </c>
      <c r="BJ51">
        <v>2</v>
      </c>
      <c r="BK51">
        <v>0</v>
      </c>
      <c r="BL51">
        <v>6</v>
      </c>
      <c r="BM51">
        <v>5</v>
      </c>
      <c r="BN51">
        <v>0</v>
      </c>
      <c r="BO51">
        <v>0</v>
      </c>
      <c r="BP51">
        <v>5</v>
      </c>
      <c r="BQ51">
        <v>7</v>
      </c>
      <c r="BR51">
        <v>40</v>
      </c>
      <c r="BS51">
        <v>90</v>
      </c>
      <c r="BT51">
        <f t="shared" si="0"/>
        <v>92134</v>
      </c>
      <c r="BU51">
        <f t="shared" si="1"/>
        <v>0</v>
      </c>
    </row>
    <row r="52" spans="1:73" ht="12.75">
      <c r="A52" t="s">
        <v>242</v>
      </c>
      <c r="C52">
        <f>SUM(C2:C41)</f>
        <v>1023386</v>
      </c>
      <c r="D52">
        <f aca="true" t="shared" si="2" ref="D52:BO52">SUM(D2:D41)</f>
        <v>866833</v>
      </c>
      <c r="E52">
        <f t="shared" si="2"/>
        <v>2558</v>
      </c>
      <c r="F52">
        <f t="shared" si="2"/>
        <v>1127</v>
      </c>
      <c r="G52">
        <f t="shared" si="2"/>
        <v>960</v>
      </c>
      <c r="H52">
        <f t="shared" si="2"/>
        <v>708</v>
      </c>
      <c r="I52">
        <f t="shared" si="2"/>
        <v>1009</v>
      </c>
      <c r="J52">
        <f t="shared" si="2"/>
        <v>8952</v>
      </c>
      <c r="K52">
        <f t="shared" si="2"/>
        <v>886</v>
      </c>
      <c r="L52">
        <f t="shared" si="2"/>
        <v>532</v>
      </c>
      <c r="M52">
        <f t="shared" si="2"/>
        <v>1233</v>
      </c>
      <c r="N52">
        <f t="shared" si="2"/>
        <v>655</v>
      </c>
      <c r="O52">
        <f t="shared" si="2"/>
        <v>534</v>
      </c>
      <c r="P52">
        <f t="shared" si="2"/>
        <v>472</v>
      </c>
      <c r="Q52">
        <f t="shared" si="2"/>
        <v>531</v>
      </c>
      <c r="R52">
        <f t="shared" si="2"/>
        <v>798</v>
      </c>
      <c r="S52">
        <f t="shared" si="2"/>
        <v>557</v>
      </c>
      <c r="T52">
        <f t="shared" si="2"/>
        <v>225</v>
      </c>
      <c r="U52">
        <f t="shared" si="2"/>
        <v>132</v>
      </c>
      <c r="V52">
        <f t="shared" si="2"/>
        <v>95</v>
      </c>
      <c r="W52">
        <f t="shared" si="2"/>
        <v>81</v>
      </c>
      <c r="X52">
        <f t="shared" si="2"/>
        <v>13</v>
      </c>
      <c r="Y52">
        <f t="shared" si="2"/>
        <v>29</v>
      </c>
      <c r="Z52">
        <f t="shared" si="2"/>
        <v>364</v>
      </c>
      <c r="AA52">
        <f t="shared" si="2"/>
        <v>364</v>
      </c>
      <c r="AB52">
        <f t="shared" si="2"/>
        <v>64</v>
      </c>
      <c r="AC52">
        <f t="shared" si="2"/>
        <v>18</v>
      </c>
      <c r="AD52">
        <f t="shared" si="2"/>
        <v>1</v>
      </c>
      <c r="AE52">
        <f t="shared" si="2"/>
        <v>879</v>
      </c>
      <c r="AF52">
        <f t="shared" si="2"/>
        <v>380</v>
      </c>
      <c r="AG52">
        <f t="shared" si="2"/>
        <v>6921</v>
      </c>
      <c r="AH52">
        <f t="shared" si="2"/>
        <v>31</v>
      </c>
      <c r="AI52">
        <f t="shared" si="2"/>
        <v>2716</v>
      </c>
      <c r="AJ52">
        <f t="shared" si="2"/>
        <v>3031</v>
      </c>
      <c r="AK52">
        <f t="shared" si="2"/>
        <v>6123</v>
      </c>
      <c r="AL52">
        <f t="shared" si="2"/>
        <v>29403</v>
      </c>
      <c r="AM52">
        <f t="shared" si="2"/>
        <v>1540</v>
      </c>
      <c r="AN52">
        <f t="shared" si="2"/>
        <v>21166</v>
      </c>
      <c r="AO52">
        <f t="shared" si="2"/>
        <v>10827</v>
      </c>
      <c r="AP52">
        <f t="shared" si="2"/>
        <v>14718</v>
      </c>
      <c r="AQ52">
        <f t="shared" si="2"/>
        <v>4871</v>
      </c>
      <c r="AR52">
        <f t="shared" si="2"/>
        <v>118</v>
      </c>
      <c r="AS52">
        <f t="shared" si="2"/>
        <v>368</v>
      </c>
      <c r="AT52">
        <f t="shared" si="2"/>
        <v>999</v>
      </c>
      <c r="AU52">
        <f t="shared" si="2"/>
        <v>704</v>
      </c>
      <c r="AV52">
        <f t="shared" si="2"/>
        <v>213</v>
      </c>
      <c r="AW52">
        <f t="shared" si="2"/>
        <v>209</v>
      </c>
      <c r="AX52">
        <f t="shared" si="2"/>
        <v>7807</v>
      </c>
      <c r="AY52">
        <f t="shared" si="2"/>
        <v>173</v>
      </c>
      <c r="AZ52">
        <f t="shared" si="2"/>
        <v>430</v>
      </c>
      <c r="BA52">
        <f t="shared" si="2"/>
        <v>929</v>
      </c>
      <c r="BB52">
        <f t="shared" si="2"/>
        <v>397</v>
      </c>
      <c r="BC52">
        <f t="shared" si="2"/>
        <v>402</v>
      </c>
      <c r="BD52">
        <f t="shared" si="2"/>
        <v>1186</v>
      </c>
      <c r="BE52">
        <f t="shared" si="2"/>
        <v>30</v>
      </c>
      <c r="BF52">
        <f t="shared" si="2"/>
        <v>333</v>
      </c>
      <c r="BG52">
        <f t="shared" si="2"/>
        <v>1074</v>
      </c>
      <c r="BH52">
        <f t="shared" si="2"/>
        <v>8139</v>
      </c>
      <c r="BI52">
        <f t="shared" si="2"/>
        <v>9</v>
      </c>
      <c r="BJ52">
        <f t="shared" si="2"/>
        <v>133</v>
      </c>
      <c r="BK52">
        <f t="shared" si="2"/>
        <v>242</v>
      </c>
      <c r="BL52">
        <f t="shared" si="2"/>
        <v>127</v>
      </c>
      <c r="BM52">
        <f t="shared" si="2"/>
        <v>364</v>
      </c>
      <c r="BN52">
        <f t="shared" si="2"/>
        <v>31</v>
      </c>
      <c r="BO52">
        <f t="shared" si="2"/>
        <v>180</v>
      </c>
      <c r="BP52">
        <f>SUM(BP2:BP41)</f>
        <v>923</v>
      </c>
      <c r="BQ52">
        <f>SUM(BQ2:BQ41)</f>
        <v>45</v>
      </c>
      <c r="BR52">
        <f>SUM(BR2:BR41)</f>
        <v>695</v>
      </c>
      <c r="BS52">
        <f>SUM(BS2:BS41)</f>
        <v>4789</v>
      </c>
      <c r="BT52">
        <f t="shared" si="0"/>
        <v>1023386</v>
      </c>
      <c r="BU52">
        <f t="shared" si="1"/>
        <v>0</v>
      </c>
    </row>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BCC</dc:creator>
  <cp:keywords/>
  <dc:description/>
  <cp:lastModifiedBy>Service Birmingham</cp:lastModifiedBy>
  <cp:lastPrinted>2013-11-12T08:54:11Z</cp:lastPrinted>
  <dcterms:created xsi:type="dcterms:W3CDTF">2013-07-16T07:37:45Z</dcterms:created>
  <dcterms:modified xsi:type="dcterms:W3CDTF">2014-04-15T08:39:29Z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