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9"/>
  <workbookPr codeName="ThisWorkbook" defaultThemeVersion="124226"/>
  <mc:AlternateContent xmlns:mc="http://schemas.openxmlformats.org/markup-compatibility/2006">
    <mc:Choice Requires="x15">
      <x15ac:absPath xmlns:x15ac="http://schemas.microsoft.com/office/spreadsheetml/2010/11/ac" url="https://birminghamcitycouncil.sharepoint.com/sites/SchoolFairfundingTeam/Shared Documents/DSG Budgets+ Monitoring/2026-27/Budgets/Budgets to Schools/"/>
    </mc:Choice>
  </mc:AlternateContent>
  <xr:revisionPtr revIDLastSave="1280" documentId="13_ncr:1_{2A328093-B359-4157-9D60-2DBBB491AEC0}" xr6:coauthVersionLast="47" xr6:coauthVersionMax="47" xr10:uidLastSave="{A095C000-C73F-41AE-9F87-99197AFB193E}"/>
  <workbookProtection workbookAlgorithmName="SHA-512" workbookHashValue="gWDwi2orojRGf6ByDAIJN8Y1VaKhMRM34COKArLaBPlyGHs476zVjfsdbNC2Hr3i/hAydi2I/lkCkDtT/AfLfQ==" workbookSaltValue="Nmvo+MFCyekeDM8/k3AFLA==" workbookSpinCount="100000" lockStructure="1"/>
  <bookViews>
    <workbookView xWindow="-28920" yWindow="-120" windowWidth="29040" windowHeight="15720" tabRatio="909" firstSheet="4" activeTab="4" xr2:uid="{00000000-000D-0000-FFFF-FFFF00000000}"/>
  </bookViews>
  <sheets>
    <sheet name="New ISB 2026-27" sheetId="43" state="hidden" r:id="rId1"/>
    <sheet name="Adjusted Factors 2026-27" sheetId="45" state="hidden" r:id="rId2"/>
    <sheet name="Local Factors 2026-27" sheetId="46" state="hidden" r:id="rId3"/>
    <sheet name="Instructions" sheetId="42" r:id="rId4"/>
    <sheet name="School Block Budget 2026-27" sheetId="40" r:id="rId5"/>
    <sheet name="Rates" sheetId="44" state="hidden" r:id="rId6"/>
    <sheet name="Indicative 3 years budget" sheetId="35" r:id="rId7"/>
    <sheet name="Three year Budget Plan " sheetId="11" r:id="rId8"/>
    <sheet name="Outturn 2024-25" sheetId="31" state="hidden" r:id="rId9"/>
    <sheet name="Factor value limits" sheetId="33" state="hidden" r:id="rId10"/>
    <sheet name="2025-26" sheetId="17" state="hidden" r:id="rId11"/>
    <sheet name="2026-27" sheetId="18" state="hidden" r:id="rId12"/>
    <sheet name="2027-28" sheetId="21" state="hidden" r:id="rId13"/>
    <sheet name="Lookup 2" sheetId="30" state="hidden" r:id="rId14"/>
  </sheets>
  <externalReferences>
    <externalReference r:id="rId15"/>
  </externalReferences>
  <definedNames>
    <definedName name="_xlnm._FilterDatabase" localSheetId="1" hidden="1">'Adjusted Factors 2026-27'!$A$2:$BI$385</definedName>
    <definedName name="_xlnm._FilterDatabase" localSheetId="9" hidden="1">'Factor value limits'!$A$1:$G$1</definedName>
    <definedName name="_xlnm._FilterDatabase" localSheetId="2" hidden="1">'Local Factors 2026-27'!$A$3:$T$386</definedName>
    <definedName name="_xlnm._FilterDatabase" localSheetId="0" hidden="1">'New ISB 2026-27'!$A$2:$BX$385</definedName>
    <definedName name="_xlnm._FilterDatabase" localSheetId="8" hidden="1">'Outturn 2024-25'!$A$7:$DX$222</definedName>
    <definedName name="aaa">#REF!</definedName>
    <definedName name="Accrualsrevised">#REF!</definedName>
    <definedName name="Adjustment">#REF!</definedName>
    <definedName name="Adjustments_To_1415_SBS">#REF!</definedName>
    <definedName name="Adjustments_To_1516_SBS">#REF!</definedName>
    <definedName name="Adjustments_To_PY_SBS" localSheetId="9">#REF!</definedName>
    <definedName name="Adjustments_To_PY_SBS" localSheetId="5">'[1]Local Factors'!$AE$5</definedName>
    <definedName name="Adjustments_To_PY_SBS">#REF!</definedName>
    <definedName name="All_dist_taper" localSheetId="5">[1]Proforma!$J$46</definedName>
    <definedName name="All_dist_taper">#REF!</definedName>
    <definedName name="All_distance_threshold" localSheetId="9">#REF!</definedName>
    <definedName name="All_distance_threshold" localSheetId="5">[1]Proforma!$D$46</definedName>
    <definedName name="All_distance_threshold">#REF!</definedName>
    <definedName name="All_PupilNo_threshold" localSheetId="9">#REF!</definedName>
    <definedName name="All_PupilNo_threshold" localSheetId="5">[1]Proforma!$G$46</definedName>
    <definedName name="All_PupilNo_threshold">#REF!</definedName>
    <definedName name="Alt_Gains_Cap">#REF!</definedName>
    <definedName name="anteprevious_year" localSheetId="5">[1]Cover!$T$11</definedName>
    <definedName name="anteprevious_year">#REF!</definedName>
    <definedName name="APRIL">#REF!</definedName>
    <definedName name="AUGUST">#REF!</definedName>
    <definedName name="AWPU_KS3_Rate" localSheetId="9">#REF!</definedName>
    <definedName name="AWPU_KS3_Rate" localSheetId="5">[1]Proforma!$E$14</definedName>
    <definedName name="AWPU_KS3_Rate">#REF!</definedName>
    <definedName name="AWPU_KS4_Rate" localSheetId="9">#REF!</definedName>
    <definedName name="AWPU_KS4_Rate" localSheetId="5">[1]Proforma!$E$15</definedName>
    <definedName name="AWPU_KS4_Rate">#REF!</definedName>
    <definedName name="AWPU_Pri_Rate" localSheetId="9">#REF!</definedName>
    <definedName name="AWPU_Pri_Rate" localSheetId="5">[1]Proforma!$E$13</definedName>
    <definedName name="AWPU_Pri_Rate">#REF!</definedName>
    <definedName name="AWPU_Primary_DD_rate" localSheetId="9">#REF!</definedName>
    <definedName name="AWPU_Primary_DD_rate" localSheetId="5">'[1]De Delegation'!$X$8</definedName>
    <definedName name="AWPU_Primary_DD_rate">#REF!</definedName>
    <definedName name="AWPU_Sec_DD_rate" localSheetId="9">#REF!</definedName>
    <definedName name="AWPU_Sec_DD_rate" localSheetId="5">'[1]De Delegation'!$Y$9</definedName>
    <definedName name="AWPU_Sec_DD_rate">#REF!</definedName>
    <definedName name="BalanceSheet">#REF!</definedName>
    <definedName name="BANK">#REF!</definedName>
    <definedName name="BlockTransfersDSGSchoolsBlock" localSheetId="5">'[1]Block transfers'!$I$5</definedName>
    <definedName name="BlockTransfersDSGSchoolsBlock">#REF!</definedName>
    <definedName name="BUDGET">#REF!</definedName>
    <definedName name="BUDGET94">#REF!</definedName>
    <definedName name="Capping_Scaling_YesNo" localSheetId="9">#REF!</definedName>
    <definedName name="Capping_Scaling_YesNo" localSheetId="5">[1]Proforma!$J$68</definedName>
    <definedName name="Capping_Scaling_YesNo">#REF!</definedName>
    <definedName name="Ceiling" localSheetId="9">#REF!</definedName>
    <definedName name="Ceiling" localSheetId="5">[1]Proforma!$D$69</definedName>
    <definedName name="Ceiling">#REF!</definedName>
    <definedName name="column">#REF!</definedName>
    <definedName name="CommentaryAdditionalFundingFromHN" localSheetId="5">[1]Commentary!$C$39</definedName>
    <definedName name="CommentaryAdditionalFundingFromHN">#REF!</definedName>
    <definedName name="CommentaryPFI" localSheetId="5">[1]Commentary!$C$41</definedName>
    <definedName name="CommentaryPFI">#REF!</definedName>
    <definedName name="CostCentre">#REF!</definedName>
    <definedName name="current_year" localSheetId="5">[1]Cover!$T$7</definedName>
    <definedName name="current_year">#REF!</definedName>
    <definedName name="current_year_full" localSheetId="5">[1]Cover!$T$18</definedName>
    <definedName name="current_year_full">#REF!</definedName>
    <definedName name="CY_MFG_Exclusion_Totals" localSheetId="5">'[1]Local Factors'!$AO$5:$AW$5</definedName>
    <definedName name="CY_MFG_Exclusion_Totals">#REF!</definedName>
    <definedName name="DECEMBER">#REF!</definedName>
    <definedName name="EAL_Pri" localSheetId="9">#REF!</definedName>
    <definedName name="EAL_Pri" localSheetId="5">[1]Proforma!$E$26</definedName>
    <definedName name="EAL_Pri">#REF!</definedName>
    <definedName name="EAL_Pri_DD_rate" localSheetId="9">#REF!</definedName>
    <definedName name="EAL_Pri_DD_rate" localSheetId="5">'[1]De Delegation'!$X$20</definedName>
    <definedName name="EAL_Pri_DD_rate">#REF!</definedName>
    <definedName name="EAL_Pri_Option">#REF!</definedName>
    <definedName name="EAL_Sec" localSheetId="9">#REF!</definedName>
    <definedName name="EAL_Sec" localSheetId="5">[1]Proforma!$F$27</definedName>
    <definedName name="EAL_Sec">#REF!</definedName>
    <definedName name="EAL_Sec_DD_rate" localSheetId="9">#REF!</definedName>
    <definedName name="EAL_Sec_DD_rate" localSheetId="5">'[1]De Delegation'!$Y$21</definedName>
    <definedName name="EAL_Sec_DD_rate">#REF!</definedName>
    <definedName name="EAL_Sec_Option">#REF!</definedName>
    <definedName name="EarlyYears">#REF!</definedName>
    <definedName name="Ever6_Pri_DD_Rate" localSheetId="9">#REF!</definedName>
    <definedName name="Ever6_Pri_DD_Rate" localSheetId="5">'[1]De Delegation'!$X$11</definedName>
    <definedName name="Ever6_Pri_DD_Rate">#REF!</definedName>
    <definedName name="Ever6_pri_rate" localSheetId="9">#REF!</definedName>
    <definedName name="Ever6_pri_rate" localSheetId="5">[1]Proforma!$E$18</definedName>
    <definedName name="Ever6_pri_rate">#REF!</definedName>
    <definedName name="Ever6_Sec_DD_Rate" localSheetId="9">#REF!</definedName>
    <definedName name="Ever6_Sec_DD_Rate" localSheetId="5">'[1]De Delegation'!$Y$11</definedName>
    <definedName name="Ever6_Sec_DD_Rate">#REF!</definedName>
    <definedName name="Ever6_sec_rate" localSheetId="9">#REF!</definedName>
    <definedName name="Ever6_sec_rate" localSheetId="5">[1]Proforma!$F$18</definedName>
    <definedName name="Ever6_sec_rate">#REF!</definedName>
    <definedName name="Exc_Cir1_Total" localSheetId="9">#REF!</definedName>
    <definedName name="Exc_Cir1_Total" localSheetId="5">'[1]New ISB'!$AM$5</definedName>
    <definedName name="Exc_Cir1_Total">#REF!</definedName>
    <definedName name="Exc_Cir2_Total" localSheetId="9">#REF!</definedName>
    <definedName name="Exc_Cir2_Total" localSheetId="5">'[1]New ISB'!$AN$5</definedName>
    <definedName name="Exc_Cir2_Total">#REF!</definedName>
    <definedName name="Exc_Cir3_Total" localSheetId="9">#REF!</definedName>
    <definedName name="Exc_Cir3_Total" localSheetId="5">'[1]New ISB'!$AO$5</definedName>
    <definedName name="Exc_Cir3_Total">#REF!</definedName>
    <definedName name="Exc_Cir4_Total" localSheetId="9">#REF!</definedName>
    <definedName name="Exc_Cir4_Total" localSheetId="5">'[1]New ISB'!$AP$5</definedName>
    <definedName name="Exc_Cir4_Total">#REF!</definedName>
    <definedName name="Exc_Cir5_Total" localSheetId="9">#REF!</definedName>
    <definedName name="Exc_Cir5_Total" localSheetId="5">'[1]New ISB'!$AQ$5</definedName>
    <definedName name="Exc_Cir5_Total">#REF!</definedName>
    <definedName name="Exc_Cir6_Total" localSheetId="9">#REF!</definedName>
    <definedName name="Exc_Cir6_Total" localSheetId="5">'[1]New ISB'!$AR$5</definedName>
    <definedName name="Exc_Cir6_Total">#REF!</definedName>
    <definedName name="Exc_Cir7_Total" localSheetId="9">#REF!</definedName>
    <definedName name="Exc_Cir7_Total" localSheetId="5">'[1]New ISB'!$AS$5</definedName>
    <definedName name="Exc_Cir7_Total">#REF!</definedName>
    <definedName name="Excel_BuiltIn__FilterDatabase_3">"['Maintained Schools'.$A$1:.$H$11636]"</definedName>
    <definedName name="Excel_BuiltIn__FilterDatabase_4">"[Academies.$A$1:.$H$6222]"</definedName>
    <definedName name="Excel_BuiltIn__FilterDatabase_5">"[NMSS.$A$1:.$H$56]"</definedName>
    <definedName name="FactorVals">#REF!</definedName>
    <definedName name="FEBRUARY">#REF!</definedName>
    <definedName name="File_Name" localSheetId="10">#REF!</definedName>
    <definedName name="File_Name" localSheetId="11">#REF!</definedName>
    <definedName name="File_Name" localSheetId="12">#REF!</definedName>
    <definedName name="File_Name">#REF!</definedName>
    <definedName name="File_Type" localSheetId="10">#REF!</definedName>
    <definedName name="File_Type" localSheetId="11">#REF!</definedName>
    <definedName name="File_Type" localSheetId="12">#REF!</definedName>
    <definedName name="File_Type">#REF!</definedName>
    <definedName name="Fringe_multiplier" localSheetId="5">[1]Proforma!$I$47</definedName>
    <definedName name="Fringe_multiplier">#REF!</definedName>
    <definedName name="Fringe_Total" localSheetId="9">#REF!</definedName>
    <definedName name="Fringe_Total" localSheetId="5">'[1]New ISB'!$AI$5</definedName>
    <definedName name="Fringe_Total">#REF!</definedName>
    <definedName name="FSM_Pri_DD_rate" localSheetId="9">#REF!</definedName>
    <definedName name="FSM_Pri_DD_rate" localSheetId="5">'[1]De Delegation'!$X$10</definedName>
    <definedName name="FSM_Pri_DD_rate">#REF!</definedName>
    <definedName name="FSM_Pri_Option">#REF!</definedName>
    <definedName name="FSM_Pri_Rate" localSheetId="9">#REF!</definedName>
    <definedName name="FSM_Pri_Rate" localSheetId="5">[1]Proforma!$E$17</definedName>
    <definedName name="FSM_Pri_Rate">#REF!</definedName>
    <definedName name="FSM_Pri_Rate_2">#REF!</definedName>
    <definedName name="FSM_Sec_DD_rate" localSheetId="9">#REF!</definedName>
    <definedName name="FSM_Sec_DD_rate" localSheetId="5">'[1]De Delegation'!$Y$10</definedName>
    <definedName name="FSM_Sec_DD_rate">#REF!</definedName>
    <definedName name="FSM_Sec_Option">#REF!</definedName>
    <definedName name="FSM_Sec_Rate" localSheetId="9">#REF!</definedName>
    <definedName name="FSM_Sec_Rate" localSheetId="5">[1]Proforma!$F$17</definedName>
    <definedName name="FSM_Sec_Rate">#REF!</definedName>
    <definedName name="Funding_Floor">#REF!</definedName>
    <definedName name="Funding_Floor_Adjustment">#REF!</definedName>
    <definedName name="gfd">#REF!</definedName>
    <definedName name="glpage1">#REF!</definedName>
    <definedName name="glpage2">#REF!</definedName>
    <definedName name="glsum">#REF!</definedName>
    <definedName name="growthfunding">#REF!</definedName>
    <definedName name="IA_amalgamation" localSheetId="5">'[1]Inputs &amp; Adjustments'!$CZ$9</definedName>
    <definedName name="IA_amalgamation">#REF!</definedName>
    <definedName name="IA_closed_preApril" localSheetId="5">'[1]Inputs &amp; Adjustments'!$CZ$6</definedName>
    <definedName name="IA_closed_preApril">#REF!</definedName>
    <definedName name="IA_conversion" localSheetId="5">'[1]Inputs &amp; Adjustments'!$CZ$11</definedName>
    <definedName name="IA_conversion">#REF!</definedName>
    <definedName name="IA_new_free_school" localSheetId="5">'[1]Inputs &amp; Adjustments'!$CZ$12</definedName>
    <definedName name="IA_new_free_school">#REF!</definedName>
    <definedName name="IA_NOR_change" localSheetId="5">'[1]Inputs &amp; Adjustments'!$CZ$10</definedName>
    <definedName name="IA_NOR_change">#REF!</definedName>
    <definedName name="IA_open_postApril" localSheetId="5">'[1]Inputs &amp; Adjustments'!$CZ$8</definedName>
    <definedName name="IA_open_postApril">#REF!</definedName>
    <definedName name="IA_open_preApril" localSheetId="5">'[1]Inputs &amp; Adjustments'!$CZ$7</definedName>
    <definedName name="IA_open_preApril">#REF!</definedName>
    <definedName name="IDACI_A_Pri">[1]Proforma!$E$24</definedName>
    <definedName name="IDACI_A_Pri_DD_rate">'[1]De Delegation'!$X$17</definedName>
    <definedName name="IDACI_A_Sec">[1]Proforma!$F$24</definedName>
    <definedName name="IDACI_A_Sec_DD_rate">'[1]De Delegation'!$Y$17</definedName>
    <definedName name="IDACI_B_Pri">[1]Proforma!$E$23</definedName>
    <definedName name="IDACI_B_Pri_DD_rate">'[1]De Delegation'!$X$16</definedName>
    <definedName name="IDACI_B_Sec">[1]Proforma!$F$23</definedName>
    <definedName name="IDACI_B_Sec_DD_rate">'[1]De Delegation'!$Y$16</definedName>
    <definedName name="IDACI_B1_Pri" localSheetId="9">#REF!</definedName>
    <definedName name="IDACI_B1_Pri">#REF!</definedName>
    <definedName name="IDACI_B1_Pri_DD_rate" localSheetId="9">#REF!</definedName>
    <definedName name="IDACI_B1_Pri_DD_rate">#REF!</definedName>
    <definedName name="IDACI_B1_Sec" localSheetId="9">#REF!</definedName>
    <definedName name="IDACI_B1_Sec">#REF!</definedName>
    <definedName name="IDACI_B1_Sec_DD_rate" localSheetId="9">#REF!</definedName>
    <definedName name="IDACI_B1_Sec_DD_rate">#REF!</definedName>
    <definedName name="IDACI_B2_Pri" localSheetId="9">#REF!</definedName>
    <definedName name="IDACI_B2_Pri">#REF!</definedName>
    <definedName name="IDACI_B2_Pri_DD_rate" localSheetId="9">#REF!</definedName>
    <definedName name="IDACI_B2_Pri_DD_rate">#REF!</definedName>
    <definedName name="IDACI_B2_Sec" localSheetId="9">#REF!</definedName>
    <definedName name="IDACI_B2_Sec">#REF!</definedName>
    <definedName name="IDACI_B2_Sec_DD_rate" localSheetId="9">#REF!</definedName>
    <definedName name="IDACI_B2_Sec_DD_rate">#REF!</definedName>
    <definedName name="IDACI_B3_Pri" localSheetId="9">#REF!</definedName>
    <definedName name="IDACI_B3_Pri">#REF!</definedName>
    <definedName name="IDACI_B3_Pri_DD_rate" localSheetId="9">#REF!</definedName>
    <definedName name="IDACI_B3_Pri_DD_rate">#REF!</definedName>
    <definedName name="IDACI_B3_Sec" localSheetId="9">#REF!</definedName>
    <definedName name="IDACI_B3_Sec">#REF!</definedName>
    <definedName name="IDACI_B3_Sec_DD_rate" localSheetId="9">#REF!</definedName>
    <definedName name="IDACI_B3_Sec_DD_rate">#REF!</definedName>
    <definedName name="IDACI_B4_Pri" localSheetId="9">#REF!</definedName>
    <definedName name="IDACI_B4_Pri">#REF!</definedName>
    <definedName name="IDACI_B4_Pri_DD_rate" localSheetId="9">#REF!</definedName>
    <definedName name="IDACI_B4_Pri_DD_rate">#REF!</definedName>
    <definedName name="IDACI_B4_Sec" localSheetId="9">#REF!</definedName>
    <definedName name="IDACI_B4_Sec">#REF!</definedName>
    <definedName name="IDACI_B4_Sec_DD_rate" localSheetId="9">#REF!</definedName>
    <definedName name="IDACI_B4_Sec_DD_rate">#REF!</definedName>
    <definedName name="IDACI_B5_Pri" localSheetId="9">#REF!</definedName>
    <definedName name="IDACI_B5_Pri">#REF!</definedName>
    <definedName name="IDACI_B5_Pri_DD_rate" localSheetId="9">#REF!</definedName>
    <definedName name="IDACI_B5_Pri_DD_rate">#REF!</definedName>
    <definedName name="IDACI_B5_Sec" localSheetId="9">#REF!</definedName>
    <definedName name="IDACI_B5_Sec">#REF!</definedName>
    <definedName name="IDACI_B5_Sec_DD_rate" localSheetId="9">#REF!</definedName>
    <definedName name="IDACI_B5_Sec_DD_rate">#REF!</definedName>
    <definedName name="IDACI_B6_Pri" localSheetId="9">#REF!</definedName>
    <definedName name="IDACI_B6_Pri">#REF!</definedName>
    <definedName name="IDACI_B6_Pri_DD_rate" localSheetId="9">#REF!</definedName>
    <definedName name="IDACI_B6_Pri_DD_rate">#REF!</definedName>
    <definedName name="IDACI_B6_Sec" localSheetId="9">#REF!</definedName>
    <definedName name="IDACI_B6_Sec">#REF!</definedName>
    <definedName name="IDACI_B6_Sec_DD_rate" localSheetId="9">#REF!</definedName>
    <definedName name="IDACI_B6_Sec_DD_rate">#REF!</definedName>
    <definedName name="IDACI_C_Pri">[1]Proforma!$E$22</definedName>
    <definedName name="IDACI_C_Pri_DD_rate">'[1]De Delegation'!$X$15</definedName>
    <definedName name="IDACI_C_Sec">[1]Proforma!$F$22</definedName>
    <definedName name="IDACI_C_Sec_DD_rate">'[1]De Delegation'!$Y$15</definedName>
    <definedName name="IDACI_D_Pri">[1]Proforma!$E$21</definedName>
    <definedName name="IDACI_D_Pri_DD_rate">'[1]De Delegation'!$X$14</definedName>
    <definedName name="IDACI_D_Sec">[1]Proforma!$F$21</definedName>
    <definedName name="IDACI_D_Sec_DD_rate">'[1]De Delegation'!$Y$14</definedName>
    <definedName name="IDACI_E_Pri">[1]Proforma!$E$20</definedName>
    <definedName name="IDACI_E_Pri_DD_rate">'[1]De Delegation'!$X$13</definedName>
    <definedName name="IDACI_E_Sec">[1]Proforma!$F$20</definedName>
    <definedName name="IDACI_E_Sec_DD_rate">'[1]De Delegation'!$Y$13</definedName>
    <definedName name="IDACI_F_Pri">[1]Proforma!$E$19</definedName>
    <definedName name="IDACI_F_Pri_DD_rate">'[1]De Delegation'!$X$12</definedName>
    <definedName name="IDACI_F_Sec">[1]Proforma!$F$19</definedName>
    <definedName name="IDACI_F_Sec_DD_rate">'[1]De Delegation'!$Y$12</definedName>
    <definedName name="INCOME">#REF!</definedName>
    <definedName name="INCOME94">#REF!</definedName>
    <definedName name="JANUARY">#REF!</definedName>
    <definedName name="JULY">#REF!</definedName>
    <definedName name="JUNE">#REF!</definedName>
    <definedName name="LA_Code" localSheetId="5">[1]Cover!$C$4</definedName>
    <definedName name="LA_Code">#REF!</definedName>
    <definedName name="LA_Name" localSheetId="5">[1]Cover!$C$3</definedName>
    <definedName name="LA_Name">#REF!</definedName>
    <definedName name="LAC_Pri_DD_rate">#REF!</definedName>
    <definedName name="LAC_Rate">#REF!</definedName>
    <definedName name="LAC_Sec_DD_rate">#REF!</definedName>
    <definedName name="LCHI_Pri" localSheetId="9">#REF!</definedName>
    <definedName name="LCHI_Pri" localSheetId="5">[1]Proforma!$F$30</definedName>
    <definedName name="LCHI_Pri">#REF!</definedName>
    <definedName name="LCHI_Pri_DD_rate" localSheetId="9">#REF!</definedName>
    <definedName name="LCHI_Pri_DD_rate" localSheetId="5">'[1]De Delegation'!$X$18</definedName>
    <definedName name="LCHI_Pri_DD_rate">#REF!</definedName>
    <definedName name="LCHI_Pri_Option">#REF!</definedName>
    <definedName name="LCHI_Sec" localSheetId="9">#REF!</definedName>
    <definedName name="LCHI_Sec" localSheetId="5">[1]Proforma!$F$31</definedName>
    <definedName name="LCHI_Sec">#REF!</definedName>
    <definedName name="LCHI_Sec_DD_rate" localSheetId="9">#REF!</definedName>
    <definedName name="LCHI_Sec_DD_rate" localSheetId="5">'[1]De Delegation'!$Y$19</definedName>
    <definedName name="LCHI_Sec_DD_rate">#REF!</definedName>
    <definedName name="Lump_sum_Pri_DD_rate" localSheetId="9">#REF!</definedName>
    <definedName name="Lump_sum_Pri_DD_rate" localSheetId="5">'[1]De Delegation'!$X$23</definedName>
    <definedName name="Lump_sum_Pri_DD_rate">#REF!</definedName>
    <definedName name="Lump_sum_Sec_DD_rate" localSheetId="9">#REF!</definedName>
    <definedName name="Lump_sum_Sec_DD_rate" localSheetId="5">'[1]De Delegation'!$Y$23</definedName>
    <definedName name="Lump_sum_Sec_DD_rate">#REF!</definedName>
    <definedName name="Lump_Sum_total" localSheetId="9">#REF!</definedName>
    <definedName name="Lump_Sum_total" localSheetId="5">'[1]New ISB'!$AG$5</definedName>
    <definedName name="Lump_Sum_total">#REF!</definedName>
    <definedName name="MARCH">#REF!</definedName>
    <definedName name="MAY">#REF!</definedName>
    <definedName name="MFG_Rate" localSheetId="9">#REF!</definedName>
    <definedName name="MFG_Rate" localSheetId="5">[1]Proforma!$H$66</definedName>
    <definedName name="MFG_Rate">#REF!</definedName>
    <definedName name="MFG_Total" localSheetId="9">#REF!</definedName>
    <definedName name="MFG_Total" localSheetId="5">'[1]New ISB'!$BN$5</definedName>
    <definedName name="MFG_Total">#REF!</definedName>
    <definedName name="Mid_dist_taper" localSheetId="5">[1]Proforma!$J$45</definedName>
    <definedName name="Mid_dist_taper">#REF!</definedName>
    <definedName name="Mid_distance_threshold" localSheetId="9">#REF!</definedName>
    <definedName name="Mid_distance_threshold" localSheetId="5">[1]Proforma!$D$45</definedName>
    <definedName name="Mid_distance_threshold">#REF!</definedName>
    <definedName name="Mid_PupilNo_threshold" localSheetId="9">#REF!</definedName>
    <definedName name="Mid_PupilNo_threshold" localSheetId="5">[1]Proforma!$G$45</definedName>
    <definedName name="Mid_PupilNo_threshold">#REF!</definedName>
    <definedName name="min_pupil_rate_KS3" localSheetId="9">#REF!</definedName>
    <definedName name="min_pupil_rate_KS3" localSheetId="5">[1]Proforma!$E$9</definedName>
    <definedName name="min_pupil_rate_KS3">#REF!</definedName>
    <definedName name="min_pupil_rate_KS4" localSheetId="9">#REF!</definedName>
    <definedName name="min_pupil_rate_KS4" localSheetId="5">[1]Proforma!$G$9</definedName>
    <definedName name="min_pupil_rate_KS4">#REF!</definedName>
    <definedName name="min_pupil_rate_pri" localSheetId="9">#REF!</definedName>
    <definedName name="min_pupil_rate_pri" localSheetId="5">[1]Proforma!$D$9</definedName>
    <definedName name="min_pupil_rate_pri">#REF!</definedName>
    <definedName name="min_pupil_rate_sec" localSheetId="9">#REF!</definedName>
    <definedName name="min_pupil_rate_sec" localSheetId="5">[1]Proforma!$I$9</definedName>
    <definedName name="min_pupil_rate_sec">#REF!</definedName>
    <definedName name="Mobility_Pri" localSheetId="9">#REF!</definedName>
    <definedName name="Mobility_Pri" localSheetId="5">[1]Proforma!$E$28</definedName>
    <definedName name="Mobility_Pri">#REF!</definedName>
    <definedName name="Mobility_Pri_DD_Rate" localSheetId="9">#REF!</definedName>
    <definedName name="Mobility_Pri_DD_Rate" localSheetId="5">'[1]De Delegation'!$X$22</definedName>
    <definedName name="Mobility_Pri_DD_Rate">#REF!</definedName>
    <definedName name="Mobility_Sec" localSheetId="9">#REF!</definedName>
    <definedName name="Mobility_Sec" localSheetId="5">[1]Proforma!$F$28</definedName>
    <definedName name="Mobility_Sec">#REF!</definedName>
    <definedName name="Mobility_Sec_DD_Rate" localSheetId="9">#REF!</definedName>
    <definedName name="Mobility_Sec_DD_Rate" localSheetId="5">'[1]De Delegation'!$Y$22</definedName>
    <definedName name="Mobility_Sec_DD_Rate">#REF!</definedName>
    <definedName name="mppf_pri" localSheetId="9">#REF!</definedName>
    <definedName name="mppf_pri">#REF!</definedName>
    <definedName name="mppf_sec" localSheetId="9">#REF!</definedName>
    <definedName name="mppf_sec">#REF!</definedName>
    <definedName name="MPPL_pri">'[1]New ISB'!$BB$5</definedName>
    <definedName name="MPPL_sec">'[1]New ISB'!$BC$5</definedName>
    <definedName name="Notional_SEN_AWPU_KS3" localSheetId="9">#REF!</definedName>
    <definedName name="Notional_SEN_AWPU_KS3" localSheetId="5">[1]Proforma!$L$14</definedName>
    <definedName name="Notional_SEN_AWPU_KS3">#REF!</definedName>
    <definedName name="Notional_SEN_AWPU_KS4" localSheetId="9">#REF!</definedName>
    <definedName name="Notional_SEN_AWPU_KS4" localSheetId="5">[1]Proforma!$L$15</definedName>
    <definedName name="Notional_SEN_AWPU_KS4">#REF!</definedName>
    <definedName name="Notional_SEN_AWPU_Pri" localSheetId="9">#REF!</definedName>
    <definedName name="Notional_SEN_AWPU_Pri" localSheetId="5">[1]Proforma!$L$13</definedName>
    <definedName name="Notional_SEN_AWPU_Pri">#REF!</definedName>
    <definedName name="Notional_SEN_EAL_Pri" localSheetId="9">#REF!</definedName>
    <definedName name="Notional_SEN_EAL_Pri" localSheetId="5">[1]Proforma!$L$26</definedName>
    <definedName name="Notional_SEN_EAL_Pri">#REF!</definedName>
    <definedName name="Notional_SEN_EAL_Sec" localSheetId="9">#REF!</definedName>
    <definedName name="Notional_SEN_EAL_Sec" localSheetId="5">[1]Proforma!$M$27</definedName>
    <definedName name="Notional_SEN_EAL_Sec">#REF!</definedName>
    <definedName name="Notional_SEN_Ever6_Pri" localSheetId="9">#REF!</definedName>
    <definedName name="Notional_SEN_Ever6_Pri" localSheetId="5">[1]Proforma!$L$18</definedName>
    <definedName name="Notional_SEN_Ever6_Pri">#REF!</definedName>
    <definedName name="Notional_SEN_Ever6_Sec" localSheetId="9">#REF!</definedName>
    <definedName name="Notional_SEN_Ever6_Sec" localSheetId="5">[1]Proforma!$M$18</definedName>
    <definedName name="Notional_SEN_Ever6_Sec">#REF!</definedName>
    <definedName name="Notional_SEN_ExCir2" localSheetId="9">#REF!</definedName>
    <definedName name="Notional_SEN_ExCir2" localSheetId="5">[1]Proforma!$L$54</definedName>
    <definedName name="Notional_SEN_ExCir2">#REF!</definedName>
    <definedName name="Notional_SEN_ExCir3" localSheetId="9">#REF!</definedName>
    <definedName name="Notional_SEN_ExCir3" localSheetId="5">[1]Proforma!$L$55</definedName>
    <definedName name="Notional_SEN_ExCir3">#REF!</definedName>
    <definedName name="Notional_SEN_ExCir4" localSheetId="9">#REF!</definedName>
    <definedName name="Notional_SEN_ExCir4" localSheetId="5">[1]Proforma!$L$56</definedName>
    <definedName name="Notional_SEN_ExCir4">#REF!</definedName>
    <definedName name="Notional_SEN_ExCir5" localSheetId="9">#REF!</definedName>
    <definedName name="Notional_SEN_ExCir5" localSheetId="5">[1]Proforma!$L$57</definedName>
    <definedName name="Notional_SEN_ExCir5">#REF!</definedName>
    <definedName name="Notional_SEN_ExCir6" localSheetId="9">#REF!</definedName>
    <definedName name="Notional_SEN_ExCir6" localSheetId="5">[1]Proforma!$L$58</definedName>
    <definedName name="Notional_SEN_ExCir6">#REF!</definedName>
    <definedName name="Notional_SEN_ExCir7" localSheetId="9">#REF!</definedName>
    <definedName name="Notional_SEN_ExCir7" localSheetId="5">[1]Proforma!$L$59</definedName>
    <definedName name="Notional_SEN_ExCir7">#REF!</definedName>
    <definedName name="Notional_SEN_FF">#REF!</definedName>
    <definedName name="Notional_SEN_FSM_Pri" localSheetId="9">#REF!</definedName>
    <definedName name="Notional_SEN_FSM_Pri" localSheetId="5">[1]Proforma!$L$17</definedName>
    <definedName name="Notional_SEN_FSM_Pri">#REF!</definedName>
    <definedName name="Notional_SEN_FSM_Sec" localSheetId="9">#REF!</definedName>
    <definedName name="Notional_SEN_FSM_Sec" localSheetId="5">[1]Proforma!$M$17</definedName>
    <definedName name="Notional_SEN_FSM_Sec">#REF!</definedName>
    <definedName name="Notional_SEN_IDACI_A_Pri">[1]Proforma!$L$24</definedName>
    <definedName name="Notional_SEN_IDACI_A_Sec">[1]Proforma!$M$24</definedName>
    <definedName name="Notional_SEN_IDACI_B_Pri">[1]Proforma!$L$23</definedName>
    <definedName name="Notional_SEN_IDACI_B_Sec">[1]Proforma!$M$23</definedName>
    <definedName name="Notional_SEN_IDACI_B1_Pri" localSheetId="9">#REF!</definedName>
    <definedName name="Notional_SEN_IDACI_B1_Pri">#REF!</definedName>
    <definedName name="Notional_SEN_IDACI_B1_Sec" localSheetId="9">#REF!</definedName>
    <definedName name="Notional_SEN_IDACI_B1_Sec">#REF!</definedName>
    <definedName name="Notional_SEN_IDACI_B2_Pri" localSheetId="9">#REF!</definedName>
    <definedName name="Notional_SEN_IDACI_B2_Pri">#REF!</definedName>
    <definedName name="Notional_SEN_IDACI_B2_Sec" localSheetId="9">#REF!</definedName>
    <definedName name="Notional_SEN_IDACI_B2_Sec">#REF!</definedName>
    <definedName name="Notional_SEN_IDACI_B3_Pri" localSheetId="9">#REF!</definedName>
    <definedName name="Notional_SEN_IDACI_B3_Pri">#REF!</definedName>
    <definedName name="Notional_SEN_IDACI_B3_Sec" localSheetId="9">#REF!</definedName>
    <definedName name="Notional_SEN_IDACI_B3_Sec">#REF!</definedName>
    <definedName name="Notional_SEN_IDACI_B4_Pri" localSheetId="9">#REF!</definedName>
    <definedName name="Notional_SEN_IDACI_B4_Pri">#REF!</definedName>
    <definedName name="Notional_SEN_IDACI_B4_Sec" localSheetId="9">#REF!</definedName>
    <definedName name="Notional_SEN_IDACI_B4_Sec">#REF!</definedName>
    <definedName name="Notional_SEN_IDACI_B5_Pri" localSheetId="9">#REF!</definedName>
    <definedName name="Notional_SEN_IDACI_B5_Pri">#REF!</definedName>
    <definedName name="Notional_SEN_IDACI_B5_Sec" localSheetId="9">#REF!</definedName>
    <definedName name="Notional_SEN_IDACI_B5_Sec">#REF!</definedName>
    <definedName name="Notional_SEN_IDACI_B6_Pri" localSheetId="9">#REF!</definedName>
    <definedName name="Notional_SEN_IDACI_B6_Pri">#REF!</definedName>
    <definedName name="Notional_SEN_IDACI_B6_Sec" localSheetId="9">#REF!</definedName>
    <definedName name="Notional_SEN_IDACI_B6_Sec">#REF!</definedName>
    <definedName name="Notional_SEN_IDACI_C_Pri">[1]Proforma!$L$22</definedName>
    <definedName name="Notional_SEN_IDACI_C_Sec">[1]Proforma!$M$22</definedName>
    <definedName name="Notional_SEN_IDACI_D_Pri">[1]Proforma!$L$21</definedName>
    <definedName name="Notional_SEN_IDACI_D_Sec">[1]Proforma!$M$21</definedName>
    <definedName name="Notional_SEN_IDACI_E_Pri">[1]Proforma!$L$20</definedName>
    <definedName name="Notional_SEN_IDACI_E_Sec">[1]Proforma!$M$20</definedName>
    <definedName name="Notional_SEN_IDACI_F_Pri">[1]Proforma!$L$19</definedName>
    <definedName name="Notional_SEN_IDACI_F_Sec">[1]Proforma!$M$19</definedName>
    <definedName name="Notional_SEN_LAC">#REF!</definedName>
    <definedName name="Notional_SEN_LCHI_Pri" localSheetId="9">#REF!</definedName>
    <definedName name="Notional_SEN_LCHI_Pri" localSheetId="5">[1]Proforma!$L$30</definedName>
    <definedName name="Notional_SEN_LCHI_Pri">#REF!</definedName>
    <definedName name="Notional_SEN_LCHI_Sec" localSheetId="9">#REF!</definedName>
    <definedName name="Notional_SEN_LCHI_Sec" localSheetId="5">[1]Proforma!$M$31</definedName>
    <definedName name="Notional_SEN_LCHI_Sec">#REF!</definedName>
    <definedName name="Notional_SEN_Lump_sum_Pri" localSheetId="9">#REF!</definedName>
    <definedName name="Notional_SEN_Lump_sum_Pri" localSheetId="5">[1]Proforma!$L$40</definedName>
    <definedName name="Notional_SEN_Lump_sum_Pri">#REF!</definedName>
    <definedName name="Notional_SEN_Lump_sum_Sec" localSheetId="9">#REF!</definedName>
    <definedName name="Notional_SEN_Lump_sum_Sec" localSheetId="5">[1]Proforma!$M$40</definedName>
    <definedName name="Notional_SEN_Lump_sum_Sec">#REF!</definedName>
    <definedName name="Notional_SEN_MFG" localSheetId="9">#REF!</definedName>
    <definedName name="Notional_SEN_MFG" localSheetId="5">[1]Proforma!$L$73</definedName>
    <definedName name="Notional_SEN_MFG">#REF!</definedName>
    <definedName name="Notional_SEN_Mobility_Pri" localSheetId="9">#REF!</definedName>
    <definedName name="Notional_SEN_Mobility_Pri" localSheetId="5">[1]Proforma!$L$28</definedName>
    <definedName name="Notional_SEN_Mobility_Pri">#REF!</definedName>
    <definedName name="Notional_SEN_Mobility_Sec" localSheetId="9">#REF!</definedName>
    <definedName name="Notional_SEN_Mobility_Sec" localSheetId="5">[1]Proforma!$M$28</definedName>
    <definedName name="Notional_SEN_Mobility_Sec">#REF!</definedName>
    <definedName name="Notional_SEN_MPPF" localSheetId="9">#REF!</definedName>
    <definedName name="Notional_SEN_MPPF" localSheetId="5">[1]Proforma!$L$63</definedName>
    <definedName name="Notional_SEN_MPPF">#REF!</definedName>
    <definedName name="Notional_SEN_PFI" localSheetId="9">#REF!</definedName>
    <definedName name="Notional_SEN_PFI" localSheetId="5">[1]Proforma!$L$50</definedName>
    <definedName name="Notional_SEN_PFI">#REF!</definedName>
    <definedName name="Notional_SEN_Rates" localSheetId="9">#REF!</definedName>
    <definedName name="Notional_SEN_Rates" localSheetId="5">[1]Proforma!$L$49</definedName>
    <definedName name="Notional_SEN_Rates">#REF!</definedName>
    <definedName name="Notional_SEN_SixthForm">#REF!</definedName>
    <definedName name="Notional_SEN_Sparsity_Pri" localSheetId="9">#REF!</definedName>
    <definedName name="Notional_SEN_Sparsity_Pri" localSheetId="5">[1]Proforma!$L$41</definedName>
    <definedName name="Notional_SEN_Sparsity_Pri">#REF!</definedName>
    <definedName name="Notional_SEN_Sparsity_Sec" localSheetId="9">#REF!</definedName>
    <definedName name="Notional_SEN_Sparsity_Sec" localSheetId="5">[1]Proforma!$M$41</definedName>
    <definedName name="Notional_SEN_Sparsity_Sec">#REF!</definedName>
    <definedName name="Notional_SEN_Split_sites" localSheetId="9">#REF!</definedName>
    <definedName name="Notional_SEN_Split_sites" localSheetId="5">[1]Proforma!$L$48</definedName>
    <definedName name="Notional_SEN_Split_sites">#REF!</definedName>
    <definedName name="NOVEMBER">#REF!</definedName>
    <definedName name="OCTOBER">#REF!</definedName>
    <definedName name="part">#REF!</definedName>
    <definedName name="PFI_Total" localSheetId="9">#REF!</definedName>
    <definedName name="PFI_Total" localSheetId="5">'[1]New ISB'!$AL$5</definedName>
    <definedName name="PFI_Total">#REF!</definedName>
    <definedName name="previous_year" localSheetId="5">[1]Cover!$T$9</definedName>
    <definedName name="previous_year">#REF!</definedName>
    <definedName name="previous_year_full" localSheetId="5">[1]Cover!$T$16</definedName>
    <definedName name="previous_year_full">#REF!</definedName>
    <definedName name="Pri_dist_taper" localSheetId="5">[1]Proforma!$J$43</definedName>
    <definedName name="Pri_dist_taper">#REF!</definedName>
    <definedName name="Pri_distance_threshold" localSheetId="9">#REF!</definedName>
    <definedName name="Pri_distance_threshold" localSheetId="5">[1]Proforma!$D$43</definedName>
    <definedName name="Pri_distance_threshold">#REF!</definedName>
    <definedName name="Pri_PupilNo_threshold" localSheetId="9">#REF!</definedName>
    <definedName name="Pri_PupilNo_threshold" localSheetId="5">[1]Proforma!$G$43</definedName>
    <definedName name="Pri_PupilNo_threshold">#REF!</definedName>
    <definedName name="Primary_Lump_sum" localSheetId="9">#REF!</definedName>
    <definedName name="Primary_Lump_sum" localSheetId="5">[1]Proforma!$F$40</definedName>
    <definedName name="Primary_Lump_sum">#REF!</definedName>
    <definedName name="_xlnm.Print_Titles" localSheetId="7">'Three year Budget Plan '!$10:$10</definedName>
    <definedName name="ProformaAdditionalFundingFromHN" localSheetId="5">[1]Proforma!$J$78</definedName>
    <definedName name="ProformaAdditionalFundingFromHN">#REF!</definedName>
    <definedName name="ProformaExceptionalCircumstanceTotals" localSheetId="5">[1]Proforma!$J$53:$J$59</definedName>
    <definedName name="ProformaExceptionalCircumstanceTotals">#REF!</definedName>
    <definedName name="ProformaFallingRollsFund" localSheetId="5">[1]Proforma!$J$81</definedName>
    <definedName name="ProformaFallingRollsFund">#REF!</definedName>
    <definedName name="ProformaGrowthFund" localSheetId="5">[1]Proforma!$J$80</definedName>
    <definedName name="ProformaGrowthFund">#REF!</definedName>
    <definedName name="ProformaHNThreshold" localSheetId="5">[1]Proforma!$J$77</definedName>
    <definedName name="ProformaHNThreshold">#REF!</definedName>
    <definedName name="PupilPremium">#REF!</definedName>
    <definedName name="PY_MFG_Exclusion_Totals" localSheetId="5">'[1]25-26 final baselines'!$AB$5:$AH$5</definedName>
    <definedName name="PY_MFG_Exclusion_Totals">#REF!</definedName>
    <definedName name="Quarter">#REF!</definedName>
    <definedName name="Rates_Total" localSheetId="9">#REF!</definedName>
    <definedName name="Rates_Total" localSheetId="5">'[1]New ISB'!$AK$5</definedName>
    <definedName name="Rates_Total">#REF!</definedName>
    <definedName name="Reasons_list" localSheetId="9">#REF!</definedName>
    <definedName name="Reasons_list" localSheetId="5">'[1]Inputs &amp; Adjustments'!$CZ$6:$CZ$13</definedName>
    <definedName name="Reasons_list">#REF!</definedName>
    <definedName name="Reception_Uplift_YesNo" localSheetId="9">#REF!</definedName>
    <definedName name="Reception_Uplift_YesNo">#REF!</definedName>
    <definedName name="revbudg">#REF!</definedName>
    <definedName name="row">#REF!</definedName>
    <definedName name="Scaling_Factor" localSheetId="9">#REF!</definedName>
    <definedName name="Scaling_Factor" localSheetId="5">[1]Proforma!$G$69</definedName>
    <definedName name="Scaling_Factor">#REF!</definedName>
    <definedName name="School">#REF!</definedName>
    <definedName name="School_list" localSheetId="9">#REF!</definedName>
    <definedName name="School_list" localSheetId="5">'[1]New ISB'!$C$6:$C$661</definedName>
    <definedName name="School_list">#REF!</definedName>
    <definedName name="School_Name">#REF!</definedName>
    <definedName name="Schools">#REF!</definedName>
    <definedName name="Schoolsreference2">#REF!</definedName>
    <definedName name="Sec_dist_taper" localSheetId="5">[1]Proforma!$J$44</definedName>
    <definedName name="Sec_dist_taper">#REF!</definedName>
    <definedName name="Sec_distance_threshold" localSheetId="9">#REF!</definedName>
    <definedName name="Sec_distance_threshold" localSheetId="5">[1]Proforma!$D$44</definedName>
    <definedName name="Sec_distance_threshold">#REF!</definedName>
    <definedName name="Sec_PupilNo_threshold" localSheetId="9">#REF!</definedName>
    <definedName name="Sec_PupilNo_threshold" localSheetId="5">[1]Proforma!$G$44</definedName>
    <definedName name="Sec_PupilNo_threshold">#REF!</definedName>
    <definedName name="Secondary_Lump_Sum" localSheetId="9">#REF!</definedName>
    <definedName name="Secondary_Lump_Sum" localSheetId="5">[1]Proforma!$G$40</definedName>
    <definedName name="Secondary_Lump_Sum">#REF!</definedName>
    <definedName name="SEPTEMBER">#REF!</definedName>
    <definedName name="Sheet_Name" localSheetId="10">#REF!</definedName>
    <definedName name="Sheet_Name" localSheetId="11">#REF!</definedName>
    <definedName name="Sheet_Name" localSheetId="12">#REF!</definedName>
    <definedName name="Sheet_Name">#REF!</definedName>
    <definedName name="Sixth_Form_Total">#REF!</definedName>
    <definedName name="Sparsity_All_lump_sum" localSheetId="9">#REF!</definedName>
    <definedName name="Sparsity_All_lump_sum" localSheetId="5">[1]Proforma!$I$41</definedName>
    <definedName name="Sparsity_All_lump_sum">#REF!</definedName>
    <definedName name="Sparsity_Mid_lump_sum" localSheetId="9">#REF!</definedName>
    <definedName name="Sparsity_Mid_lump_sum" localSheetId="5">[1]Proforma!$H$41</definedName>
    <definedName name="Sparsity_Mid_lump_sum">#REF!</definedName>
    <definedName name="Sparsity_Pri_DD_percentage" localSheetId="9">#REF!</definedName>
    <definedName name="Sparsity_Pri_DD_percentage" localSheetId="5">'[1]De Delegation'!$X$25</definedName>
    <definedName name="Sparsity_Pri_DD_percentage">#REF!</definedName>
    <definedName name="Sparsity_Pri_lump_sum" localSheetId="9">#REF!</definedName>
    <definedName name="Sparsity_Pri_lump_sum" localSheetId="5">[1]Proforma!$F$41</definedName>
    <definedName name="Sparsity_Pri_lump_sum">#REF!</definedName>
    <definedName name="Sparsity_Sec_DD_percentage" localSheetId="9">#REF!</definedName>
    <definedName name="Sparsity_Sec_DD_percentage" localSheetId="5">'[1]De Delegation'!$Y$25</definedName>
    <definedName name="Sparsity_Sec_DD_percentage">#REF!</definedName>
    <definedName name="Sparsity_Sec_lump_sum" localSheetId="9">#REF!</definedName>
    <definedName name="Sparsity_Sec_lump_sum" localSheetId="5">[1]Proforma!$G$41</definedName>
    <definedName name="Sparsity_Sec_lump_sum">#REF!</definedName>
    <definedName name="Sparsity_Total" localSheetId="9">#REF!</definedName>
    <definedName name="Sparsity_Total" localSheetId="5">'[1]New ISB'!$AH$5</definedName>
    <definedName name="Sparsity_Total">#REF!</definedName>
    <definedName name="Split_sites_distance_rate" localSheetId="5">[1]Proforma!$I$48</definedName>
    <definedName name="Split_sites_distance_rate">#REF!</definedName>
    <definedName name="Split_sites_lump_sum" localSheetId="5">[1]Proforma!$G$48</definedName>
    <definedName name="Split_sites_lump_sum">#REF!</definedName>
    <definedName name="Split_Sites_Total" localSheetId="9">#REF!</definedName>
    <definedName name="Split_Sites_Total" localSheetId="5">'[1]New ISB'!$AJ$5</definedName>
    <definedName name="Split_Sites_Total">#REF!</definedName>
    <definedName name="table">#REF!</definedName>
    <definedName name="Tapered_all_lump_sum" localSheetId="9">#REF!</definedName>
    <definedName name="Tapered_all_lump_sum" localSheetId="5">[1]Proforma!$L$46</definedName>
    <definedName name="Tapered_all_lump_sum">#REF!</definedName>
    <definedName name="Tapered_mid_lump_sum" localSheetId="9">#REF!</definedName>
    <definedName name="Tapered_mid_lump_sum" localSheetId="5">[1]Proforma!$L$45</definedName>
    <definedName name="Tapered_mid_lump_sum">#REF!</definedName>
    <definedName name="Tapered_primary_lump_sum" localSheetId="9">#REF!</definedName>
    <definedName name="Tapered_primary_lump_sum" localSheetId="5">[1]Proforma!$L$43</definedName>
    <definedName name="Tapered_primary_lump_sum">#REF!</definedName>
    <definedName name="Tapered_secondary_lump_sum" localSheetId="9">#REF!</definedName>
    <definedName name="Tapered_secondary_lump_sum" localSheetId="5">[1]Proforma!$L$44</definedName>
    <definedName name="Tapered_secondary_lump_sum">#REF!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al_Notional_SEN" localSheetId="9">#REF!</definedName>
    <definedName name="Total_Notional_SEN" localSheetId="5">'[1]New ISB'!$AW$5</definedName>
    <definedName name="Total_Notional_SEN">#REF!</definedName>
    <definedName name="Total_Primary_funding" localSheetId="9">#REF!</definedName>
    <definedName name="Total_Primary_funding" localSheetId="5">'[1]New ISB'!$BE$5</definedName>
    <definedName name="Total_Primary_funding">#REF!</definedName>
    <definedName name="Total_Secondary_Funding" localSheetId="9">#REF!</definedName>
    <definedName name="Total_Secondary_Funding" localSheetId="5">'[1]New ISB'!$BF$5</definedName>
    <definedName name="Total_Secondary_Funding">#REF!</definedName>
    <definedName name="ValidationList1" localSheetId="5">'[1]Validation sheet'!$D$4:$D$30</definedName>
    <definedName name="ValidationList1">#REF!</definedName>
    <definedName name="ValidationList2" localSheetId="5">'[1]Validation sheet'!$C$33:$AA$33</definedName>
    <definedName name="ValidationList2">#REF!</definedName>
    <definedName name="WorkingBudget">#REF!</definedName>
    <definedName name="YesNo" localSheetId="5">[1]Cover!$T$21:$T$22</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6" l="1"/>
  <c r="H4" i="46"/>
  <c r="I4" i="46"/>
  <c r="J4" i="46"/>
  <c r="P4" i="46"/>
  <c r="Q4" i="46"/>
  <c r="R4" i="46"/>
  <c r="S4" i="46"/>
  <c r="T4" i="46"/>
  <c r="D3" i="43"/>
  <c r="E3" i="43"/>
  <c r="F3" i="43"/>
  <c r="G3" i="43"/>
  <c r="H3" i="43"/>
  <c r="I3" i="43"/>
  <c r="J3" i="43"/>
  <c r="K3" i="43"/>
  <c r="L3" i="43"/>
  <c r="M3" i="43"/>
  <c r="N3" i="43"/>
  <c r="O3" i="43"/>
  <c r="P3" i="43"/>
  <c r="Q3" i="43"/>
  <c r="R3" i="43"/>
  <c r="S3" i="43"/>
  <c r="T3" i="43"/>
  <c r="U3" i="43"/>
  <c r="V3" i="43"/>
  <c r="W3" i="43"/>
  <c r="X3" i="43"/>
  <c r="Y3" i="43"/>
  <c r="Z3" i="43"/>
  <c r="AA3" i="43"/>
  <c r="AB3" i="43"/>
  <c r="AC3" i="43"/>
  <c r="AD3" i="43"/>
  <c r="AE3" i="43"/>
  <c r="AF3" i="43"/>
  <c r="AG3" i="43"/>
  <c r="AH3" i="43"/>
  <c r="AI3" i="43"/>
  <c r="AJ3" i="43"/>
  <c r="AK3" i="43"/>
  <c r="AL3" i="43"/>
  <c r="AM3" i="43"/>
  <c r="AN3" i="43"/>
  <c r="AO3" i="43"/>
  <c r="AP3" i="43"/>
  <c r="AQ3" i="43"/>
  <c r="AR3" i="43"/>
  <c r="AS3" i="43"/>
  <c r="AT3" i="43"/>
  <c r="AU3" i="43"/>
  <c r="AV3" i="43"/>
  <c r="AW3" i="43"/>
  <c r="AX3" i="43"/>
  <c r="BA3" i="43"/>
  <c r="BB3" i="43"/>
  <c r="BC3" i="43"/>
  <c r="BD3" i="43"/>
  <c r="BE3" i="43"/>
  <c r="BF3" i="43"/>
  <c r="BH3" i="43"/>
  <c r="BI3" i="43"/>
  <c r="BJ3" i="43"/>
  <c r="BM3" i="43"/>
  <c r="BN3" i="43"/>
  <c r="BS3" i="43"/>
  <c r="BT3" i="43"/>
  <c r="BU3" i="43"/>
  <c r="BV3" i="43"/>
  <c r="BW3" i="43"/>
  <c r="BX3" i="43"/>
  <c r="C6" i="40"/>
  <c r="C4" i="11"/>
  <c r="U53" i="35" l="1"/>
  <c r="V53" i="35"/>
  <c r="U54" i="35"/>
  <c r="V54" i="35"/>
  <c r="U55" i="35"/>
  <c r="V55" i="35"/>
  <c r="U56" i="35"/>
  <c r="V56" i="35"/>
  <c r="U57" i="35"/>
  <c r="V57" i="35"/>
  <c r="U58" i="35"/>
  <c r="V58" i="35"/>
  <c r="U44" i="35"/>
  <c r="V44" i="35"/>
  <c r="U45" i="35"/>
  <c r="V45" i="35"/>
  <c r="U46" i="35"/>
  <c r="V46" i="35"/>
  <c r="U47" i="35"/>
  <c r="V47" i="35"/>
  <c r="C4" i="35"/>
  <c r="I62" i="35"/>
  <c r="G44" i="40"/>
  <c r="G48" i="35" s="1"/>
  <c r="E32" i="40"/>
  <c r="E36" i="35" s="1"/>
  <c r="D32" i="40"/>
  <c r="D36" i="35" s="1"/>
  <c r="G34" i="40"/>
  <c r="G38" i="35" s="1"/>
  <c r="F33" i="40"/>
  <c r="F37" i="35" s="1"/>
  <c r="G32" i="40"/>
  <c r="G36" i="35" s="1"/>
  <c r="F32" i="40"/>
  <c r="F36" i="35" s="1"/>
  <c r="G31" i="40"/>
  <c r="G35" i="35" s="1"/>
  <c r="F30" i="40"/>
  <c r="F34" i="35" s="1"/>
  <c r="G27" i="40"/>
  <c r="G31" i="35" s="1"/>
  <c r="G26" i="40"/>
  <c r="G30" i="35" s="1"/>
  <c r="G25" i="40"/>
  <c r="G29" i="35" s="1"/>
  <c r="G24" i="40"/>
  <c r="G28" i="35" s="1"/>
  <c r="G23" i="40"/>
  <c r="G27" i="35" s="1"/>
  <c r="G22" i="40"/>
  <c r="G26" i="35" s="1"/>
  <c r="F27" i="40"/>
  <c r="F31" i="35" s="1"/>
  <c r="F26" i="40"/>
  <c r="F30" i="35" s="1"/>
  <c r="F25" i="40"/>
  <c r="F29" i="35" s="1"/>
  <c r="F24" i="40"/>
  <c r="F28" i="35" s="1"/>
  <c r="F23" i="40"/>
  <c r="F27" i="35" s="1"/>
  <c r="F22" i="40"/>
  <c r="F26" i="35" s="1"/>
  <c r="G21" i="40"/>
  <c r="G25" i="35" s="1"/>
  <c r="G20" i="40"/>
  <c r="G24" i="35" s="1"/>
  <c r="F21" i="40"/>
  <c r="F25" i="35" s="1"/>
  <c r="F20" i="40"/>
  <c r="F24" i="35" s="1"/>
  <c r="C6" i="35" l="1"/>
  <c r="C6" i="11"/>
  <c r="H32" i="40"/>
  <c r="F17" i="40" l="1"/>
  <c r="F21" i="35" s="1"/>
  <c r="F16" i="40"/>
  <c r="F15" i="40"/>
  <c r="O17" i="40" s="1"/>
  <c r="E34" i="40"/>
  <c r="E38" i="35" s="1"/>
  <c r="D33" i="40"/>
  <c r="D37" i="35" s="1"/>
  <c r="E31" i="40"/>
  <c r="E35" i="35" s="1"/>
  <c r="D30" i="40"/>
  <c r="D34" i="35" s="1"/>
  <c r="E27" i="40"/>
  <c r="E31" i="35" s="1"/>
  <c r="D27" i="40"/>
  <c r="D31" i="35" s="1"/>
  <c r="E26" i="40"/>
  <c r="E30" i="35" s="1"/>
  <c r="D26" i="40"/>
  <c r="D30" i="35" s="1"/>
  <c r="E25" i="40"/>
  <c r="E29" i="35" s="1"/>
  <c r="D25" i="40"/>
  <c r="D29" i="35" s="1"/>
  <c r="E24" i="40"/>
  <c r="E28" i="35" s="1"/>
  <c r="D24" i="40"/>
  <c r="D28" i="35" s="1"/>
  <c r="E23" i="40"/>
  <c r="E27" i="35" s="1"/>
  <c r="D23" i="40"/>
  <c r="D27" i="35" s="1"/>
  <c r="E22" i="40"/>
  <c r="E26" i="35" s="1"/>
  <c r="D22" i="40"/>
  <c r="D26" i="35" s="1"/>
  <c r="E21" i="40"/>
  <c r="E25" i="35" s="1"/>
  <c r="D21" i="40"/>
  <c r="D25" i="35" s="1"/>
  <c r="E20" i="40"/>
  <c r="E24" i="35" s="1"/>
  <c r="D20" i="40"/>
  <c r="D24" i="35" s="1"/>
  <c r="L24" i="35" s="1"/>
  <c r="R24" i="35" s="1"/>
  <c r="D17" i="40"/>
  <c r="D21" i="35" s="1"/>
  <c r="D16" i="40"/>
  <c r="D20" i="35" s="1"/>
  <c r="D15" i="40"/>
  <c r="D19" i="35" s="1"/>
  <c r="L19" i="35" s="1"/>
  <c r="R19" i="35" s="1"/>
  <c r="G38" i="44"/>
  <c r="I38" i="44" s="1"/>
  <c r="G37" i="44"/>
  <c r="I37" i="44" s="1"/>
  <c r="G36" i="44"/>
  <c r="I36" i="44" s="1"/>
  <c r="G35" i="44"/>
  <c r="I35" i="44" s="1"/>
  <c r="G34" i="44"/>
  <c r="I34" i="44" s="1"/>
  <c r="I33" i="44"/>
  <c r="G33" i="44"/>
  <c r="G32" i="44"/>
  <c r="I32" i="44" s="1"/>
  <c r="G31" i="44"/>
  <c r="I31" i="44" s="1"/>
  <c r="G30" i="44"/>
  <c r="I30" i="44" s="1"/>
  <c r="G29" i="44"/>
  <c r="I29" i="44" s="1"/>
  <c r="G28" i="44"/>
  <c r="I28" i="44" s="1"/>
  <c r="G27" i="44"/>
  <c r="I27" i="44" s="1"/>
  <c r="G26" i="44"/>
  <c r="I26" i="44" s="1"/>
  <c r="G25" i="44"/>
  <c r="I25" i="44" s="1"/>
  <c r="G24" i="44"/>
  <c r="I24" i="44" s="1"/>
  <c r="G23" i="44"/>
  <c r="I23" i="44" s="1"/>
  <c r="G22" i="44"/>
  <c r="I22" i="44" s="1"/>
  <c r="G21" i="44"/>
  <c r="I21" i="44" s="1"/>
  <c r="G20" i="44"/>
  <c r="I20" i="44" s="1"/>
  <c r="G19" i="44"/>
  <c r="I19" i="44" s="1"/>
  <c r="G18" i="44"/>
  <c r="I18" i="44" s="1"/>
  <c r="I17" i="44"/>
  <c r="G17" i="44"/>
  <c r="G16" i="44"/>
  <c r="I16" i="44" s="1"/>
  <c r="G15" i="44"/>
  <c r="I15" i="44" s="1"/>
  <c r="G14" i="44"/>
  <c r="I14" i="44" s="1"/>
  <c r="G13" i="44"/>
  <c r="I13" i="44" s="1"/>
  <c r="G12" i="44"/>
  <c r="I12" i="44" s="1"/>
  <c r="G11" i="44"/>
  <c r="I11" i="44" s="1"/>
  <c r="G10" i="44"/>
  <c r="I10" i="44" s="1"/>
  <c r="G9" i="44"/>
  <c r="I9" i="44" s="1"/>
  <c r="G8" i="44"/>
  <c r="I8" i="44" s="1"/>
  <c r="G7" i="44"/>
  <c r="I7" i="44" s="1"/>
  <c r="G6" i="44"/>
  <c r="I6" i="44" s="1"/>
  <c r="P17" i="40" l="1"/>
  <c r="P13" i="40"/>
  <c r="O19" i="40"/>
  <c r="O13" i="40"/>
  <c r="F19" i="35"/>
  <c r="F20" i="35"/>
  <c r="I5" i="44"/>
  <c r="H34" i="40" l="1"/>
  <c r="H33" i="40"/>
  <c r="H31" i="40"/>
  <c r="H30" i="40"/>
  <c r="H17" i="40"/>
  <c r="H16" i="40"/>
  <c r="H15" i="40"/>
  <c r="H22" i="40" l="1"/>
  <c r="H26" i="40"/>
  <c r="H20" i="40"/>
  <c r="H23" i="40"/>
  <c r="H27" i="40"/>
  <c r="I15" i="40"/>
  <c r="H21" i="40"/>
  <c r="H25" i="40"/>
  <c r="H24" i="40"/>
  <c r="I20" i="40" l="1"/>
  <c r="O22" i="40"/>
  <c r="P22" i="40"/>
  <c r="I30" i="40"/>
  <c r="V19" i="35" l="1"/>
  <c r="U43" i="35"/>
  <c r="V43" i="35"/>
  <c r="U49" i="35"/>
  <c r="V49" i="35"/>
  <c r="U52" i="35"/>
  <c r="V52" i="35"/>
  <c r="U62" i="35"/>
  <c r="V62" i="35"/>
  <c r="U63" i="35"/>
  <c r="V63" i="35"/>
  <c r="U67" i="35"/>
  <c r="V67" i="35"/>
  <c r="U70" i="35"/>
  <c r="V70" i="35"/>
  <c r="U71" i="35"/>
  <c r="V71" i="35"/>
  <c r="O60" i="35"/>
  <c r="L62" i="35"/>
  <c r="R62" i="35" s="1"/>
  <c r="P19" i="35"/>
  <c r="H19" i="35"/>
  <c r="L20" i="35"/>
  <c r="L21" i="35"/>
  <c r="H21" i="35"/>
  <c r="H20" i="35"/>
  <c r="M27" i="35"/>
  <c r="S27" i="35" s="1"/>
  <c r="M28" i="35"/>
  <c r="S28" i="35" s="1"/>
  <c r="M29" i="35"/>
  <c r="S29" i="35" s="1"/>
  <c r="M30" i="35"/>
  <c r="S30" i="35" s="1"/>
  <c r="M31" i="35"/>
  <c r="S31" i="35" s="1"/>
  <c r="L27" i="35"/>
  <c r="R27" i="35" s="1"/>
  <c r="L29" i="35"/>
  <c r="R29" i="35" s="1"/>
  <c r="L26" i="35"/>
  <c r="R26" i="35" s="1"/>
  <c r="M25" i="35"/>
  <c r="S25" i="35" s="1"/>
  <c r="M24" i="35"/>
  <c r="S24" i="35" s="1"/>
  <c r="H38" i="35"/>
  <c r="H37" i="35"/>
  <c r="M36" i="35"/>
  <c r="S36" i="35" s="1"/>
  <c r="L36" i="35"/>
  <c r="R36" i="35" s="1"/>
  <c r="H34" i="35"/>
  <c r="H35" i="35"/>
  <c r="P21" i="35" l="1"/>
  <c r="R21" i="35"/>
  <c r="V21" i="35" s="1"/>
  <c r="P20" i="35"/>
  <c r="R20" i="35"/>
  <c r="V20" i="35" s="1"/>
  <c r="P36" i="35"/>
  <c r="M26" i="35"/>
  <c r="P29" i="35"/>
  <c r="P27" i="35"/>
  <c r="H24" i="35"/>
  <c r="M38" i="35"/>
  <c r="U60" i="35"/>
  <c r="P24" i="35"/>
  <c r="M35" i="35"/>
  <c r="L37" i="35"/>
  <c r="L30" i="35"/>
  <c r="H28" i="35"/>
  <c r="H27" i="35"/>
  <c r="H29" i="35"/>
  <c r="L25" i="35"/>
  <c r="L31" i="35"/>
  <c r="L28" i="35"/>
  <c r="L34" i="35"/>
  <c r="H36" i="35"/>
  <c r="I34" i="35" s="1"/>
  <c r="H31" i="35"/>
  <c r="H30" i="35"/>
  <c r="H25" i="35"/>
  <c r="H26" i="35"/>
  <c r="I19" i="35"/>
  <c r="P25" i="35" l="1"/>
  <c r="R25" i="35"/>
  <c r="V25" i="35" s="1"/>
  <c r="P38" i="35"/>
  <c r="S38" i="35"/>
  <c r="V38" i="35" s="1"/>
  <c r="P30" i="35"/>
  <c r="R30" i="35"/>
  <c r="V30" i="35" s="1"/>
  <c r="P34" i="35"/>
  <c r="P60" i="35" s="1"/>
  <c r="R34" i="35"/>
  <c r="V34" i="35" s="1"/>
  <c r="P37" i="35"/>
  <c r="R37" i="35"/>
  <c r="V37" i="35" s="1"/>
  <c r="P26" i="35"/>
  <c r="S26" i="35"/>
  <c r="V26" i="35" s="1"/>
  <c r="P28" i="35"/>
  <c r="R28" i="35"/>
  <c r="V28" i="35" s="1"/>
  <c r="P31" i="35"/>
  <c r="R31" i="35"/>
  <c r="V31" i="35" s="1"/>
  <c r="P35" i="35"/>
  <c r="S35" i="35"/>
  <c r="V35" i="35" s="1"/>
  <c r="V24" i="35"/>
  <c r="V29" i="35"/>
  <c r="V27" i="35"/>
  <c r="V36" i="35"/>
  <c r="I24" i="35"/>
  <c r="V60" i="35" l="1"/>
  <c r="Z13" i="35" l="1"/>
  <c r="Y13" i="35"/>
  <c r="H16" i="11"/>
  <c r="DR218" i="31"/>
  <c r="DT218" i="31"/>
  <c r="AO219" i="31"/>
  <c r="AP219" i="31"/>
  <c r="CE219" i="31"/>
  <c r="CF219" i="31"/>
  <c r="CG219" i="31"/>
  <c r="CH219" i="31"/>
  <c r="CI219" i="31"/>
  <c r="CJ219" i="31"/>
  <c r="CK219" i="31"/>
  <c r="CL219" i="31"/>
  <c r="CM219" i="31"/>
  <c r="CN219" i="31"/>
  <c r="CO219" i="31"/>
  <c r="CP219" i="31"/>
  <c r="CQ219" i="31"/>
  <c r="CR219" i="31"/>
  <c r="CS219" i="31"/>
  <c r="CT219" i="31"/>
  <c r="DU219" i="31" s="1"/>
  <c r="CU219" i="31"/>
  <c r="CV219" i="31"/>
  <c r="CW219" i="31"/>
  <c r="CX219" i="31"/>
  <c r="DR219" i="31"/>
  <c r="DT219" i="31"/>
  <c r="DR220" i="31"/>
  <c r="DT220" i="31"/>
  <c r="DU220" i="31"/>
  <c r="DH221" i="31"/>
  <c r="DI221" i="31"/>
  <c r="DJ221" i="31"/>
  <c r="DK221" i="31"/>
  <c r="DL221" i="31"/>
  <c r="DM221" i="31"/>
  <c r="DN221" i="31"/>
  <c r="DO221" i="31"/>
  <c r="DP221" i="31"/>
  <c r="DQ221" i="31"/>
  <c r="DS221" i="31"/>
  <c r="DU221" i="31"/>
  <c r="C224" i="31"/>
  <c r="DR221" i="31" l="1"/>
  <c r="B224" i="31"/>
  <c r="DT221" i="31"/>
  <c r="C7" i="21" l="1"/>
  <c r="B7" i="21"/>
  <c r="C7" i="18"/>
  <c r="B7" i="18"/>
  <c r="C7" i="17"/>
  <c r="B7" i="17"/>
  <c r="E119" i="11"/>
  <c r="E85" i="11" l="1"/>
  <c r="E87" i="11" s="1"/>
  <c r="E31" i="11"/>
  <c r="G85" i="11"/>
  <c r="BJ7" i="21" s="1"/>
  <c r="F85" i="11"/>
  <c r="BJ7" i="18" s="1"/>
  <c r="E72" i="11"/>
  <c r="F31" i="11"/>
  <c r="G31" i="11"/>
  <c r="BX7" i="21"/>
  <c r="BW7" i="21"/>
  <c r="BU7" i="21"/>
  <c r="BT7" i="21"/>
  <c r="BO7" i="21"/>
  <c r="BN7" i="21"/>
  <c r="BM7" i="21"/>
  <c r="BL7" i="21"/>
  <c r="BH7" i="21"/>
  <c r="BC7" i="21"/>
  <c r="BB7" i="21"/>
  <c r="BA7" i="21"/>
  <c r="AZ7" i="21"/>
  <c r="AY7" i="21"/>
  <c r="AX7" i="21"/>
  <c r="AW7" i="21"/>
  <c r="AV7" i="21"/>
  <c r="AU7" i="21"/>
  <c r="AT7" i="21"/>
  <c r="AS7" i="21"/>
  <c r="AR7" i="21"/>
  <c r="AQ7" i="21"/>
  <c r="AP7" i="21"/>
  <c r="AO7" i="21"/>
  <c r="AN7" i="21"/>
  <c r="AM7" i="21"/>
  <c r="AL7" i="21"/>
  <c r="AK7" i="21"/>
  <c r="AJ7" i="21"/>
  <c r="AI7" i="21"/>
  <c r="AH7" i="21"/>
  <c r="AG7" i="21"/>
  <c r="AF7" i="21"/>
  <c r="AE7" i="21"/>
  <c r="AD7" i="21"/>
  <c r="AC7" i="21"/>
  <c r="AB7" i="21"/>
  <c r="AA7" i="21"/>
  <c r="Z7" i="21"/>
  <c r="Y7" i="21"/>
  <c r="W7" i="21"/>
  <c r="V7" i="21"/>
  <c r="U7" i="21"/>
  <c r="T7" i="21"/>
  <c r="S7" i="21"/>
  <c r="R7" i="21"/>
  <c r="Q7" i="21"/>
  <c r="P7" i="21"/>
  <c r="O7" i="21"/>
  <c r="N7" i="21"/>
  <c r="M7" i="21"/>
  <c r="L7" i="21"/>
  <c r="K7" i="21"/>
  <c r="J7" i="21"/>
  <c r="I7" i="21"/>
  <c r="H7" i="21"/>
  <c r="G7" i="21"/>
  <c r="CU7" i="21"/>
  <c r="CZ7" i="21" s="1"/>
  <c r="CL7" i="21"/>
  <c r="BX7" i="18"/>
  <c r="BW7" i="18"/>
  <c r="BU7" i="18"/>
  <c r="BT7" i="18"/>
  <c r="BO7" i="18"/>
  <c r="BN7" i="18"/>
  <c r="BM7" i="18"/>
  <c r="BL7" i="18"/>
  <c r="BH7" i="18"/>
  <c r="BC7" i="18"/>
  <c r="BB7" i="18"/>
  <c r="BA7" i="18"/>
  <c r="AZ7" i="18"/>
  <c r="AY7" i="18"/>
  <c r="AX7" i="18"/>
  <c r="AW7" i="18"/>
  <c r="AV7" i="18"/>
  <c r="AU7" i="18"/>
  <c r="AT7" i="18"/>
  <c r="AS7" i="18"/>
  <c r="AR7" i="18"/>
  <c r="AQ7" i="18"/>
  <c r="AP7" i="18"/>
  <c r="AO7" i="18"/>
  <c r="AN7" i="18"/>
  <c r="AM7" i="18"/>
  <c r="AL7" i="18"/>
  <c r="AK7" i="18"/>
  <c r="AJ7" i="18"/>
  <c r="AI7" i="18"/>
  <c r="AH7" i="18"/>
  <c r="AG7" i="18"/>
  <c r="AF7" i="18"/>
  <c r="AE7" i="18"/>
  <c r="AD7" i="18"/>
  <c r="AC7" i="18"/>
  <c r="AB7" i="18"/>
  <c r="AA7" i="18"/>
  <c r="Z7" i="18"/>
  <c r="Y7" i="18"/>
  <c r="W7" i="18"/>
  <c r="V7" i="18"/>
  <c r="U7" i="18"/>
  <c r="T7" i="18"/>
  <c r="S7" i="18"/>
  <c r="R7" i="18"/>
  <c r="Q7" i="18"/>
  <c r="P7" i="18"/>
  <c r="O7" i="18"/>
  <c r="N7" i="18"/>
  <c r="M7" i="18"/>
  <c r="L7" i="18"/>
  <c r="K7" i="18"/>
  <c r="J7" i="18"/>
  <c r="I7" i="18"/>
  <c r="H7" i="18"/>
  <c r="G7" i="18"/>
  <c r="G7" i="17"/>
  <c r="BX7" i="17"/>
  <c r="BW7" i="17"/>
  <c r="BU7" i="17"/>
  <c r="BT7" i="17"/>
  <c r="BO7" i="17"/>
  <c r="BN7" i="17"/>
  <c r="BM7" i="17"/>
  <c r="BL7" i="17"/>
  <c r="BH7" i="17"/>
  <c r="BC7" i="17"/>
  <c r="BB7" i="17"/>
  <c r="BA7" i="17"/>
  <c r="AZ7" i="17"/>
  <c r="AY7" i="17"/>
  <c r="AX7" i="17"/>
  <c r="AW7" i="17"/>
  <c r="AV7" i="17"/>
  <c r="AU7" i="17"/>
  <c r="AT7" i="17"/>
  <c r="AS7" i="17"/>
  <c r="AR7" i="17"/>
  <c r="AQ7" i="17"/>
  <c r="AP7" i="17"/>
  <c r="AO7" i="17"/>
  <c r="AN7" i="17"/>
  <c r="AM7" i="17"/>
  <c r="AL7" i="17"/>
  <c r="AK7" i="17"/>
  <c r="AJ7" i="17"/>
  <c r="AI7" i="17"/>
  <c r="AH7" i="17"/>
  <c r="AG7" i="17"/>
  <c r="AF7" i="17"/>
  <c r="AE7" i="17"/>
  <c r="AD7" i="17"/>
  <c r="AC7" i="17"/>
  <c r="AB7" i="17"/>
  <c r="AA7" i="17"/>
  <c r="Z7" i="17"/>
  <c r="Y7" i="17"/>
  <c r="W7" i="17"/>
  <c r="V7" i="17"/>
  <c r="U7" i="17"/>
  <c r="T7" i="17"/>
  <c r="S7" i="17"/>
  <c r="R7" i="17"/>
  <c r="Q7" i="17"/>
  <c r="P7" i="17"/>
  <c r="O7" i="17"/>
  <c r="N7" i="17"/>
  <c r="M7" i="17"/>
  <c r="L7" i="17"/>
  <c r="K7" i="17"/>
  <c r="J7" i="17"/>
  <c r="I7" i="17"/>
  <c r="H7" i="17"/>
  <c r="DI7" i="18"/>
  <c r="CU7" i="18"/>
  <c r="CL7" i="17"/>
  <c r="BY7" i="21" l="1"/>
  <c r="X7" i="17"/>
  <c r="CQ7" i="21"/>
  <c r="DI7" i="21"/>
  <c r="CZ7" i="18"/>
  <c r="CU7" i="17"/>
  <c r="CZ7" i="17" s="1"/>
  <c r="CQ7" i="17"/>
  <c r="DI7" i="17"/>
  <c r="D31" i="11"/>
  <c r="I110" i="11"/>
  <c r="I34" i="11"/>
  <c r="I116" i="11"/>
  <c r="I90" i="11"/>
  <c r="I83" i="11"/>
  <c r="BD7" i="21"/>
  <c r="BV7" i="21"/>
  <c r="CA7" i="21" s="1"/>
  <c r="BY7" i="17"/>
  <c r="X7" i="21"/>
  <c r="BP7" i="18"/>
  <c r="BY7" i="18"/>
  <c r="BK7" i="18"/>
  <c r="BP7" i="17"/>
  <c r="BP7" i="21"/>
  <c r="X7" i="18"/>
  <c r="BD7" i="18"/>
  <c r="BK7" i="21"/>
  <c r="BV7" i="18"/>
  <c r="E74" i="11"/>
  <c r="J74" i="11" s="1"/>
  <c r="BJ7" i="17"/>
  <c r="BK7" i="17" s="1"/>
  <c r="BD7" i="17"/>
  <c r="BV7" i="17"/>
  <c r="CL7" i="18"/>
  <c r="CQ7" i="18" s="1"/>
  <c r="CA7" i="18" l="1"/>
  <c r="BR7" i="21"/>
  <c r="H41" i="11"/>
  <c r="I41" i="11"/>
  <c r="H29" i="11"/>
  <c r="I29" i="11"/>
  <c r="H67" i="11"/>
  <c r="I67" i="11"/>
  <c r="H17" i="11"/>
  <c r="I17" i="11"/>
  <c r="H48" i="11"/>
  <c r="I48" i="11"/>
  <c r="H70" i="11"/>
  <c r="I70" i="11"/>
  <c r="H19" i="11"/>
  <c r="I19" i="11"/>
  <c r="H50" i="11"/>
  <c r="I50" i="11"/>
  <c r="H84" i="11"/>
  <c r="I84" i="11"/>
  <c r="H20" i="11"/>
  <c r="I20" i="11"/>
  <c r="H35" i="11"/>
  <c r="I35" i="11"/>
  <c r="H51" i="11"/>
  <c r="I51" i="11"/>
  <c r="H85" i="11"/>
  <c r="I85" i="11"/>
  <c r="H117" i="11"/>
  <c r="I117" i="11"/>
  <c r="H66" i="11"/>
  <c r="I66" i="11"/>
  <c r="H46" i="11"/>
  <c r="I46" i="11"/>
  <c r="I16" i="11"/>
  <c r="H69" i="11"/>
  <c r="I69" i="11"/>
  <c r="H45" i="11"/>
  <c r="I45" i="11"/>
  <c r="H18" i="11"/>
  <c r="I18" i="11"/>
  <c r="H49" i="11"/>
  <c r="I49" i="11"/>
  <c r="H21" i="11"/>
  <c r="I21" i="11"/>
  <c r="H36" i="11"/>
  <c r="I36" i="11"/>
  <c r="H52" i="11"/>
  <c r="I52" i="11"/>
  <c r="H23" i="11"/>
  <c r="I23" i="11"/>
  <c r="H38" i="11"/>
  <c r="I38" i="11"/>
  <c r="H60" i="11"/>
  <c r="I60" i="11"/>
  <c r="H92" i="11"/>
  <c r="I92" i="11"/>
  <c r="H24" i="11"/>
  <c r="I24" i="11"/>
  <c r="H39" i="11"/>
  <c r="I39" i="11"/>
  <c r="H61" i="11"/>
  <c r="I61" i="11"/>
  <c r="H97" i="11"/>
  <c r="I97" i="11"/>
  <c r="H26" i="11"/>
  <c r="I26" i="11"/>
  <c r="H63" i="11"/>
  <c r="I63" i="11"/>
  <c r="H44" i="11"/>
  <c r="I44" i="11"/>
  <c r="H68" i="11"/>
  <c r="I68" i="11"/>
  <c r="H47" i="11"/>
  <c r="I47" i="11"/>
  <c r="H30" i="11"/>
  <c r="I30" i="11"/>
  <c r="H22" i="11"/>
  <c r="I22" i="11"/>
  <c r="H37" i="11"/>
  <c r="I37" i="11"/>
  <c r="H53" i="11"/>
  <c r="I53" i="11"/>
  <c r="H91" i="11"/>
  <c r="I91" i="11"/>
  <c r="H25" i="11"/>
  <c r="I25" i="11"/>
  <c r="H40" i="11"/>
  <c r="I40" i="11"/>
  <c r="H62" i="11"/>
  <c r="I62" i="11"/>
  <c r="H27" i="11"/>
  <c r="I27" i="11"/>
  <c r="H42" i="11"/>
  <c r="I42" i="11"/>
  <c r="H64" i="11"/>
  <c r="I64" i="11"/>
  <c r="H28" i="11"/>
  <c r="I28" i="11"/>
  <c r="H43" i="11"/>
  <c r="I43" i="11"/>
  <c r="H65" i="11"/>
  <c r="I65" i="11"/>
  <c r="H111" i="11"/>
  <c r="I111" i="11"/>
  <c r="CA7" i="17"/>
  <c r="BF7" i="21"/>
  <c r="D99" i="11"/>
  <c r="H90" i="11"/>
  <c r="H110" i="11"/>
  <c r="D113" i="11"/>
  <c r="D72" i="11"/>
  <c r="H72" i="11" s="1"/>
  <c r="H34" i="11"/>
  <c r="H83" i="11"/>
  <c r="D87" i="11"/>
  <c r="H116" i="11"/>
  <c r="D119" i="11"/>
  <c r="H119" i="11" s="1"/>
  <c r="BR7" i="18"/>
  <c r="BF7" i="18"/>
  <c r="BR7" i="17"/>
  <c r="BF7" i="17"/>
  <c r="A1" i="17"/>
  <c r="D121" i="11" l="1"/>
  <c r="D123" i="11" s="1"/>
  <c r="BZ7" i="17" s="1"/>
  <c r="CB7" i="17" s="1"/>
  <c r="CG7" i="17" s="1"/>
  <c r="H31" i="11"/>
  <c r="D74" i="11"/>
  <c r="H87" i="11"/>
  <c r="D101" i="11"/>
  <c r="D103" i="11" s="1"/>
  <c r="BQ7" i="17" s="1"/>
  <c r="BS7" i="17" s="1"/>
  <c r="B12" i="11"/>
  <c r="BE7" i="17" l="1"/>
  <c r="BG7" i="17" s="1"/>
  <c r="CC7" i="17" s="1"/>
  <c r="H74" i="11"/>
  <c r="CE7" i="17"/>
  <c r="F72" i="11"/>
  <c r="E113" i="11"/>
  <c r="CH7" i="17" l="1"/>
  <c r="DP7" i="17" s="1"/>
  <c r="E121" i="11"/>
  <c r="J121" i="11" s="1"/>
  <c r="H121" i="11" l="1"/>
  <c r="E123" i="11"/>
  <c r="J123" i="11" s="1"/>
  <c r="E76" i="11"/>
  <c r="J76" i="11" s="1"/>
  <c r="A1" i="18"/>
  <c r="A1" i="21" s="1"/>
  <c r="C12" i="11"/>
  <c r="G119" i="11"/>
  <c r="F119" i="11"/>
  <c r="G113" i="11"/>
  <c r="F113" i="11"/>
  <c r="G99" i="11"/>
  <c r="F99" i="11"/>
  <c r="E99" i="11"/>
  <c r="H99" i="11" s="1"/>
  <c r="G72" i="11"/>
  <c r="G87" i="11"/>
  <c r="F13" i="11" l="1"/>
  <c r="H76" i="11"/>
  <c r="H123" i="11"/>
  <c r="BP8" i="17"/>
  <c r="G101" i="11"/>
  <c r="F87" i="11"/>
  <c r="F101" i="11" s="1"/>
  <c r="AX8" i="17"/>
  <c r="F74" i="11"/>
  <c r="E101" i="11"/>
  <c r="J101" i="11" s="1"/>
  <c r="G121" i="11"/>
  <c r="BJ8" i="18"/>
  <c r="G74" i="11"/>
  <c r="BP8" i="18"/>
  <c r="AX8" i="18"/>
  <c r="F121" i="11"/>
  <c r="U8" i="17"/>
  <c r="BJ8" i="17"/>
  <c r="BS8" i="17"/>
  <c r="CK8" i="18"/>
  <c r="H101" i="11" l="1"/>
  <c r="AZ8" i="17"/>
  <c r="BL8" i="17"/>
  <c r="BU8" i="17"/>
  <c r="BL8" i="18"/>
  <c r="AZ8" i="18"/>
  <c r="U8" i="18"/>
  <c r="BU8" i="18"/>
  <c r="CF8" i="18"/>
  <c r="BE8" i="17"/>
  <c r="F107" i="11" l="1"/>
  <c r="F123" i="11" l="1"/>
  <c r="G107" i="11" s="1"/>
  <c r="BZ7" i="21" s="1"/>
  <c r="CB7" i="21" s="1"/>
  <c r="CG7" i="21" s="1"/>
  <c r="BZ7" i="18"/>
  <c r="CB7" i="18" s="1"/>
  <c r="CG7" i="18" s="1"/>
  <c r="BV8" i="17"/>
  <c r="E103" i="11"/>
  <c r="J103" i="11" s="1"/>
  <c r="BE7" i="18"/>
  <c r="F80" i="11" l="1"/>
  <c r="BQ7" i="18" s="1"/>
  <c r="BS7" i="18" s="1"/>
  <c r="H103" i="11"/>
  <c r="G123" i="11"/>
  <c r="BG7" i="18"/>
  <c r="CC7" i="18" s="1"/>
  <c r="BE8" i="18"/>
  <c r="BA8" i="18"/>
  <c r="F76" i="11"/>
  <c r="G13" i="11" s="1"/>
  <c r="BV8" i="18"/>
  <c r="BM8" i="17"/>
  <c r="BA8" i="17"/>
  <c r="G76" i="11" l="1"/>
  <c r="BE7" i="21"/>
  <c r="CE7" i="18"/>
  <c r="BS8" i="18"/>
  <c r="F103" i="11"/>
  <c r="BM8" i="18"/>
  <c r="CB8" i="18"/>
  <c r="CB8" i="17"/>
  <c r="G80" i="11" l="1"/>
  <c r="BQ7" i="21" s="1"/>
  <c r="BS7" i="21" s="1"/>
  <c r="CE7" i="21" s="1"/>
  <c r="CH7" i="18"/>
  <c r="DP7" i="18" s="1"/>
  <c r="BG7" i="21"/>
  <c r="CC7" i="21" s="1"/>
  <c r="G103" i="11" l="1"/>
  <c r="CH7" i="21"/>
  <c r="DP7" i="21" s="1"/>
  <c r="I54" i="40" l="1"/>
  <c r="I59" i="40"/>
  <c r="I63" i="35" s="1"/>
  <c r="L63" i="35" s="1"/>
  <c r="R63" i="35" s="1"/>
  <c r="I41" i="40"/>
  <c r="I63" i="40"/>
  <c r="I39" i="40"/>
  <c r="I49" i="40"/>
  <c r="C44" i="40"/>
  <c r="I50" i="40"/>
  <c r="I42" i="40"/>
  <c r="I66" i="40"/>
  <c r="I74" i="40"/>
  <c r="I78" i="35" s="1"/>
  <c r="L78" i="35" s="1"/>
  <c r="R78" i="35" s="1"/>
  <c r="I52" i="40"/>
  <c r="I40" i="40"/>
  <c r="I67" i="40"/>
  <c r="I53" i="40"/>
  <c r="I68" i="40"/>
  <c r="I48" i="40"/>
  <c r="I45" i="40"/>
  <c r="I51" i="40"/>
  <c r="C5" i="40"/>
  <c r="C5" i="35" l="1"/>
  <c r="C5" i="11"/>
  <c r="I55" i="35"/>
  <c r="I49" i="35"/>
  <c r="I52" i="35"/>
  <c r="I72" i="35"/>
  <c r="I57" i="35"/>
  <c r="I71" i="35"/>
  <c r="I44" i="35"/>
  <c r="I56" i="35"/>
  <c r="I70" i="35"/>
  <c r="I46" i="35"/>
  <c r="I54" i="35"/>
  <c r="C48" i="35"/>
  <c r="I43" i="40"/>
  <c r="I56" i="40" s="1"/>
  <c r="I60" i="40" s="1"/>
  <c r="J39" i="40" s="1"/>
  <c r="I53" i="35"/>
  <c r="I43" i="35"/>
  <c r="I67" i="35"/>
  <c r="I45" i="35"/>
  <c r="I58" i="35"/>
  <c r="J42" i="40" l="1"/>
  <c r="J45" i="40"/>
  <c r="J54" i="40"/>
  <c r="J49" i="40"/>
  <c r="J53" i="40"/>
  <c r="J51" i="40"/>
  <c r="J41" i="40"/>
  <c r="J52" i="40"/>
  <c r="J50" i="40"/>
  <c r="J40" i="40"/>
  <c r="J48" i="40"/>
  <c r="L58" i="35"/>
  <c r="R58" i="35" s="1"/>
  <c r="L45" i="35"/>
  <c r="R45" i="35" s="1"/>
  <c r="L67" i="35"/>
  <c r="R67" i="35" s="1"/>
  <c r="J16" i="40"/>
  <c r="J15" i="40"/>
  <c r="J32" i="40"/>
  <c r="J20" i="40"/>
  <c r="J25" i="40"/>
  <c r="I71" i="40"/>
  <c r="I64" i="40"/>
  <c r="J31" i="40"/>
  <c r="J23" i="40"/>
  <c r="J34" i="40"/>
  <c r="J30" i="40"/>
  <c r="J24" i="40"/>
  <c r="J22" i="40"/>
  <c r="J27" i="40"/>
  <c r="J33" i="40"/>
  <c r="I72" i="40"/>
  <c r="J26" i="40"/>
  <c r="J17" i="40"/>
  <c r="J21" i="40"/>
  <c r="L43" i="35"/>
  <c r="R43" i="35" s="1"/>
  <c r="L53" i="35"/>
  <c r="R53" i="35" s="1"/>
  <c r="I47" i="35"/>
  <c r="I60" i="35" s="1"/>
  <c r="I64" i="35" s="1"/>
  <c r="J43" i="40"/>
  <c r="L54" i="35"/>
  <c r="R54" i="35" s="1"/>
  <c r="L46" i="35"/>
  <c r="R46" i="35" s="1"/>
  <c r="L70" i="35"/>
  <c r="R70" i="35" s="1"/>
  <c r="L56" i="35"/>
  <c r="R56" i="35" s="1"/>
  <c r="L44" i="35"/>
  <c r="R44" i="35" s="1"/>
  <c r="L71" i="35"/>
  <c r="R71" i="35" s="1"/>
  <c r="L57" i="35"/>
  <c r="R57" i="35" s="1"/>
  <c r="L52" i="35"/>
  <c r="L49" i="35"/>
  <c r="R49" i="35" s="1"/>
  <c r="L55" i="35"/>
  <c r="R55" i="35" s="1"/>
  <c r="A7" i="21"/>
  <c r="A7" i="18"/>
  <c r="A7" i="17"/>
  <c r="J53" i="35" l="1"/>
  <c r="J55" i="35"/>
  <c r="J43" i="35"/>
  <c r="J45" i="35"/>
  <c r="J46" i="35"/>
  <c r="I70" i="40"/>
  <c r="J68" i="40"/>
  <c r="J49" i="35"/>
  <c r="J44" i="35"/>
  <c r="J54" i="35"/>
  <c r="J58" i="35"/>
  <c r="J52" i="35"/>
  <c r="J56" i="35"/>
  <c r="J57" i="35"/>
  <c r="R52" i="35"/>
  <c r="L47" i="35"/>
  <c r="R47" i="35" s="1"/>
  <c r="J47" i="35"/>
  <c r="I68" i="35"/>
  <c r="J20" i="35"/>
  <c r="J37" i="35"/>
  <c r="J38" i="35"/>
  <c r="J19" i="35"/>
  <c r="J25" i="35"/>
  <c r="J34" i="35"/>
  <c r="J36" i="35"/>
  <c r="I75" i="35"/>
  <c r="J26" i="35"/>
  <c r="J28" i="35"/>
  <c r="J29" i="35"/>
  <c r="I76" i="35"/>
  <c r="J27" i="35"/>
  <c r="J30" i="35"/>
  <c r="J35" i="35"/>
  <c r="J24" i="35"/>
  <c r="J31" i="35"/>
  <c r="J21" i="35"/>
  <c r="L60" i="35" l="1"/>
  <c r="L64" i="35" s="1"/>
  <c r="L68" i="35" s="1"/>
  <c r="L74" i="35" s="1"/>
  <c r="L79" i="35" s="1"/>
  <c r="R60" i="35"/>
  <c r="R64" i="35" s="1"/>
  <c r="R68" i="35" s="1"/>
  <c r="R74" i="35" s="1"/>
  <c r="R79" i="35" s="1"/>
  <c r="I75" i="40"/>
  <c r="J63" i="40"/>
  <c r="J66" i="40"/>
  <c r="J67" i="40"/>
  <c r="I74" i="35"/>
  <c r="J72" i="35"/>
  <c r="I79" i="35" l="1"/>
  <c r="J67" i="35"/>
  <c r="J70" i="35"/>
  <c r="J71" i="35"/>
  <c r="AZ3" i="4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Cameron Birkett</author>
  </authors>
  <commentList>
    <comment ref="E13" authorId="0" shapeId="0" xr:uid="{22395035-C1D2-4E2A-A1E2-68D6633648AC}">
      <text>
        <r>
          <rPr>
            <b/>
            <sz val="9"/>
            <color indexed="81"/>
            <rFont val="Tahoma"/>
            <family val="2"/>
          </rPr>
          <t>Cameron Birkett:</t>
        </r>
        <r>
          <rPr>
            <sz val="9"/>
            <color indexed="81"/>
            <rFont val="Tahoma"/>
            <family val="2"/>
          </rPr>
          <t xml:space="preserve">
School to populate with expected 2025-26 balance</t>
        </r>
      </text>
    </comment>
    <comment ref="E80" authorId="0" shapeId="0" xr:uid="{F75A83B9-F116-4655-9425-12743D27B765}">
      <text>
        <r>
          <rPr>
            <b/>
            <sz val="9"/>
            <color indexed="81"/>
            <rFont val="Tahoma"/>
            <family val="2"/>
          </rPr>
          <t>Cameron Birkett:</t>
        </r>
        <r>
          <rPr>
            <sz val="9"/>
            <color indexed="81"/>
            <rFont val="Tahoma"/>
            <family val="2"/>
          </rPr>
          <t xml:space="preserve">
School to populate with expected 2025-26 balance</t>
        </r>
      </text>
    </comment>
    <comment ref="E107" authorId="0" shapeId="0" xr:uid="{00AAA3DB-6F93-4F0A-B292-D2E23C697A94}">
      <text>
        <r>
          <rPr>
            <b/>
            <sz val="9"/>
            <color indexed="81"/>
            <rFont val="Tahoma"/>
            <family val="2"/>
          </rPr>
          <t>Cameron Birkett:</t>
        </r>
        <r>
          <rPr>
            <sz val="9"/>
            <color indexed="81"/>
            <rFont val="Tahoma"/>
            <family val="2"/>
          </rPr>
          <t xml:space="preserve">
School to populate with expected 2025-26 balance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BAXTER, William</author>
  </authors>
  <commentList>
    <comment ref="C1" authorId="0" shapeId="0" xr:uid="{1029B9A3-55E3-4211-A93F-56DCACF4173C}">
      <text>
        <r>
          <rPr>
            <sz val="8"/>
            <color indexed="81"/>
            <rFont val="Tahoma"/>
            <family val="2"/>
          </rPr>
          <t xml:space="preserve">This is the value for the factor taken from the 24-25 APT.
</t>
        </r>
        <r>
          <rPr>
            <sz val="9"/>
            <color indexed="81"/>
            <rFont val="Tahoma"/>
            <family val="2"/>
          </rPr>
          <t xml:space="preserve">
</t>
        </r>
      </text>
    </comment>
  </commentList>
</comments>
</file>

<file path=xl/sharedStrings.xml><?xml version="1.0" encoding="utf-8"?>
<sst xmlns="http://schemas.openxmlformats.org/spreadsheetml/2006/main" count="4969" uniqueCount="1045">
  <si>
    <t>URN</t>
  </si>
  <si>
    <t>LAESTAB</t>
  </si>
  <si>
    <t>School Name</t>
  </si>
  <si>
    <t>NOR (from Adjusted Factors column O)</t>
  </si>
  <si>
    <t>NOR Primary (from Adjusted Factors column P)</t>
  </si>
  <si>
    <t>NOR Secondary (from Adjusted Factors column S)</t>
  </si>
  <si>
    <t>Basic Entitlement (Primary)</t>
  </si>
  <si>
    <t>Basic Entitlement (KS3)</t>
  </si>
  <si>
    <t>Basic Entitlement (KS4)</t>
  </si>
  <si>
    <t>Free School Meals (Primary)</t>
  </si>
  <si>
    <t>Free School Meals (Secondary)</t>
  </si>
  <si>
    <t>Free School Meals Ever 6 (Primary)</t>
  </si>
  <si>
    <t>Free School Meals Ever 6 (Secondary)</t>
  </si>
  <si>
    <t>IDACI (P F)</t>
  </si>
  <si>
    <t>IDACI (P E)</t>
  </si>
  <si>
    <t>IDACI (P D)</t>
  </si>
  <si>
    <t>IDACI (P C)</t>
  </si>
  <si>
    <t>IDACI (P B)</t>
  </si>
  <si>
    <t>IDACI (P A)</t>
  </si>
  <si>
    <t>IDACI (S F)</t>
  </si>
  <si>
    <t>IDACI (S E)</t>
  </si>
  <si>
    <t>IDACI (S D)</t>
  </si>
  <si>
    <t>IDACI (S C)</t>
  </si>
  <si>
    <t>IDACI (S B)</t>
  </si>
  <si>
    <t>IDACI (S A)</t>
  </si>
  <si>
    <t>EAL (P)</t>
  </si>
  <si>
    <t>EAL (S)</t>
  </si>
  <si>
    <t>Low Prior Attainment (P)</t>
  </si>
  <si>
    <t>Low Prior Attainment (S)</t>
  </si>
  <si>
    <t>Mobility (P)</t>
  </si>
  <si>
    <t>Mobility (S)</t>
  </si>
  <si>
    <t>Lump Sum</t>
  </si>
  <si>
    <t>Sparsity Funding</t>
  </si>
  <si>
    <t>London Fringe</t>
  </si>
  <si>
    <t>Split Sites</t>
  </si>
  <si>
    <t>Rates</t>
  </si>
  <si>
    <t>PFI</t>
  </si>
  <si>
    <t>26-27 Approved Exceptional Circumstance 1: Reserved for Additional lump sum for schools amalgamated during FY25-26</t>
  </si>
  <si>
    <t>26-27 Approved Exceptional Circumstance 2: Reserved for additional sparsity lump sum</t>
  </si>
  <si>
    <t>26-27 Approved Exceptional Circumstance 3</t>
  </si>
  <si>
    <t>26-27 Approved Exceptional Circumstance 4</t>
  </si>
  <si>
    <t>26-27 Approved Exceptional Circumstance 5</t>
  </si>
  <si>
    <t>26-27 Approved Exceptional Circumstance 6</t>
  </si>
  <si>
    <t>26-27 Approved Exceptional Circumstance 7</t>
  </si>
  <si>
    <t>Basic Entitlement Total</t>
  </si>
  <si>
    <t>AEN Total</t>
  </si>
  <si>
    <t>School Factors total</t>
  </si>
  <si>
    <t>Notional SEN Budget</t>
  </si>
  <si>
    <t>Total Allocation</t>
  </si>
  <si>
    <t>Minimum per pupil funding: adjusted total allocation (excluding premises costs)</t>
  </si>
  <si>
    <t>Minimum per pupil funding: minimum per pupil rate</t>
  </si>
  <si>
    <t>Minimum per pupil funding: minimum funding level</t>
  </si>
  <si>
    <t>Minimum per pupil funding: additional funding to meet the primary minimum funding level</t>
  </si>
  <si>
    <t>Minimum per pupil funding: additional funding to meet the secondary minimum funding level</t>
  </si>
  <si>
    <t>Total allocation including minimum funding level adjustment</t>
  </si>
  <si>
    <t>Primary Funding</t>
  </si>
  <si>
    <t>Secondary Funding</t>
  </si>
  <si>
    <t>26-27 MFG budget using minimum funding level</t>
  </si>
  <si>
    <t>Minimum allocation after capping/scaling</t>
  </si>
  <si>
    <t>26-27 MFG Budget</t>
  </si>
  <si>
    <t>26-27 MFG Unit Value</t>
  </si>
  <si>
    <t>25-26 MFG Unit Value</t>
  </si>
  <si>
    <t>MFG % change</t>
  </si>
  <si>
    <t>MFG Value adjustment</t>
  </si>
  <si>
    <t>26-27 MFG Adjustment</t>
  </si>
  <si>
    <t>26-27 Post MFG Budget</t>
  </si>
  <si>
    <t>Minimum per pupil funding: post MFG minimum funding per pupil rate</t>
  </si>
  <si>
    <t>Minimum per pupil funding: per pupil rate is greater than or equal to the minimum entered on the Proforma sheet?</t>
  </si>
  <si>
    <t>26-27 Post MFG per pupil Budget</t>
  </si>
  <si>
    <t>Year on year % Change</t>
  </si>
  <si>
    <t>De-delegation</t>
  </si>
  <si>
    <t>Post De-delegation budget</t>
  </si>
  <si>
    <t>Education functions for maintained schools</t>
  </si>
  <si>
    <t>Post De-delegation and Education functions budget</t>
  </si>
  <si>
    <t>26-27 NFF NNDR allocation</t>
  </si>
  <si>
    <t>Post De-delegation and Education functions budget after deduction of 26-27 NFF NNDR allocation</t>
  </si>
  <si>
    <t>Total</t>
  </si>
  <si>
    <t>Mapledene Primary School</t>
  </si>
  <si>
    <t>Y</t>
  </si>
  <si>
    <t>Kings Heath Primary School</t>
  </si>
  <si>
    <t>Shaw Hill Primary School</t>
  </si>
  <si>
    <t>Adderley Primary School</t>
  </si>
  <si>
    <t>Wheelers Lane Primary School</t>
  </si>
  <si>
    <t>Barford Primary School</t>
  </si>
  <si>
    <t>James Watt Primary School</t>
  </si>
  <si>
    <t>Beeches Junior School</t>
  </si>
  <si>
    <t>Beeches Infant School</t>
  </si>
  <si>
    <t>West Heath Primary School</t>
  </si>
  <si>
    <t>Bordesley Green Primary School</t>
  </si>
  <si>
    <t>Cherry Orchard Primary School</t>
  </si>
  <si>
    <t>Colmore Junior School</t>
  </si>
  <si>
    <t>Colmore Infant and Nursery School</t>
  </si>
  <si>
    <t>Cotteridge Primary School</t>
  </si>
  <si>
    <t>Anderton Park Primary School</t>
  </si>
  <si>
    <t>Regents Park Community Primary School</t>
  </si>
  <si>
    <t>George Dixon Primary School</t>
  </si>
  <si>
    <t>Gilbertstone Primary School</t>
  </si>
  <si>
    <t>Grendon Primary School</t>
  </si>
  <si>
    <t>Gunter Primary School</t>
  </si>
  <si>
    <t>Hall Green Junior School</t>
  </si>
  <si>
    <t>Hall Green Infant School</t>
  </si>
  <si>
    <t>Hawthorn Primary School</t>
  </si>
  <si>
    <t>Ward End Primary School</t>
  </si>
  <si>
    <t>Kingsland Primary School (NC)</t>
  </si>
  <si>
    <t>Lozells Junior and Infant School and Nursery</t>
  </si>
  <si>
    <t>Lyndon Green Junior School</t>
  </si>
  <si>
    <t>Lyndon Green Infant School</t>
  </si>
  <si>
    <t>Marsh Hill Primary School</t>
  </si>
  <si>
    <t>Nelson Junior and Infant School</t>
  </si>
  <si>
    <t>Park Hill Primary School</t>
  </si>
  <si>
    <t>Allens Croft Primary School</t>
  </si>
  <si>
    <t>Raddlebarn Primary School</t>
  </si>
  <si>
    <t>Redhill Primary School</t>
  </si>
  <si>
    <t>Rednal Hill Junior School</t>
  </si>
  <si>
    <t>Rednal Hill Infant School</t>
  </si>
  <si>
    <t>Severne Junior Infant and Nursery School</t>
  </si>
  <si>
    <t>Sladefield Infant School</t>
  </si>
  <si>
    <t>Somerville Primary (NC) School</t>
  </si>
  <si>
    <t>Stanville Primary School</t>
  </si>
  <si>
    <t>St Benedict's Primary School</t>
  </si>
  <si>
    <t>Stechford Primary School</t>
  </si>
  <si>
    <t>Colebourne Primary School</t>
  </si>
  <si>
    <t>Ladypool Primary School</t>
  </si>
  <si>
    <t>Sundridge Primary School</t>
  </si>
  <si>
    <t>Thornton Primary School</t>
  </si>
  <si>
    <t>World's End Junior School</t>
  </si>
  <si>
    <t>Yardley Wood Community Primary School</t>
  </si>
  <si>
    <t>Yorkmead Junior and Infant School</t>
  </si>
  <si>
    <t>Bellfield Infant School (NC)</t>
  </si>
  <si>
    <t>Bellfield Junior School</t>
  </si>
  <si>
    <t>Welsh House Farm Community School and Special Needs Resources Base</t>
  </si>
  <si>
    <t>Chilcote Primary School</t>
  </si>
  <si>
    <t>Blakesley Hall Primary School</t>
  </si>
  <si>
    <t>Woodgate Primary School</t>
  </si>
  <si>
    <t>Cofton Primary School</t>
  </si>
  <si>
    <t>William Murdoch Primary School</t>
  </si>
  <si>
    <t>Featherstone Primary School</t>
  </si>
  <si>
    <t>Glenmead Primary School</t>
  </si>
  <si>
    <t>Arden Primary School</t>
  </si>
  <si>
    <t>Water Mill Primary School</t>
  </si>
  <si>
    <t>Welford Primary School</t>
  </si>
  <si>
    <t>Chad Vale Primary School</t>
  </si>
  <si>
    <t>World's End Infant and Nursery School</t>
  </si>
  <si>
    <t>Kitwell Primary School</t>
  </si>
  <si>
    <t>Boldmere Junior School</t>
  </si>
  <si>
    <t>Boldmere Infant School and Nursery</t>
  </si>
  <si>
    <t>Minworth Junior and Infant School</t>
  </si>
  <si>
    <t>Wylde Green Primary School</t>
  </si>
  <si>
    <t>Moor Hall Primary School</t>
  </si>
  <si>
    <t>Maney Hill Primary School</t>
  </si>
  <si>
    <t>Penns Primary School</t>
  </si>
  <si>
    <t>Kingsthorne Primary School</t>
  </si>
  <si>
    <t>Woodcock Hill Primary School</t>
  </si>
  <si>
    <t>Elms Farm Community Primary School</t>
  </si>
  <si>
    <t>Bells Farm Primary School</t>
  </si>
  <si>
    <t>Nelson Mandela School</t>
  </si>
  <si>
    <t>Little Sutton Primary School</t>
  </si>
  <si>
    <t>Coppice Primary School</t>
  </si>
  <si>
    <t>Calshot Primary School</t>
  </si>
  <si>
    <t>Grove School</t>
  </si>
  <si>
    <t>New Hall Primary School</t>
  </si>
  <si>
    <t>Hollyfield Primary School</t>
  </si>
  <si>
    <t>Harborne Primary School</t>
  </si>
  <si>
    <t>Whitehouse Common Primary School</t>
  </si>
  <si>
    <t>Anglesey Primary School</t>
  </si>
  <si>
    <t>Forestdale Primary School</t>
  </si>
  <si>
    <t>Christ Church CofE Controlled Primary School and Nursery</t>
  </si>
  <si>
    <t>Moseley Church of England Primary School</t>
  </si>
  <si>
    <t>St James Church of England Primary School, Handsworth</t>
  </si>
  <si>
    <t>St Matthew's CofE Primary School</t>
  </si>
  <si>
    <t>St Saviour's C of E Primary School</t>
  </si>
  <si>
    <t>St Mary's Church of England Primary School</t>
  </si>
  <si>
    <t>St Laurence Church Junior School</t>
  </si>
  <si>
    <t>Holy Family Catholic Primary School</t>
  </si>
  <si>
    <t>Christ The King Catholic Primary School</t>
  </si>
  <si>
    <t>Corpus Christi Catholic Primary School</t>
  </si>
  <si>
    <t>English Martyrs' Catholic Primary School</t>
  </si>
  <si>
    <t>Our Lady of Lourdes Catholic Primary School</t>
  </si>
  <si>
    <t>St Catherine of Siena Catholic Primary School</t>
  </si>
  <si>
    <t>St Anne's Catholic Primary School</t>
  </si>
  <si>
    <t>St Mary's Catholic Primary School</t>
  </si>
  <si>
    <t>St Patrick and St Edmund's Catholic Primary School</t>
  </si>
  <si>
    <t>Our Lady and St Rose of Lima Catholic Primary School</t>
  </si>
  <si>
    <t>King David Primary School</t>
  </si>
  <si>
    <t>Bournville Village Primary</t>
  </si>
  <si>
    <t>St Edward's Catholic Primary School</t>
  </si>
  <si>
    <t>St Margaret Mary RC Junior and Infant School</t>
  </si>
  <si>
    <t>St Dunstan's Catholic Primary School</t>
  </si>
  <si>
    <t>St Gerard's Catholic Primary School</t>
  </si>
  <si>
    <t>St Laurence Church Infant School</t>
  </si>
  <si>
    <t>St Bernadette's Catholic Primary School</t>
  </si>
  <si>
    <t>St Bernard's Catholic Primary School</t>
  </si>
  <si>
    <t>St Jude's Catholic Primary School</t>
  </si>
  <si>
    <t>St Alban's Catholic Primary School</t>
  </si>
  <si>
    <t>St Martin de Porres Catholic Primary School</t>
  </si>
  <si>
    <t>St Cuthbert's RC Junior and Infant (NC) School</t>
  </si>
  <si>
    <t>SS John and Monica Catholic Primary School</t>
  </si>
  <si>
    <t>Holly Hill Methodist CofE Infant School</t>
  </si>
  <si>
    <t>Yardley Primary School</t>
  </si>
  <si>
    <t>St Peters CofE Primary School</t>
  </si>
  <si>
    <t>Clifton Primary School</t>
  </si>
  <si>
    <t>Four Oaks Primary School</t>
  </si>
  <si>
    <t>Harper Bell Seventh-day Adventist School</t>
  </si>
  <si>
    <t>Walmley Junior School</t>
  </si>
  <si>
    <t>Walmley Infant School</t>
  </si>
  <si>
    <t>Al-Furqan Primary School</t>
  </si>
  <si>
    <t>Hodge Hill Girls' School</t>
  </si>
  <si>
    <t>Kings Heath Secondary School</t>
  </si>
  <si>
    <t>Bordesley Green Girls' School &amp; Sixth Form</t>
  </si>
  <si>
    <t>Queensbridge School</t>
  </si>
  <si>
    <t>Selly Park Girls' School</t>
  </si>
  <si>
    <t>Wheelers Lane Technology College</t>
  </si>
  <si>
    <t>Hodge Hill College</t>
  </si>
  <si>
    <t>Holte School</t>
  </si>
  <si>
    <t>Moseley School and Sixth Form</t>
  </si>
  <si>
    <t>St Paul's School for Girls</t>
  </si>
  <si>
    <t>St John Wall Catholic School</t>
  </si>
  <si>
    <t>Cardinal Wiseman Catholic School</t>
  </si>
  <si>
    <t>Bishop Challoner Catholic College</t>
  </si>
  <si>
    <t>Colmers School and Sixth Form College</t>
  </si>
  <si>
    <t>Prince Albert Junior and Infant School</t>
  </si>
  <si>
    <t>The Oaks Primary School</t>
  </si>
  <si>
    <t>Acocks Green Primary School</t>
  </si>
  <si>
    <t>Paganel Primary School</t>
  </si>
  <si>
    <t>Nishkam Primary School Birmingham</t>
  </si>
  <si>
    <t>Erdington Hall Primary School</t>
  </si>
  <si>
    <t>Slade Primary School</t>
  </si>
  <si>
    <t>Nansen Primary School</t>
  </si>
  <si>
    <t>Canterbury Cross Primary School</t>
  </si>
  <si>
    <t>Chilwell Croft Academy</t>
  </si>
  <si>
    <t>E-ACT Nechells Academy</t>
  </si>
  <si>
    <t>Colmers Farm Primary School</t>
  </si>
  <si>
    <t>Ark Tindal Primary Academy</t>
  </si>
  <si>
    <t>Percy Shurmer Academy</t>
  </si>
  <si>
    <t>The Shirestone Academy</t>
  </si>
  <si>
    <t>St Clement's Church of England Academy</t>
  </si>
  <si>
    <t>Cromwell Junior and Infant School</t>
  </si>
  <si>
    <t>St Michael's CofE Primary Academy, Handsworth</t>
  </si>
  <si>
    <t>The Oaklands Primary School</t>
  </si>
  <si>
    <t>Dorrington Academy</t>
  </si>
  <si>
    <t>Warren Farm Primary School</t>
  </si>
  <si>
    <t>Montgomery Primary Academy</t>
  </si>
  <si>
    <t>St John's &amp; St Peter's CofE Primary</t>
  </si>
  <si>
    <t>Billesley Primary School</t>
  </si>
  <si>
    <t>Kings Rise Academy</t>
  </si>
  <si>
    <t>Mansfield Green E-ACT Academy</t>
  </si>
  <si>
    <t>Moor Green Primary Academy</t>
  </si>
  <si>
    <t>Reaside Academy</t>
  </si>
  <si>
    <t>Conway Primary School</t>
  </si>
  <si>
    <t>Greenholm Primary School</t>
  </si>
  <si>
    <t>Greet Primary School</t>
  </si>
  <si>
    <t>Lea Forest Primary Academy</t>
  </si>
  <si>
    <t>Story Wood School</t>
  </si>
  <si>
    <t>Tame Valley Academy</t>
  </si>
  <si>
    <t>Merritts Brook Primary E-ACT Academy</t>
  </si>
  <si>
    <t>Oasis Academy Blakenhale Infants</t>
  </si>
  <si>
    <t>Oasis Academy Short Heath</t>
  </si>
  <si>
    <t>St George's Church of England Academy, Newtown</t>
  </si>
  <si>
    <t>Oasis Academy Woodview</t>
  </si>
  <si>
    <t>Oasis Academy Blakenhale Junior</t>
  </si>
  <si>
    <t>Four Dwellings Primary Academy</t>
  </si>
  <si>
    <t>Oasis Academy Hobmoor</t>
  </si>
  <si>
    <t>Jervoise School</t>
  </si>
  <si>
    <t>Oasis Academy Boulton</t>
  </si>
  <si>
    <t>Lakey Lane Primary School</t>
  </si>
  <si>
    <t>St George's Church of England Primary School</t>
  </si>
  <si>
    <t>Hawkesley Church Primary Academy</t>
  </si>
  <si>
    <t>Yarnfield Primary School</t>
  </si>
  <si>
    <t>Tiverton Academy</t>
  </si>
  <si>
    <t>Marlborough Primary School</t>
  </si>
  <si>
    <t>Woodhouse Primary Academy</t>
  </si>
  <si>
    <t>Grestone Academy</t>
  </si>
  <si>
    <t>Chivenor Primary School</t>
  </si>
  <si>
    <t>Oasis Academy Foundry</t>
  </si>
  <si>
    <t>Alston Primary School</t>
  </si>
  <si>
    <t>Town Junior School</t>
  </si>
  <si>
    <t>Wyndcliffe Primary School</t>
  </si>
  <si>
    <t>Paget Primary School</t>
  </si>
  <si>
    <t>Brownmead Primary Academy</t>
  </si>
  <si>
    <t>St Columba's Catholic Primary School</t>
  </si>
  <si>
    <t>Princethorpe Infant School</t>
  </si>
  <si>
    <t>St Joseph's Catholic Primary School</t>
  </si>
  <si>
    <t>Manor Park Primary Academy</t>
  </si>
  <si>
    <t>Highfield Junior and Infant School</t>
  </si>
  <si>
    <t>The Olive School, Birmingham</t>
  </si>
  <si>
    <t>Chandos Primary School</t>
  </si>
  <si>
    <t>Bordesley Village Primary School</t>
  </si>
  <si>
    <t>Turves Green Primary School</t>
  </si>
  <si>
    <t>Yew Tree Community Junior and Infant School (NC)</t>
  </si>
  <si>
    <t>Springfield Primary Academy</t>
  </si>
  <si>
    <t>Birchfield Primary School</t>
  </si>
  <si>
    <t>SS Mary &amp; John Catholic Primary School</t>
  </si>
  <si>
    <t>Stirchley Primary School</t>
  </si>
  <si>
    <t>Court Farm Primary School</t>
  </si>
  <si>
    <t>City Road Primary School</t>
  </si>
  <si>
    <t>Timberley Academy</t>
  </si>
  <si>
    <t>Brookfields Primary School</t>
  </si>
  <si>
    <t>Princethorpe Junior School</t>
  </si>
  <si>
    <t>Holy Souls Catholic Primary School</t>
  </si>
  <si>
    <t>St Thomas More Catholic Primary School</t>
  </si>
  <si>
    <t>Sacred Heart Catholic School</t>
  </si>
  <si>
    <t>Sutton Park Primary</t>
  </si>
  <si>
    <t>The Olive School, Small Heath</t>
  </si>
  <si>
    <t>Osborne Primary School</t>
  </si>
  <si>
    <t>Kings Norton Primary School</t>
  </si>
  <si>
    <t>Highters Heath Community School</t>
  </si>
  <si>
    <t>Birches Green Primary School</t>
  </si>
  <si>
    <t>Oasis Academy Benson</t>
  </si>
  <si>
    <t>Summerfield Primary School</t>
  </si>
  <si>
    <t>Deykin Avenue Junior and Infant School</t>
  </si>
  <si>
    <t>Oasis Academy Wattville</t>
  </si>
  <si>
    <t>The Oratory Roman Catholic Primary School</t>
  </si>
  <si>
    <t>Broadmeadow Infant School</t>
  </si>
  <si>
    <t>Cedars Academy</t>
  </si>
  <si>
    <t>Broadmeadow Junior School</t>
  </si>
  <si>
    <t>The Meadows Primary School</t>
  </si>
  <si>
    <t>The Orchards Primary Academy</t>
  </si>
  <si>
    <t>Northfield Manor Primary Academy</t>
  </si>
  <si>
    <t>Topcliffe Primary School</t>
  </si>
  <si>
    <t>Hollywood Primary School</t>
  </si>
  <si>
    <t>Brookvale Primary School</t>
  </si>
  <si>
    <t>Cottesbrooke Infant and Nursery School</t>
  </si>
  <si>
    <t>Heathfield Primary School</t>
  </si>
  <si>
    <t>Fairway Primary Academy</t>
  </si>
  <si>
    <t>Heath Mount Primary School</t>
  </si>
  <si>
    <t>Woodthorpe Junior and Infant School</t>
  </si>
  <si>
    <t>Nonsuch Primary School</t>
  </si>
  <si>
    <t>Holland House Infant School and Nursery</t>
  </si>
  <si>
    <t>Hillstone Primary School</t>
  </si>
  <si>
    <t>Aston Tower Community Primary School</t>
  </si>
  <si>
    <t>The Oval School</t>
  </si>
  <si>
    <t>Gossey Lane Academy</t>
  </si>
  <si>
    <t>Twickenham Primary School</t>
  </si>
  <si>
    <t>Barr View Primary &amp; Nursery Academy</t>
  </si>
  <si>
    <t>Green Meadow Primary School</t>
  </si>
  <si>
    <t>Pegasus Primary School</t>
  </si>
  <si>
    <t>Leigh Primary School</t>
  </si>
  <si>
    <t>Heathlands Primary Academy</t>
  </si>
  <si>
    <t>Parkfield Community School</t>
  </si>
  <si>
    <t>Robin Hood Academy</t>
  </si>
  <si>
    <t>Mere Green Primary School</t>
  </si>
  <si>
    <t>Westminster Primary School</t>
  </si>
  <si>
    <t>Firs Primary School</t>
  </si>
  <si>
    <t>Wychall Primary School</t>
  </si>
  <si>
    <t>Rookery School</t>
  </si>
  <si>
    <t>Yenton Primary School</t>
  </si>
  <si>
    <t>Quinton Church Primary School</t>
  </si>
  <si>
    <t>St Marys C of E Primary and Nursery, Academy, Handsworth</t>
  </si>
  <si>
    <t>Saint Barnabas Church of England Primary School</t>
  </si>
  <si>
    <t>Holy Trinity CE Primary Academy (Handsworth)</t>
  </si>
  <si>
    <t>St John's CofE Primary School</t>
  </si>
  <si>
    <t>St Vincent's Catholic Primary School</t>
  </si>
  <si>
    <t>St Michael's Church of England Primary School</t>
  </si>
  <si>
    <t>St Thomas Church of England Primary School</t>
  </si>
  <si>
    <t>Guardian Angels Catholic Primary School</t>
  </si>
  <si>
    <t>Abbey Catholic Primary School</t>
  </si>
  <si>
    <t>Maryvale Catholic Primary School</t>
  </si>
  <si>
    <t>The Rosary Catholic Primary School</t>
  </si>
  <si>
    <t>St Augustine's Catholic Primary School</t>
  </si>
  <si>
    <t>St Brigid's Catholic Primary School</t>
  </si>
  <si>
    <t>St Chad's Catholic Primary School</t>
  </si>
  <si>
    <t>St Francis Catholic Primary School</t>
  </si>
  <si>
    <t>Our Lady's Catholic Primary School</t>
  </si>
  <si>
    <t>St James Catholic Primary School</t>
  </si>
  <si>
    <t>St Wilfrid's Catholic Junior and Infant School</t>
  </si>
  <si>
    <t>St John Fisher Catholic Primary School</t>
  </si>
  <si>
    <t>St Peter and St Paul RC Junior and Infant School</t>
  </si>
  <si>
    <t>St Teresa's Catholic Primary School</t>
  </si>
  <si>
    <t>St Paul's Catholic Primary School</t>
  </si>
  <si>
    <t>Our Lady of Fatima Catholic Primary School</t>
  </si>
  <si>
    <t>St Ambrose Barlow Catholic Primary School</t>
  </si>
  <si>
    <t>St Mark's Catholic Primary School</t>
  </si>
  <si>
    <t>St Peter's Catholic Primary School</t>
  </si>
  <si>
    <t>Holy Cross Catholic Primary School</t>
  </si>
  <si>
    <t>St Nicholas Catholic Primary School</t>
  </si>
  <si>
    <t>St Clare's Catholic Primary School</t>
  </si>
  <si>
    <t>Audley Primary School</t>
  </si>
  <si>
    <t>Hill West Primary School</t>
  </si>
  <si>
    <t>Hodge Hill Primary School</t>
  </si>
  <si>
    <t>New Oscott Primary School</t>
  </si>
  <si>
    <t>Albert Bradbeer Primary Academy</t>
  </si>
  <si>
    <t>The Deanery Church of England Primary School</t>
  </si>
  <si>
    <t>St Francis Church of England Aided Primary School and Nursery</t>
  </si>
  <si>
    <t>Erdington Academy</t>
  </si>
  <si>
    <t>Birmingham Ormiston Academy</t>
  </si>
  <si>
    <t>Aston University Engineering Academy</t>
  </si>
  <si>
    <t>Nishkam High School</t>
  </si>
  <si>
    <t>Four Dwellings Academy</t>
  </si>
  <si>
    <t>Greenwood Academy</t>
  </si>
  <si>
    <t>Waverley Studio College</t>
  </si>
  <si>
    <t>Hillcrest School and Sixth Form Centre</t>
  </si>
  <si>
    <t>Ark Boulton Academy</t>
  </si>
  <si>
    <t>The University of Birmingham School</t>
  </si>
  <si>
    <t>Jewellery Quarter Academy</t>
  </si>
  <si>
    <t>Saltley Academy</t>
  </si>
  <si>
    <t>Eden Boys' School, Birmingham</t>
  </si>
  <si>
    <t>Cockshut Hill School</t>
  </si>
  <si>
    <t>Tile Cross Academy</t>
  </si>
  <si>
    <t>Small Heath Leadership Academy</t>
  </si>
  <si>
    <t>Holy Trinity Catholic School</t>
  </si>
  <si>
    <t>The Royal Sutton School</t>
  </si>
  <si>
    <t>Lordswood Boys' School</t>
  </si>
  <si>
    <t>Arena Academy</t>
  </si>
  <si>
    <t>Eden Boys' Leadership Academy, Birmingham East</t>
  </si>
  <si>
    <t>Eden Girls' Leadership Academy, Birmingham</t>
  </si>
  <si>
    <t>King Edward VI Balaam Wood Academy</t>
  </si>
  <si>
    <t>City Academy</t>
  </si>
  <si>
    <t>Turves Green Boys' School</t>
  </si>
  <si>
    <t>Prince Albert High School</t>
  </si>
  <si>
    <t>Christ Church, Church of England Secondary Academy</t>
  </si>
  <si>
    <t>BOA Digital Technologies Academy</t>
  </si>
  <si>
    <t>King Edward VI Lordswood School for Girls</t>
  </si>
  <si>
    <t>Bartley Green School</t>
  </si>
  <si>
    <t>Dame Elizabeth Cadbury School</t>
  </si>
  <si>
    <t>King Edward VI Northfield School for Girls</t>
  </si>
  <si>
    <t>Stockland Green School</t>
  </si>
  <si>
    <t>King Edward VI Handsworth Wood Girls' Academy</t>
  </si>
  <si>
    <t>Aston Manor Academy</t>
  </si>
  <si>
    <t>Broadway Academy</t>
  </si>
  <si>
    <t>Swanshurst School</t>
  </si>
  <si>
    <t>Hamstead Hall Academy</t>
  </si>
  <si>
    <t>Holyhead School</t>
  </si>
  <si>
    <t>Yardleys School</t>
  </si>
  <si>
    <t>Sutton Coldfield Grammar School for Girls</t>
  </si>
  <si>
    <t>The Arthur Terry School</t>
  </si>
  <si>
    <t>Rockwood Academy</t>
  </si>
  <si>
    <t>Plantsbrook School</t>
  </si>
  <si>
    <t>St Thomas Aquinas Catholic School</t>
  </si>
  <si>
    <t>Bishop Vesey's Grammar School</t>
  </si>
  <si>
    <t>Bishop Walsh Catholic School</t>
  </si>
  <si>
    <t>St Edmund Campion Catholic School</t>
  </si>
  <si>
    <t>Archbishop Ilsley Catholic School</t>
  </si>
  <si>
    <t>King Edward VI Handsworth Grammar School for Boys</t>
  </si>
  <si>
    <t>Fortis Academy</t>
  </si>
  <si>
    <t>King Edward VI Handsworth School</t>
  </si>
  <si>
    <t>King Edward VI Five Ways School</t>
  </si>
  <si>
    <t>King Edward VI Camp Hill School for Girls</t>
  </si>
  <si>
    <t>King Edward VI Camp Hill School for Boys</t>
  </si>
  <si>
    <t>King Edward VI Aston School</t>
  </si>
  <si>
    <t>Hall Green School</t>
  </si>
  <si>
    <t>Fairfax</t>
  </si>
  <si>
    <t>Ninestiles, an Academy</t>
  </si>
  <si>
    <t>George Dixon Academy</t>
  </si>
  <si>
    <t>Kings Norton Girls' School</t>
  </si>
  <si>
    <t>King Edward VI King's Norton School for Boys</t>
  </si>
  <si>
    <t>E-ACT Heartlands Academy</t>
  </si>
  <si>
    <t>King Edward VI Sheldon Heath Academy</t>
  </si>
  <si>
    <t>E-ACT Shenley Academy</t>
  </si>
  <si>
    <t>Ark St Alban's Academy</t>
  </si>
  <si>
    <t>E-ACT North Birmingham Academy</t>
  </si>
  <si>
    <t>Harborne Academy</t>
  </si>
  <si>
    <t>Ark Kings Academy</t>
  </si>
  <si>
    <t>Waverley School</t>
  </si>
  <si>
    <t>Bournville School</t>
  </si>
  <si>
    <t>Ark Victoria Academy</t>
  </si>
  <si>
    <t>Starbank School</t>
  </si>
  <si>
    <t>Star King Solomon Academy</t>
  </si>
  <si>
    <t>Washwood Heath Academy</t>
  </si>
  <si>
    <t>Phase</t>
  </si>
  <si>
    <t>Academy Type</t>
  </si>
  <si>
    <t>Number of Primary year groups for middle schools</t>
  </si>
  <si>
    <t>Number of Secondary year groups for middle schools</t>
  </si>
  <si>
    <t>Number of Primary year groups for all schools</t>
  </si>
  <si>
    <t>Number of Secondary year groups for all schools</t>
  </si>
  <si>
    <t>Number of KS3 year groups for all schools</t>
  </si>
  <si>
    <t>Number of KS4 year groups for all schools</t>
  </si>
  <si>
    <t>NOR</t>
  </si>
  <si>
    <t>NOR Primary</t>
  </si>
  <si>
    <t>NOR Reception</t>
  </si>
  <si>
    <t>NOR Y1-6 for calculation of the eligible pupils for the primary prior attainment factor ONLY</t>
  </si>
  <si>
    <t>NOR Secondary</t>
  </si>
  <si>
    <t>NOR KS3</t>
  </si>
  <si>
    <t>NOR KS4</t>
  </si>
  <si>
    <t>NOR Y7 for calculation of the eligible pupils for the secondary prior attainment factor ONLY</t>
  </si>
  <si>
    <t>NOR Y8 for calculation of the eligible pupils for the secondary prior attainment factor ONLY</t>
  </si>
  <si>
    <t>NOR Y9 for calculation of the eligible pupils for the secondary prior attainment factor ONLY</t>
  </si>
  <si>
    <t>NOR Y10 for calculation of the eligible pupils for the secondary prior attainment factor ONLY</t>
  </si>
  <si>
    <t>NOR Y11 for calculation of the eligible pupils for the secondary prior attainment factor ONLY</t>
  </si>
  <si>
    <t>Average Year Group Size</t>
  </si>
  <si>
    <t>Primary FSM Units</t>
  </si>
  <si>
    <t>Primary FSM6 Units</t>
  </si>
  <si>
    <t>Secondary FSM Units</t>
  </si>
  <si>
    <t>Secondary FSM6 Units</t>
  </si>
  <si>
    <t>IDACI Primary Units Band G</t>
  </si>
  <si>
    <t>IDACI Primary Units Band F</t>
  </si>
  <si>
    <t>IDACI Primary Units Band E</t>
  </si>
  <si>
    <t>IDACI Primary Units Band D</t>
  </si>
  <si>
    <t>IDACI Primary Units Band C</t>
  </si>
  <si>
    <t>IDACI Primary Units Band B</t>
  </si>
  <si>
    <t>IDACI Primary Units Band A</t>
  </si>
  <si>
    <t>IDACI Secondary Units Band G</t>
  </si>
  <si>
    <t>IDACI Secondary Units Band F</t>
  </si>
  <si>
    <t>IDACI Secondary Units Band E</t>
  </si>
  <si>
    <t>IDACI Secondary Units Band D</t>
  </si>
  <si>
    <t>IDACI Secondary Units Band C</t>
  </si>
  <si>
    <t>IDACI Secondary Units Band B</t>
  </si>
  <si>
    <t>IDACI Secondary Units Band A</t>
  </si>
  <si>
    <t>EAL 3 Primary Units</t>
  </si>
  <si>
    <t>EAL 3 Secondary Units</t>
  </si>
  <si>
    <t>Low prior attainment total Primary Units</t>
  </si>
  <si>
    <t>Low Prior Attainment Secondary Units - Y7</t>
  </si>
  <si>
    <t>Low Prior Attainment Secondary Units - Y8</t>
  </si>
  <si>
    <t>Low Prior Attainment Secondary Units - Y9</t>
  </si>
  <si>
    <t>Low Prior Attainment Secondary Units - Y10</t>
  </si>
  <si>
    <t>Low Prior Attainment Secondary Units - Y11</t>
  </si>
  <si>
    <t>Low prior attainment total Secondary Units</t>
  </si>
  <si>
    <t>Mobility Primary Units</t>
  </si>
  <si>
    <t>Mobility Secondary Units</t>
  </si>
  <si>
    <t>Primary sparsity av. Distance to 2nd school (miles)</t>
  </si>
  <si>
    <t>Secondary sparsity av. Distance to 2nd school (miles)</t>
  </si>
  <si>
    <t>Sparsity NOR taper</t>
  </si>
  <si>
    <t>Sparsity distance taper</t>
  </si>
  <si>
    <t>Sparsity flag</t>
  </si>
  <si>
    <t>Proportion of total NOR in Primary phase</t>
  </si>
  <si>
    <t>Proportion of total NOR in Secondary phase</t>
  </si>
  <si>
    <t>Primary</t>
  </si>
  <si>
    <t>Maintained</t>
  </si>
  <si>
    <t>Secondary</t>
  </si>
  <si>
    <t>Recoupment Academy</t>
  </si>
  <si>
    <t>All-through</t>
  </si>
  <si>
    <t>Opening / Closing</t>
  </si>
  <si>
    <t>New and Growing School</t>
  </si>
  <si>
    <t>High Needs Unit</t>
  </si>
  <si>
    <t>Total number of pre-16 high needs places in 2025-26</t>
  </si>
  <si>
    <t>Number of primary (excluding nursery class) current and main registered pupils in the school occupying high needs places in 2025-26</t>
  </si>
  <si>
    <t>Number of KS3 current and main registered pupils in the school occupying high needs places in 2025-26</t>
  </si>
  <si>
    <t>Number of KS4 current and main registered pupils in the school occupying high needs places in 2025-26</t>
  </si>
  <si>
    <t>Reason for variance in 2025-26 place number provided compared to place number information previously supplied to DfE</t>
  </si>
  <si>
    <t>Split sites funding - number of eligible sites</t>
  </si>
  <si>
    <t>Distance to second site
(metres)</t>
  </si>
  <si>
    <t>Distance to third site 
(metres)</t>
  </si>
  <si>
    <t>Distance to fourth site
(metres)</t>
  </si>
  <si>
    <t>26-27 Split Sites</t>
  </si>
  <si>
    <t>26-27 Split Sites - London fringe element</t>
  </si>
  <si>
    <t>Adjustment to 25-26 rates (or inflationary increases to 26-27 rates)</t>
  </si>
  <si>
    <t>26-27 PFI</t>
  </si>
  <si>
    <t>No</t>
  </si>
  <si>
    <t>Yes</t>
  </si>
  <si>
    <t>Place numbers updated since the number previously supplied to the DfE</t>
  </si>
  <si>
    <t xml:space="preserve">Instructions </t>
  </si>
  <si>
    <t>Schools Block Budget 2026-27 Sheet</t>
  </si>
  <si>
    <t>Go to School Block Budget 2026-27 tab and select your schools DfE number from drop down list in cell C4</t>
  </si>
  <si>
    <t xml:space="preserve">This will populate your school Budget share including the detailed information about de delegation </t>
  </si>
  <si>
    <t>Indicative 3 year budget</t>
  </si>
  <si>
    <t xml:space="preserve">The Tab Indicative 3 year budget is a tool for you to manipulate according to your data. </t>
  </si>
  <si>
    <t xml:space="preserve">The percentage increase for the next 2 years is just for the guidance purposes and not the anticipated increase. This can be changed in cells P15 and V15. The actual increase will only be confirmed once the Department for Education annouces the budgets. </t>
  </si>
  <si>
    <t>Follow the colour coding instructions on the tab. You only need to complete the cells highlighted in light blue.</t>
  </si>
  <si>
    <t xml:space="preserve">Three year Budget Plan  </t>
  </si>
  <si>
    <t>Three Year budget plan tab is optional to complete</t>
  </si>
  <si>
    <t>2026/27 Notification of Individual School Budget Share</t>
  </si>
  <si>
    <t>DfE Number</t>
  </si>
  <si>
    <t>&lt;&lt;&lt; SELECT SCHOOL HERE</t>
  </si>
  <si>
    <t>Schools Name</t>
  </si>
  <si>
    <t>Status</t>
  </si>
  <si>
    <t>Please select a school's LAEstab in cell D4, and the Proforma and De-delegation tables will be populated with the relevant data</t>
  </si>
  <si>
    <t>Proforma table</t>
  </si>
  <si>
    <t>De-delegation table</t>
  </si>
  <si>
    <t>Pupil Led Factors</t>
  </si>
  <si>
    <t xml:space="preserve">Primary </t>
  </si>
  <si>
    <t>Rate</t>
  </si>
  <si>
    <t>1) Basic per-pupil entitlement
Age Weighted Pupil Unit (AWPU)</t>
  </si>
  <si>
    <t>Reception uplift</t>
  </si>
  <si>
    <t>Pupil Units</t>
  </si>
  <si>
    <t>Contingencies</t>
  </si>
  <si>
    <t xml:space="preserve">Description </t>
  </si>
  <si>
    <t>Amount per pupil</t>
  </si>
  <si>
    <t xml:space="preserve">Sub Total </t>
  </si>
  <si>
    <t xml:space="preserve">Total </t>
  </si>
  <si>
    <t>Proportion of total pre MFG  funding (%)</t>
  </si>
  <si>
    <t>Free School Meals Eligibility</t>
  </si>
  <si>
    <t>Primary (Years R-6)</t>
  </si>
  <si>
    <t>Insurance</t>
  </si>
  <si>
    <t>Key Stage 3  (Years 7-9)</t>
  </si>
  <si>
    <t xml:space="preserve">Licences/ subscriptions </t>
  </si>
  <si>
    <t>Key Stage 4 (Years 10-11)</t>
  </si>
  <si>
    <t>Staff costs  supply cover</t>
  </si>
  <si>
    <t xml:space="preserve">Primary amount per pupil </t>
  </si>
  <si>
    <t xml:space="preserve">Secondary amount per pupil </t>
  </si>
  <si>
    <t>Eligible proportion of primary NOR</t>
  </si>
  <si>
    <t>Eligible proportion of secondary NOR</t>
  </si>
  <si>
    <t>Support to underperforming ethnic minority groups and bilingual learners</t>
  </si>
  <si>
    <t>Behaviour support services</t>
  </si>
  <si>
    <t>2) Deprivation</t>
  </si>
  <si>
    <t>FSM</t>
  </si>
  <si>
    <t>Museum and Library Services</t>
  </si>
  <si>
    <t>FSM6</t>
  </si>
  <si>
    <t>Additional school improvement services</t>
  </si>
  <si>
    <t>IDACI Band F</t>
  </si>
  <si>
    <t>Total De-delegation</t>
  </si>
  <si>
    <t>IDACI Band E</t>
  </si>
  <si>
    <t>IDACI Band D</t>
  </si>
  <si>
    <t>IDACI Band C</t>
  </si>
  <si>
    <t>IDACI Band B</t>
  </si>
  <si>
    <t>IDACI Band A</t>
  </si>
  <si>
    <t>4 English as an Additional Language (EAL)</t>
  </si>
  <si>
    <t>EAL 3 Primary</t>
  </si>
  <si>
    <t>EAL 3 Secondary</t>
  </si>
  <si>
    <t>5) Mobility</t>
  </si>
  <si>
    <t>Pupils starting school outside of normal entry dates</t>
  </si>
  <si>
    <t>6) Prior attainment</t>
  </si>
  <si>
    <t>Primary low prior attainment</t>
  </si>
  <si>
    <t>Secondary low prior attainment</t>
  </si>
  <si>
    <t>Other Factors</t>
  </si>
  <si>
    <t>Factor</t>
  </si>
  <si>
    <t>Total (£)</t>
  </si>
  <si>
    <t>7) Lump Sum</t>
  </si>
  <si>
    <t>8) Sparsity Factor</t>
  </si>
  <si>
    <t>9) Fringe Payments</t>
  </si>
  <si>
    <t>10) Split Sites</t>
  </si>
  <si>
    <t>11) Total 26-27 rates (sum of 26-27 NFF NNDR and 25-26 rates adjustment. Please see breakdown below)</t>
  </si>
  <si>
    <t>Indicative 26-27 NNDR</t>
  </si>
  <si>
    <t>25-26 Rates adjustment</t>
  </si>
  <si>
    <t>12) PFI funding</t>
  </si>
  <si>
    <t>13 ) Exceptional circumstances (can only be used with prior agreement of ESFA)</t>
  </si>
  <si>
    <t>Description</t>
  </si>
  <si>
    <t>Additional lump sum for schools amalgamated during FY25-26</t>
  </si>
  <si>
    <t>Additional sparsity lump sum for small schools</t>
  </si>
  <si>
    <t>Exceptional Circumstance3</t>
  </si>
  <si>
    <t>Exceptional Circumstance4</t>
  </si>
  <si>
    <t>Exceptional Circumstance5</t>
  </si>
  <si>
    <t>Exceptional Circumstance6</t>
  </si>
  <si>
    <t>Exceptional Circumstance7</t>
  </si>
  <si>
    <t>Total Funding for Schools Block Formula (excluding minimum per pupil funding level MFG Funding Total) (£)</t>
  </si>
  <si>
    <t>Other Adjustment to 25-26 Budget shares</t>
  </si>
  <si>
    <t>14) Additional funding to meet minimum per pupil funding level</t>
  </si>
  <si>
    <t>Total Funding for Schools Block Formula (excluding MFG Funding Total) (£)</t>
  </si>
  <si>
    <t>15) Minimum Funding Guarantee (gains may be capped above a specific ceiling and/or scaled)</t>
  </si>
  <si>
    <t>MFG Funding Total</t>
  </si>
  <si>
    <t>Total Funding For Schools Block Formula (£)</t>
  </si>
  <si>
    <t>Total De delegation</t>
  </si>
  <si>
    <t>Notional SEN</t>
  </si>
  <si>
    <t>Total Funding For Schools Block Formula (after deduction of de delegation and education functions) (£)</t>
  </si>
  <si>
    <t>% Distributed through Basic Entitlement</t>
  </si>
  <si>
    <t>% Pupil Led Funding</t>
  </si>
  <si>
    <t>Total Funding For Schools Block Formula (after deduction of de delegation, education functions and indicative 26-27 NNDR) (£)</t>
  </si>
  <si>
    <t>Local authority name</t>
  </si>
  <si>
    <t>Local authority number</t>
  </si>
  <si>
    <t>Birmingham</t>
  </si>
  <si>
    <t>2026 to 2027 national funding formula (NFF) value including area cost adjustment (ACA)</t>
  </si>
  <si>
    <t>2026 to 2027 authority proforma tool (APT) minimum value</t>
  </si>
  <si>
    <t>2026 to 2027 APT maximum value</t>
  </si>
  <si>
    <t>Rates Used 2026/27</t>
  </si>
  <si>
    <t>2025/26 Rates</t>
  </si>
  <si>
    <t>Difference
£</t>
  </si>
  <si>
    <t>Primary basic entitlement</t>
  </si>
  <si>
    <t>KS3 basic entitlement</t>
  </si>
  <si>
    <t>KS4 basic entitlement</t>
  </si>
  <si>
    <t>Primary FSM</t>
  </si>
  <si>
    <t>Secondary FSM</t>
  </si>
  <si>
    <t>Primary FSM6</t>
  </si>
  <si>
    <t>Secondary FSM6</t>
  </si>
  <si>
    <t>Primary IDACI F</t>
  </si>
  <si>
    <t>Primary IDACI E</t>
  </si>
  <si>
    <t>Primary IDACI D</t>
  </si>
  <si>
    <t>Primary IDACI C</t>
  </si>
  <si>
    <t>Primary IDACI B</t>
  </si>
  <si>
    <t>Primary IDACI A</t>
  </si>
  <si>
    <t>Secondary IDACI F</t>
  </si>
  <si>
    <t>Secondary IDACI E</t>
  </si>
  <si>
    <t>Secondary IDACI D</t>
  </si>
  <si>
    <t>Secondary IDACI C</t>
  </si>
  <si>
    <t>Secondary IDACI B</t>
  </si>
  <si>
    <t>Secondary IDACI A</t>
  </si>
  <si>
    <t>Primary EAL3</t>
  </si>
  <si>
    <t>Secondary EAL3</t>
  </si>
  <si>
    <t>Primary LPA</t>
  </si>
  <si>
    <t>Secondary LPA</t>
  </si>
  <si>
    <t>Primary mobility</t>
  </si>
  <si>
    <t>Secondary mobility</t>
  </si>
  <si>
    <t>Primary lump sum</t>
  </si>
  <si>
    <t>Secondary lump sum</t>
  </si>
  <si>
    <t>Primary sparsity</t>
  </si>
  <si>
    <t>Secondary sparsity</t>
  </si>
  <si>
    <t>Middle-school sparsity</t>
  </si>
  <si>
    <t>All-through sparsity</t>
  </si>
  <si>
    <t>Split sites basic eligibility funding</t>
  </si>
  <si>
    <t>Split sites distance funding</t>
  </si>
  <si>
    <t>All rates used at minimum value</t>
  </si>
  <si>
    <t>Where minimum was less than prior year rate, this was adjusted by 2.81% (average increase across all rates)</t>
  </si>
  <si>
    <t>2026/27 Indicative Three Year Budget Tool</t>
  </si>
  <si>
    <t xml:space="preserve">To be pupulated </t>
  </si>
  <si>
    <t xml:space="preserve">Do not change </t>
  </si>
  <si>
    <t>% increase</t>
  </si>
  <si>
    <t>1) Basic Entitlement
Age Weighted Pupil Unit (AWPU)</t>
  </si>
  <si>
    <t>2027/28 Indicative</t>
  </si>
  <si>
    <t>2028/29 Indicative</t>
  </si>
  <si>
    <t>Amount Per pupil Primary</t>
  </si>
  <si>
    <t>Amount Per pupil Secondary</t>
  </si>
  <si>
    <t>Pupil Units Primary</t>
  </si>
  <si>
    <t>Pupil Units Secondary</t>
  </si>
  <si>
    <t>Units Including fringe uplift</t>
  </si>
  <si>
    <t xml:space="preserve">Licences/subscriptions </t>
  </si>
  <si>
    <t>Primary AWPU</t>
  </si>
  <si>
    <t>Secondary AWPU</t>
  </si>
  <si>
    <t>FSM Ever 6</t>
  </si>
  <si>
    <t>IDACI band F</t>
  </si>
  <si>
    <t>IDACI band E</t>
  </si>
  <si>
    <t>11) Total 25-26 rates (sum of 25-26 NFF NNDR and 24-25 rates adjustment. Please see breakdown below)</t>
  </si>
  <si>
    <t>IDACI band D</t>
  </si>
  <si>
    <t>Indicative 25-26 NNDR</t>
  </si>
  <si>
    <t>24-25 Rates adjustment</t>
  </si>
  <si>
    <t>IDACI band C</t>
  </si>
  <si>
    <t>IDACI band B</t>
  </si>
  <si>
    <t>IDACI band A</t>
  </si>
  <si>
    <t>Additional lump sum for schools amalgamated during FY24-25</t>
  </si>
  <si>
    <t>Secondary pupils not achieving (KS2 level 4 English and Maths)</t>
  </si>
  <si>
    <t>Mobility %</t>
  </si>
  <si>
    <t>Sparsity lump sum</t>
  </si>
  <si>
    <t>Other Adjustment to 24-25 Budget shares</t>
  </si>
  <si>
    <t>Total Funding For Schools Block Formula (after deduction of de delegation, education functions and indicative 25-26 NNDR) (£)</t>
  </si>
  <si>
    <t>School Three Year Budget Plan</t>
  </si>
  <si>
    <t>Title</t>
  </si>
  <si>
    <t>Outturn 2024-25</t>
  </si>
  <si>
    <t>2026-27
School Budget Plan
(£)</t>
  </si>
  <si>
    <t>2027-28
School Budget Plan
(£)</t>
  </si>
  <si>
    <t>2028-29
School Budget Plan
(£)</t>
  </si>
  <si>
    <t>Variance Outturn 2024/25-2025/26 Budget</t>
  </si>
  <si>
    <t>% difference Outturn 2024-25 -Budget 2025-26</t>
  </si>
  <si>
    <t xml:space="preserve">Notes </t>
  </si>
  <si>
    <t>REVENUE ACCOUNTS:</t>
  </si>
  <si>
    <t>Opening Revenue Balance [surplus/(deficit)]</t>
  </si>
  <si>
    <t>Income (revenue)</t>
  </si>
  <si>
    <t>I01</t>
  </si>
  <si>
    <t>Funds delegated by the local authority (LA)</t>
  </si>
  <si>
    <t>I02</t>
  </si>
  <si>
    <t>Funding for sixth form students</t>
  </si>
  <si>
    <t>I03</t>
  </si>
  <si>
    <t>High needs top-up funding</t>
  </si>
  <si>
    <t>I05</t>
  </si>
  <si>
    <t>I04</t>
  </si>
  <si>
    <t>Funding for minority ethnic pupils</t>
  </si>
  <si>
    <t>I06</t>
  </si>
  <si>
    <t>Pupil Premium</t>
  </si>
  <si>
    <t>I07</t>
  </si>
  <si>
    <t>Other government grants</t>
  </si>
  <si>
    <t>I08</t>
  </si>
  <si>
    <t>Other grants and payments received</t>
  </si>
  <si>
    <t>I08a</t>
  </si>
  <si>
    <t>Income from letting premises</t>
  </si>
  <si>
    <t>I09</t>
  </si>
  <si>
    <t>I08b</t>
  </si>
  <si>
    <t>Other income from facilities and services</t>
  </si>
  <si>
    <t>I10</t>
  </si>
  <si>
    <t>Income from catering</t>
  </si>
  <si>
    <t>I11</t>
  </si>
  <si>
    <t>Receipts from supply teacher insurance claims</t>
  </si>
  <si>
    <t>I12</t>
  </si>
  <si>
    <t>Receipts from other insurance claims</t>
  </si>
  <si>
    <t>I13</t>
  </si>
  <si>
    <t>Income from contributions to visits</t>
  </si>
  <si>
    <t>I15</t>
  </si>
  <si>
    <t>Donations and/or voluntary funds</t>
  </si>
  <si>
    <t>Pupil-focused extended school funding or grants</t>
  </si>
  <si>
    <t>Total Income Budget (revenue)</t>
  </si>
  <si>
    <t>Expenditure (Revenue)</t>
  </si>
  <si>
    <t>E01</t>
  </si>
  <si>
    <t>Teaching staff</t>
  </si>
  <si>
    <t>E02</t>
  </si>
  <si>
    <t>Supply teaching staff</t>
  </si>
  <si>
    <t>E03</t>
  </si>
  <si>
    <t>Education support staff</t>
  </si>
  <si>
    <t>E04</t>
  </si>
  <si>
    <t>Premises staff</t>
  </si>
  <si>
    <t>E05</t>
  </si>
  <si>
    <t>Administrative and clerical staff</t>
  </si>
  <si>
    <t>E06</t>
  </si>
  <si>
    <t>Catering staff</t>
  </si>
  <si>
    <t>E07</t>
  </si>
  <si>
    <t>Cost of other staff</t>
  </si>
  <si>
    <t>E08</t>
  </si>
  <si>
    <t>Indirect employee expenses</t>
  </si>
  <si>
    <t>E09</t>
  </si>
  <si>
    <t>Staff development and training</t>
  </si>
  <si>
    <t>E10</t>
  </si>
  <si>
    <t>Supply teacher insurance</t>
  </si>
  <si>
    <t>E11</t>
  </si>
  <si>
    <t>Staff related insurance</t>
  </si>
  <si>
    <t>E12</t>
  </si>
  <si>
    <t>Building maintenance and improvement</t>
  </si>
  <si>
    <t>E13</t>
  </si>
  <si>
    <t>Grounds maintenance and improvement</t>
  </si>
  <si>
    <t>E14</t>
  </si>
  <si>
    <t>Cleaning and caretaking</t>
  </si>
  <si>
    <t>E15</t>
  </si>
  <si>
    <t>Water and sewerage</t>
  </si>
  <si>
    <t>E16</t>
  </si>
  <si>
    <t>Energy</t>
  </si>
  <si>
    <t>E17</t>
  </si>
  <si>
    <t>E18</t>
  </si>
  <si>
    <t>Other occupation costs</t>
  </si>
  <si>
    <t>E19</t>
  </si>
  <si>
    <t>Learning resources</t>
  </si>
  <si>
    <t>E20</t>
  </si>
  <si>
    <t>E20A</t>
  </si>
  <si>
    <t>Connectivity</t>
  </si>
  <si>
    <t>E20B</t>
  </si>
  <si>
    <t>Onsite servers</t>
  </si>
  <si>
    <t>E20C</t>
  </si>
  <si>
    <t>IT learning resources</t>
  </si>
  <si>
    <t>E20D</t>
  </si>
  <si>
    <t>Administration software and systems</t>
  </si>
  <si>
    <t>E20E</t>
  </si>
  <si>
    <t>Laptops, desktops and tablets</t>
  </si>
  <si>
    <t>E20F</t>
  </si>
  <si>
    <t>Other hardware</t>
  </si>
  <si>
    <t>E20G</t>
  </si>
  <si>
    <t>IT support</t>
  </si>
  <si>
    <t>E21</t>
  </si>
  <si>
    <t>Examination fees</t>
  </si>
  <si>
    <t>E22</t>
  </si>
  <si>
    <t>Administrative supplies</t>
  </si>
  <si>
    <t>E23</t>
  </si>
  <si>
    <t>Other insurance premiums</t>
  </si>
  <si>
    <t>E24</t>
  </si>
  <si>
    <t>Special facilities</t>
  </si>
  <si>
    <t>E25</t>
  </si>
  <si>
    <t>Catering supplies</t>
  </si>
  <si>
    <t>E26</t>
  </si>
  <si>
    <t>Agency supply teaching staff</t>
  </si>
  <si>
    <t>E27</t>
  </si>
  <si>
    <t>Bought-in professional services - curriculum</t>
  </si>
  <si>
    <t>E28</t>
  </si>
  <si>
    <t>E28a</t>
  </si>
  <si>
    <t>Bought-in professional services - other(except PFI)</t>
  </si>
  <si>
    <t>E29</t>
  </si>
  <si>
    <t>E28b</t>
  </si>
  <si>
    <t>Bought-in professional services - other (PFI)</t>
  </si>
  <si>
    <t>E30</t>
  </si>
  <si>
    <t>Loan interest</t>
  </si>
  <si>
    <t>Direct revenue financing (revenue contributions to capital)</t>
  </si>
  <si>
    <t>Total Expenditure Budget (revenue)</t>
  </si>
  <si>
    <t>In-year Revenue Budget Balance  [surplus/(deficit)]</t>
  </si>
  <si>
    <t>Closing Revenue Budget Balance [surplus/(deficit)]</t>
  </si>
  <si>
    <t>CAPITAL ACCOUNTS:</t>
  </si>
  <si>
    <t>Opening Capital Budget Balance [surplus/(deficit)]</t>
  </si>
  <si>
    <t>Income (Capital)</t>
  </si>
  <si>
    <t>CI01</t>
  </si>
  <si>
    <t>Capital Income</t>
  </si>
  <si>
    <t>CI03</t>
  </si>
  <si>
    <t>Voluntary or private income</t>
  </si>
  <si>
    <t>CI04</t>
  </si>
  <si>
    <t>Direct revenue financing</t>
  </si>
  <si>
    <t>Total Income Budget (Capital)</t>
  </si>
  <si>
    <t>Expenditure (Capital)</t>
  </si>
  <si>
    <t>CE01</t>
  </si>
  <si>
    <t>Acquisition of land and existing buildings</t>
  </si>
  <si>
    <t>CE02</t>
  </si>
  <si>
    <t>New construction, conversion and renovation</t>
  </si>
  <si>
    <t>CE03</t>
  </si>
  <si>
    <t>Vehicles, plant, equipment and machinery</t>
  </si>
  <si>
    <t>CE04A</t>
  </si>
  <si>
    <t>CE04B</t>
  </si>
  <si>
    <t>CE04C</t>
  </si>
  <si>
    <t>CE04D</t>
  </si>
  <si>
    <t>Laptops, desktops, and tablets</t>
  </si>
  <si>
    <t>CE04</t>
  </si>
  <si>
    <t>CE04E</t>
  </si>
  <si>
    <t>Total Expenditure (Capital)</t>
  </si>
  <si>
    <t>In-year Capital Budget Balance [surplus/(deficit)]</t>
  </si>
  <si>
    <t>Closing Capital Budget Balance [surplus/(deficit)]</t>
  </si>
  <si>
    <t>COMMUNITY-FOCUSED SCHOOL REVENUE BALANCES:</t>
  </si>
  <si>
    <t>Opening Community-Focused Balance [surplus/(deficit)]</t>
  </si>
  <si>
    <t>Income (Community-Focused)</t>
  </si>
  <si>
    <t>I16</t>
  </si>
  <si>
    <t>Community-focused school funding or grants</t>
  </si>
  <si>
    <t>I17</t>
  </si>
  <si>
    <t>Community-focused school facilities income</t>
  </si>
  <si>
    <t>Total Income Budget (Community-Focused)</t>
  </si>
  <si>
    <t>Expenditure (Community-Focused)</t>
  </si>
  <si>
    <t>E31</t>
  </si>
  <si>
    <t>Community-focused school staff</t>
  </si>
  <si>
    <t>E32</t>
  </si>
  <si>
    <t>Community-focused school costs</t>
  </si>
  <si>
    <t>Total Expenditure (Community-Focused)</t>
  </si>
  <si>
    <t>In-year Community-Focused Budget Balance [surplus/(deficit)]</t>
  </si>
  <si>
    <t>Closing Community-Focused Budget Balance [surplus/(deficit)]</t>
  </si>
  <si>
    <t>SIGN OFF</t>
  </si>
  <si>
    <t xml:space="preserve">I verify that the information given is a true and complete statement. </t>
  </si>
  <si>
    <t xml:space="preserve"> Headteacher signature</t>
  </si>
  <si>
    <t>Print Name</t>
  </si>
  <si>
    <t>Date</t>
  </si>
  <si>
    <t xml:space="preserve"> Chair of Governors signature</t>
  </si>
  <si>
    <t>Schools Finance Budget Monitoring - Closure 2022-23</t>
  </si>
  <si>
    <t>LA Data Sheet - 2022-23 Outturn</t>
  </si>
  <si>
    <t>SCHOOL DETAILS</t>
  </si>
  <si>
    <t>REVENUE ACCOUNTS</t>
  </si>
  <si>
    <t>CAPITAL ACCOUNTS</t>
  </si>
  <si>
    <t>COMMUNITY-FOCUSED SCHOOL REVENUE BALANCES</t>
  </si>
  <si>
    <t>CLOSING BALANCES</t>
  </si>
  <si>
    <t>BANK POSITION - MAIN</t>
  </si>
  <si>
    <t xml:space="preserve">BANK POSITION - PAYROLL </t>
  </si>
  <si>
    <t>ACCRUALS</t>
  </si>
  <si>
    <t>SYSTEMS DEBTORS</t>
  </si>
  <si>
    <t>SYSTEMS CREDITORS</t>
  </si>
  <si>
    <t>Data</t>
  </si>
  <si>
    <t>Date copied</t>
  </si>
  <si>
    <t>Quarter</t>
  </si>
  <si>
    <t>Cost centre</t>
  </si>
  <si>
    <t>Total Funds delegated by the LA - SBS</t>
  </si>
  <si>
    <t>SEN funding (not for special schools) - SBS</t>
  </si>
  <si>
    <t>Other grants and payments</t>
  </si>
  <si>
    <t>Income from contributions to visits etc.</t>
  </si>
  <si>
    <t>Pupil focused extended school funding and/or grants</t>
  </si>
  <si>
    <t>Income from the Coronavirus Job Retention Scheme</t>
  </si>
  <si>
    <t>Income from the DfE grant scheme for reimbursing exceptional costs</t>
  </si>
  <si>
    <t>income from the COVID-19 catch-up</t>
  </si>
  <si>
    <t>Income from other additional grants</t>
  </si>
  <si>
    <t>TOTAL REVENUE INCOME</t>
  </si>
  <si>
    <t>Supply staff</t>
  </si>
  <si>
    <t>Development and training</t>
  </si>
  <si>
    <t>Learning resources (not ICT equipment)</t>
  </si>
  <si>
    <t>ICT learning resources</t>
  </si>
  <si>
    <t>Exam fees</t>
  </si>
  <si>
    <t>TOTAL REVENUE EXPENDITURE</t>
  </si>
  <si>
    <t>Opening Revenue Balance</t>
  </si>
  <si>
    <t>IN-YEAR REVENUE BALANCE [surplus/(deficit)] (i)</t>
  </si>
  <si>
    <t>Closing Revenue Balance</t>
  </si>
  <si>
    <t>Capital income</t>
  </si>
  <si>
    <t>TOTAL CAPITAL INCOME</t>
  </si>
  <si>
    <t>New construction conversion and renovation</t>
  </si>
  <si>
    <t>Information and communication technology</t>
  </si>
  <si>
    <t>TOTAL CAPITAL EXPENDITURE</t>
  </si>
  <si>
    <t>Opening Capital Balance</t>
  </si>
  <si>
    <t>IN-YEAR CAPITAL BALANCE [surplus/(deficit)]</t>
  </si>
  <si>
    <t>Closing Capital Balance</t>
  </si>
  <si>
    <t>Community-focused school funding and/or grants</t>
  </si>
  <si>
    <t>TOTAL COMMUNITY FOCUSED INCOME</t>
  </si>
  <si>
    <t>TOTAL COMMUNITY FOCUSED EXPENDITURE</t>
  </si>
  <si>
    <t>Opening Community focused Balance</t>
  </si>
  <si>
    <t>In-year Community focused balance</t>
  </si>
  <si>
    <t>Closing Community Focused Balance</t>
  </si>
  <si>
    <t>Committed revenue balances</t>
  </si>
  <si>
    <t>Uncommitted revenue balances</t>
  </si>
  <si>
    <t>Devolved formula capital balances</t>
  </si>
  <si>
    <t>Other capital balances</t>
  </si>
  <si>
    <t>Community focused school revenue balances</t>
  </si>
  <si>
    <t>TOTAL CLOSING BALANCE</t>
  </si>
  <si>
    <t>Bank Balance</t>
  </si>
  <si>
    <t>Unpresented Cheques</t>
  </si>
  <si>
    <t>Uncredited Receipts</t>
  </si>
  <si>
    <t>Reconciled Bank Balance</t>
  </si>
  <si>
    <t>Closing Petty Cash Balance</t>
  </si>
  <si>
    <t>VAT Reimbursement Outstanding - Feb 2022</t>
  </si>
  <si>
    <t>VAT Reimbursement Outstanding - Mar 2022</t>
  </si>
  <si>
    <t>VAT Reimbursement Outstanding - Other</t>
  </si>
  <si>
    <t>Other adjustments</t>
  </si>
  <si>
    <t>Closing Bank Position</t>
  </si>
  <si>
    <t>Debtors Non LBR</t>
  </si>
  <si>
    <t>Debtors LBR</t>
  </si>
  <si>
    <t>Payment in advance Non LBR</t>
  </si>
  <si>
    <t>Payment in advance LBR</t>
  </si>
  <si>
    <t>Creditors Non LBR</t>
  </si>
  <si>
    <t>Creditors LBR</t>
  </si>
  <si>
    <t>Income in advance Non LBR</t>
  </si>
  <si>
    <t>Income in advance LBR</t>
  </si>
  <si>
    <t>Total Accruals</t>
  </si>
  <si>
    <t>NON LBR Payroll March creditor balance</t>
  </si>
  <si>
    <t>Total System</t>
  </si>
  <si>
    <t>DIFFERENCE - SHOULD BE £0</t>
  </si>
  <si>
    <t>Total Creditors</t>
  </si>
  <si>
    <t>Total Bank</t>
  </si>
  <si>
    <t>I18A</t>
  </si>
  <si>
    <t>I18B</t>
  </si>
  <si>
    <t>I18C</t>
  </si>
  <si>
    <t>I18D</t>
  </si>
  <si>
    <t>B01</t>
  </si>
  <si>
    <t>B02</t>
  </si>
  <si>
    <t>B03</t>
  </si>
  <si>
    <t>B05</t>
  </si>
  <si>
    <t>B06</t>
  </si>
  <si>
    <t>0000</t>
  </si>
  <si>
    <t>I18</t>
  </si>
  <si>
    <t>DFE</t>
  </si>
  <si>
    <t>Check</t>
  </si>
  <si>
    <t>24-25 NFF including ACA</t>
  </si>
  <si>
    <t xml:space="preserve">24-25 APT </t>
  </si>
  <si>
    <t>Difference between 24-25 APT and 24-25 NFF</t>
  </si>
  <si>
    <t>25-26 NFF including ACA</t>
  </si>
  <si>
    <t>25-26 APT minimum</t>
  </si>
  <si>
    <t>25-26 APT maximum</t>
  </si>
  <si>
    <t>Primary EAL</t>
  </si>
  <si>
    <t>Secondary EAL</t>
  </si>
  <si>
    <t>London fringe</t>
  </si>
  <si>
    <t>LA Data Sheet - 2023-24 School Budget Plan</t>
  </si>
  <si>
    <t>VAT Reimbursement Outstanding - June 2021</t>
  </si>
  <si>
    <t/>
  </si>
  <si>
    <t>LA Data Sheet - 2024-25 School Budget Plan</t>
  </si>
  <si>
    <t>School</t>
  </si>
  <si>
    <t>Estab Number</t>
  </si>
  <si>
    <t>Select School</t>
  </si>
  <si>
    <t>Allens Croft Nursery School</t>
  </si>
  <si>
    <t>Baskerville School</t>
  </si>
  <si>
    <t>Cherry Oak School</t>
  </si>
  <si>
    <t>Oscott Manor School</t>
  </si>
  <si>
    <t>Selly Oak Trust School</t>
  </si>
  <si>
    <t>Shenley Fields Nursery School</t>
  </si>
  <si>
    <t>Uffculme School</t>
  </si>
  <si>
    <t>Victoria School</t>
  </si>
  <si>
    <t>Kings Heath Boys</t>
  </si>
  <si>
    <t>Longwill Primary School for Deaf Children</t>
  </si>
  <si>
    <t>Castle Vale Nursery School</t>
  </si>
  <si>
    <t>City of Birmingham School</t>
  </si>
  <si>
    <t>Featherstone Nursery School</t>
  </si>
  <si>
    <t>Fox Hollies School</t>
  </si>
  <si>
    <t>Highters Heath Nursery School</t>
  </si>
  <si>
    <t>Kings Norton Nursery School</t>
  </si>
  <si>
    <t>Osborne Nursery School</t>
  </si>
  <si>
    <t>SS John &amp; Monica Catholic Primary School</t>
  </si>
  <si>
    <t>St Margaret Mary Catholic Primary School</t>
  </si>
  <si>
    <t>Adderley Nursery School</t>
  </si>
  <si>
    <t>Edith Cadbury Nursery School</t>
  </si>
  <si>
    <t>Beaufort School</t>
  </si>
  <si>
    <t>Bloomsbury Nursery School</t>
  </si>
  <si>
    <t>Brearley Nursery School</t>
  </si>
  <si>
    <t>Garretts Green Nursery School</t>
  </si>
  <si>
    <t>Goodway Nursery School</t>
  </si>
  <si>
    <t>Gracelands Nursery School</t>
  </si>
  <si>
    <t>Hamilton School</t>
  </si>
  <si>
    <t>Harper Bell Seventh-Day Adventist School</t>
  </si>
  <si>
    <t>Highfield Nursery School</t>
  </si>
  <si>
    <t>Jakeman Nursery School</t>
  </si>
  <si>
    <t>King David Junior and Infant School</t>
  </si>
  <si>
    <t>Lillian de Lissa Nursery School</t>
  </si>
  <si>
    <t>Lindsworth School</t>
  </si>
  <si>
    <t>Marsh Hill Nursery School</t>
  </si>
  <si>
    <t>Nelson Primary School</t>
  </si>
  <si>
    <t>Newtown Nursery School</t>
  </si>
  <si>
    <t>Perry Beeches Nursery School</t>
  </si>
  <si>
    <t>Priestley Smith School</t>
  </si>
  <si>
    <t>Rubery Nursery School</t>
  </si>
  <si>
    <t>Selly Oak Nursery School</t>
  </si>
  <si>
    <t>Springfield House Community Special School</t>
  </si>
  <si>
    <t>St Cuthbert's Catholic Primary School</t>
  </si>
  <si>
    <t>St Thomas Centre Nursery School</t>
  </si>
  <si>
    <t>Summerfield School</t>
  </si>
  <si>
    <t>Weoley Castle Nursery School</t>
  </si>
  <si>
    <t>West Heath Nursery School</t>
  </si>
  <si>
    <t>Benson Community School</t>
  </si>
  <si>
    <t>Bordesley Green East Nursery School</t>
  </si>
  <si>
    <t>Braidwood School for the Deaf</t>
  </si>
  <si>
    <t>Langley School</t>
  </si>
  <si>
    <t>The Dame Ellen Pinsent School</t>
  </si>
  <si>
    <t>The Pines School</t>
  </si>
  <si>
    <t>Washwood Heath Nursery School</t>
  </si>
  <si>
    <t>Wattville Primary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</si>
</sst>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_(&quot;$&quot;* \(#,##0.00\);_(&quot;$&quot;* &quot;-&quot;??_);_(@_)"/>
    <numFmt numFmtId="43" formatCode="_(* #,##0.00_);_(* \(#,##0.00\);_(* &quot;-&quot;??_);_(@_)"/>
    <numFmt numFmtId="164" formatCode="&quot;£&quot;#,##0.00;\-&quot;£&quot;#,##0.00"/>
    <numFmt numFmtId="165" formatCode="_-&quot;£&quot;* #,##0.00_-;\-&quot;£&quot;* #,##0.00_-;_-&quot;£&quot;* &quot;-&quot;??_-;_-@_-"/>
    <numFmt numFmtId="166" formatCode="_-* #,##0.00_-;\-* #,##0.00_-;_-* &quot;-&quot;??_-;_-@_-"/>
    <numFmt numFmtId="167" formatCode="_-* #,##0_-;\-* #,##0_-;_-* &quot;-&quot;??_-;_-@_-"/>
    <numFmt numFmtId="168" formatCode="#,##0_ ;[Red]\-#,##0\ "/>
    <numFmt numFmtId="169" formatCode="#,##0_ ;\(#,##0\);_-* &quot;-&quot;??_-"/>
    <numFmt numFmtId="170" formatCode="_-[$€-2]* #,##0.00_-;\-[$€-2]* #,##0.00_-;_-[$€-2]* &quot;-&quot;??_-"/>
    <numFmt numFmtId="171" formatCode="#,##0.00_ ;[Red]\-#,##0.00\ "/>
    <numFmt numFmtId="172" formatCode="#,##0.00000000_ ;[Red]\-#,##0.00000000\ "/>
    <numFmt numFmtId="173" formatCode="_-* #,##0_-;\-* #,##0_-;_-* &quot;-&quot;????????_-;_-@_-"/>
    <numFmt numFmtId="174" formatCode="&quot;£&quot;#,##0.00"/>
    <numFmt numFmtId="175" formatCode="#,##0.0000"/>
    <numFmt numFmtId="176" formatCode="&quot;£&quot;#,##0"/>
    <numFmt numFmtId="177" formatCode="&quot;£&quot;#,##0_);\(&quot;£&quot;#,##0\)"/>
    <numFmt numFmtId="178" formatCode="_(&quot;£&quot;* #,##0.00_);_(&quot;£&quot;* \(#,##0.00\);_(&quot;£&quot;* &quot;-&quot;??_);_(@_)"/>
    <numFmt numFmtId="179" formatCode="&quot;£&quot;#,##0.00_);[Red]\(&quot;£&quot;#,##0.00\)"/>
    <numFmt numFmtId="180" formatCode="&quot;£&quot;#,##0_);[Red]\(&quot;£&quot;#,##0\)"/>
    <numFmt numFmtId="181" formatCode="#,##0_ ;\-#,##0\ "/>
    <numFmt numFmtId="182" formatCode="0.0%"/>
    <numFmt numFmtId="183" formatCode="#,##0.00_ ;\-#,##0.00\ "/>
    <numFmt numFmtId="184" formatCode="0.00_ ;[Red]\-0.00\ "/>
  </numFmts>
  <fonts count="91">
    <font>
      <sz val="11"/>
      <color theme="1"/>
      <name val="Calibri"/>
      <family val="2"/>
      <scheme val="minor"/>
    </font>
    <font>
      <sz val="11"/>
      <color theme="1"/>
      <name val="Calibri"/>
      <family val="2"/>
      <scheme val="minor"/>
    </font>
    <font>
      <b/>
      <sz val="11"/>
      <color theme="1"/>
      <name val="Arial"/>
      <family val="2"/>
    </font>
    <font>
      <b/>
      <i/>
      <sz val="11"/>
      <color theme="1"/>
      <name val="Arial"/>
      <family val="2"/>
    </font>
    <font>
      <sz val="9"/>
      <color theme="1"/>
      <name val="Calibri"/>
      <family val="2"/>
    </font>
    <font>
      <b/>
      <sz val="11"/>
      <color theme="1"/>
      <name val="Calibri"/>
      <family val="2"/>
    </font>
    <font>
      <b/>
      <sz val="9"/>
      <color theme="1"/>
      <name val="Arial"/>
      <family val="2"/>
    </font>
    <font>
      <b/>
      <i/>
      <sz val="9"/>
      <color theme="1"/>
      <name val="Arial"/>
      <family val="2"/>
    </font>
    <font>
      <sz val="9"/>
      <color theme="1"/>
      <name val="Arial"/>
      <family val="2"/>
    </font>
    <font>
      <i/>
      <sz val="9"/>
      <color theme="1"/>
      <name val="Arial"/>
      <family val="2"/>
    </font>
    <font>
      <b/>
      <sz val="11"/>
      <name val="Tahoma"/>
      <family val="2"/>
    </font>
    <font>
      <sz val="10"/>
      <name val="Tahoma"/>
      <family val="2"/>
    </font>
    <font>
      <sz val="12"/>
      <color theme="1"/>
      <name val="Myriad Pro"/>
      <family val="2"/>
    </font>
    <font>
      <sz val="10"/>
      <name val="Arial"/>
      <family val="2"/>
    </font>
    <font>
      <b/>
      <u/>
      <sz val="10"/>
      <color indexed="8"/>
      <name val="Tahoma"/>
      <family val="2"/>
    </font>
    <font>
      <u/>
      <sz val="10"/>
      <color indexed="12"/>
      <name val="Arial"/>
      <family val="2"/>
    </font>
    <font>
      <b/>
      <sz val="14"/>
      <color theme="1"/>
      <name val="Arial"/>
      <family val="2"/>
    </font>
    <font>
      <b/>
      <i/>
      <sz val="9"/>
      <color theme="5" tint="-0.249977111117893"/>
      <name val="Arial"/>
      <family val="2"/>
    </font>
    <font>
      <sz val="8"/>
      <color theme="0"/>
      <name val="Arial"/>
      <family val="2"/>
    </font>
    <font>
      <sz val="10"/>
      <name val="Courier"/>
      <family val="3"/>
    </font>
    <font>
      <sz val="10"/>
      <name val="MS Sans Serif"/>
      <family val="2"/>
    </font>
    <font>
      <b/>
      <sz val="12"/>
      <name val="Calibri"/>
      <family val="2"/>
      <scheme val="minor"/>
    </font>
    <font>
      <sz val="12"/>
      <color theme="1"/>
      <name val="Calibri"/>
      <family val="2"/>
      <scheme val="minor"/>
    </font>
    <font>
      <b/>
      <sz val="12"/>
      <name val="Calibri"/>
      <family val="2"/>
    </font>
    <font>
      <sz val="12"/>
      <name val="Calibri"/>
      <family val="2"/>
    </font>
    <font>
      <u/>
      <sz val="12"/>
      <color indexed="12"/>
      <name val="Calibri"/>
      <family val="2"/>
    </font>
    <font>
      <sz val="10"/>
      <name val="Arial"/>
      <family val="2"/>
    </font>
    <font>
      <sz val="11"/>
      <color indexed="8"/>
      <name val="Calibri"/>
      <family val="2"/>
    </font>
    <font>
      <sz val="10"/>
      <name val="Helv"/>
      <charset val="204"/>
    </font>
    <font>
      <sz val="11"/>
      <color indexed="9"/>
      <name val="Calibri"/>
      <family val="2"/>
    </font>
    <font>
      <sz val="11"/>
      <color indexed="20"/>
      <name val="Calibri"/>
      <family val="2"/>
    </font>
    <font>
      <b/>
      <sz val="11"/>
      <color indexed="52"/>
      <name val="Calibri"/>
      <family val="2"/>
    </font>
    <font>
      <b/>
      <sz val="10"/>
      <name val="Arial"/>
      <family val="2"/>
    </font>
    <font>
      <b/>
      <sz val="11"/>
      <color indexed="9"/>
      <name val="Calibri"/>
      <family val="2"/>
    </font>
    <font>
      <sz val="11"/>
      <name val="Myriad Pro Light"/>
      <family val="2"/>
    </font>
    <font>
      <sz val="12"/>
      <color theme="1"/>
      <name val="Arial"/>
      <family val="2"/>
    </font>
    <font>
      <sz val="10"/>
      <color indexed="21"/>
      <name val="System"/>
      <family val="2"/>
    </font>
    <font>
      <i/>
      <sz val="11"/>
      <color indexed="23"/>
      <name val="Calibri"/>
      <family val="2"/>
    </font>
    <font>
      <sz val="9"/>
      <color indexed="18"/>
      <name val="Arial"/>
      <family val="2"/>
    </font>
    <font>
      <sz val="11"/>
      <color indexed="17"/>
      <name val="Calibri"/>
      <family val="2"/>
    </font>
    <font>
      <b/>
      <sz val="8"/>
      <name val="Arial"/>
      <family val="2"/>
    </font>
    <font>
      <sz val="8"/>
      <name val="Arial"/>
      <family val="2"/>
    </font>
    <font>
      <b/>
      <sz val="15"/>
      <color indexed="56"/>
      <name val="Calibri"/>
      <family val="2"/>
    </font>
    <font>
      <b/>
      <sz val="13"/>
      <color indexed="56"/>
      <name val="Calibri"/>
      <family val="2"/>
    </font>
    <font>
      <b/>
      <sz val="11"/>
      <color indexed="56"/>
      <name val="Calibri"/>
      <family val="2"/>
    </font>
    <font>
      <u/>
      <sz val="11"/>
      <color theme="10"/>
      <name val="Calibri"/>
      <family val="2"/>
      <scheme val="minor"/>
    </font>
    <font>
      <sz val="10"/>
      <color indexed="18"/>
      <name val="System"/>
      <family val="2"/>
    </font>
    <font>
      <sz val="11"/>
      <color indexed="62"/>
      <name val="Calibri"/>
      <family val="2"/>
    </font>
    <font>
      <sz val="11"/>
      <color indexed="52"/>
      <name val="Calibri"/>
      <family val="2"/>
    </font>
    <font>
      <i/>
      <sz val="10"/>
      <color indexed="17"/>
      <name val="System"/>
      <family val="2"/>
    </font>
    <font>
      <sz val="11"/>
      <color indexed="60"/>
      <name val="Calibri"/>
      <family val="2"/>
    </font>
    <font>
      <sz val="12"/>
      <name val="Helv"/>
    </font>
    <font>
      <sz val="8"/>
      <color indexed="72"/>
      <name val="MS Sans Serif"/>
      <family val="2"/>
    </font>
    <font>
      <sz val="12"/>
      <color indexed="8"/>
      <name val="Arial"/>
      <family val="2"/>
    </font>
    <font>
      <sz val="12"/>
      <name val="Arial"/>
      <family val="2"/>
    </font>
    <font>
      <sz val="10"/>
      <color theme="1"/>
      <name val="Tahoma"/>
      <family val="2"/>
    </font>
    <font>
      <b/>
      <sz val="11"/>
      <color indexed="63"/>
      <name val="Calibri"/>
      <family val="2"/>
    </font>
    <font>
      <sz val="10"/>
      <color indexed="14"/>
      <name val="System"/>
      <family val="2"/>
    </font>
    <font>
      <b/>
      <sz val="18"/>
      <color indexed="56"/>
      <name val="Cambria"/>
      <family val="2"/>
    </font>
    <font>
      <b/>
      <sz val="11"/>
      <color indexed="8"/>
      <name val="Calibri"/>
      <family val="2"/>
    </font>
    <font>
      <sz val="9"/>
      <name val="Arial"/>
      <family val="2"/>
    </font>
    <font>
      <sz val="10"/>
      <color indexed="17"/>
      <name val="System"/>
      <family val="2"/>
    </font>
    <font>
      <sz val="11"/>
      <color indexed="10"/>
      <name val="Calibri"/>
      <family val="2"/>
    </font>
    <font>
      <b/>
      <sz val="11"/>
      <color theme="1"/>
      <name val="Calibri"/>
      <family val="2"/>
      <scheme val="minor"/>
    </font>
    <font>
      <sz val="12"/>
      <name val="Calibri"/>
      <family val="2"/>
      <scheme val="minor"/>
    </font>
    <font>
      <b/>
      <sz val="12"/>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1"/>
      <color rgb="FF000000"/>
      <name val="Calibri"/>
      <family val="2"/>
    </font>
    <font>
      <sz val="11"/>
      <name val="Calibri"/>
      <family val="2"/>
      <scheme val="minor"/>
    </font>
    <font>
      <sz val="8"/>
      <color indexed="81"/>
      <name val="Tahoma"/>
      <family val="2"/>
    </font>
    <font>
      <sz val="9"/>
      <color indexed="81"/>
      <name val="Tahoma"/>
      <family val="2"/>
    </font>
    <font>
      <b/>
      <sz val="11"/>
      <name val="Calibri"/>
      <family val="2"/>
      <scheme val="minor"/>
    </font>
    <font>
      <b/>
      <u/>
      <sz val="11"/>
      <name val="Calibri"/>
      <family val="2"/>
      <scheme val="minor"/>
    </font>
    <font>
      <b/>
      <sz val="11"/>
      <color rgb="FFFF0000"/>
      <name val="Calibri"/>
      <family val="2"/>
      <scheme val="minor"/>
    </font>
    <font>
      <b/>
      <sz val="10"/>
      <name val="Calibri"/>
      <family val="2"/>
      <scheme val="minor"/>
    </font>
    <font>
      <sz val="11"/>
      <name val="Arial"/>
      <family val="2"/>
    </font>
    <font>
      <sz val="10"/>
      <color theme="1"/>
      <name val="Arial"/>
      <family val="2"/>
    </font>
    <font>
      <sz val="10"/>
      <color rgb="FFFF0000"/>
      <name val="Arial"/>
      <family val="2"/>
    </font>
    <font>
      <sz val="10"/>
      <color theme="0"/>
      <name val="Arial"/>
      <family val="2"/>
    </font>
    <font>
      <b/>
      <sz val="11"/>
      <color indexed="8"/>
      <name val="Calibri"/>
      <family val="2"/>
      <scheme val="minor"/>
    </font>
    <font>
      <sz val="10"/>
      <name val="Arial"/>
      <family val="2"/>
    </font>
    <font>
      <b/>
      <sz val="11"/>
      <color theme="0"/>
      <name val="Arial"/>
      <family val="2"/>
    </font>
    <font>
      <b/>
      <i/>
      <sz val="11"/>
      <color theme="0"/>
      <name val="Arial"/>
      <family val="2"/>
    </font>
    <font>
      <b/>
      <sz val="14"/>
      <color theme="0"/>
      <name val="Calibri"/>
      <family val="2"/>
      <scheme val="minor"/>
    </font>
    <font>
      <sz val="14"/>
      <color theme="0"/>
      <name val="Calibri"/>
      <family val="2"/>
      <scheme val="minor"/>
    </font>
    <font>
      <sz val="10"/>
      <name val="Arial"/>
      <family val="2"/>
    </font>
    <font>
      <b/>
      <sz val="12"/>
      <color theme="1"/>
      <name val="Arial"/>
      <family val="2"/>
    </font>
    <font>
      <b/>
      <sz val="12"/>
      <color rgb="FF000000"/>
      <name val="Arial"/>
      <family val="2"/>
    </font>
    <font>
      <b/>
      <sz val="9"/>
      <color indexed="81"/>
      <name val="Tahoma"/>
      <family val="2"/>
    </font>
  </fonts>
  <fills count="49">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indexed="9"/>
        <bgColor indexed="0"/>
      </patternFill>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6"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rgb="FFD9D9D9"/>
        <bgColor rgb="FF000000"/>
      </patternFill>
    </fill>
    <fill>
      <patternFill patternType="solid">
        <fgColor rgb="FFCCCCFF"/>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C0C0C0"/>
        <bgColor indexed="64"/>
      </patternFill>
    </fill>
    <fill>
      <patternFill patternType="solid">
        <fgColor rgb="FF9999FF"/>
        <bgColor indexed="64"/>
      </patternFill>
    </fill>
    <fill>
      <patternFill patternType="solid">
        <fgColor theme="1"/>
        <bgColor indexed="64"/>
      </patternFill>
    </fill>
    <fill>
      <patternFill patternType="solid">
        <fgColor rgb="FFD00070"/>
        <bgColor indexed="64"/>
      </patternFill>
    </fill>
    <fill>
      <patternFill patternType="solid">
        <fgColor rgb="FFFFFF00"/>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13"/>
      </top>
      <bottom style="thin">
        <color indexed="13"/>
      </bottom>
      <diagonal/>
    </border>
    <border>
      <left style="thin">
        <color indexed="63"/>
      </left>
      <right style="thin">
        <color indexed="63"/>
      </right>
      <top style="thin">
        <color indexed="63"/>
      </top>
      <bottom style="thin">
        <color indexed="63"/>
      </bottom>
      <diagonal/>
    </border>
    <border>
      <left/>
      <right style="medium">
        <color indexed="33"/>
      </right>
      <top/>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257">
    <xf numFmtId="0" fontId="0" fillId="0" borderId="0"/>
    <xf numFmtId="166" fontId="1" fillId="0" borderId="0" applyFont="0" applyFill="0" applyBorder="0" applyAlignment="0" applyProtection="0"/>
    <xf numFmtId="0" fontId="1" fillId="0" borderId="0"/>
    <xf numFmtId="0" fontId="13" fillId="0" borderId="0"/>
    <xf numFmtId="43" fontId="13" fillId="0" borderId="0" applyFont="0" applyFill="0" applyBorder="0" applyAlignment="0" applyProtection="0"/>
    <xf numFmtId="1" fontId="14" fillId="0" borderId="0"/>
    <xf numFmtId="0" fontId="15" fillId="0" borderId="0" applyNumberFormat="0" applyFill="0" applyBorder="0" applyAlignment="0" applyProtection="0">
      <alignment vertical="top"/>
      <protection locked="0"/>
    </xf>
    <xf numFmtId="0" fontId="13" fillId="0" borderId="0" applyBorder="0"/>
    <xf numFmtId="39" fontId="19" fillId="0" borderId="0"/>
    <xf numFmtId="40" fontId="20" fillId="0" borderId="0" applyFont="0" applyFill="0" applyBorder="0" applyAlignment="0" applyProtection="0"/>
    <xf numFmtId="0" fontId="26" fillId="0" borderId="0"/>
    <xf numFmtId="0" fontId="13" fillId="0" borderId="0"/>
    <xf numFmtId="0" fontId="13" fillId="0" borderId="0"/>
    <xf numFmtId="0" fontId="13" fillId="0" borderId="0"/>
    <xf numFmtId="0" fontId="13" fillId="0" borderId="0"/>
    <xf numFmtId="0" fontId="2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8" fillId="0" borderId="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9" fillId="23"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30" fillId="14" borderId="0" applyNumberFormat="0" applyBorder="0" applyAlignment="0" applyProtection="0"/>
    <xf numFmtId="0" fontId="31" fillId="31" borderId="24" applyNumberFormat="0" applyAlignment="0" applyProtection="0"/>
    <xf numFmtId="0" fontId="32" fillId="0" borderId="0" applyNumberFormat="0" applyFont="0" applyFill="0" applyBorder="0" applyProtection="0">
      <alignment horizontal="centerContinuous" wrapText="1"/>
    </xf>
    <xf numFmtId="0" fontId="33" fillId="32" borderId="25" applyNumberFormat="0" applyAlignment="0" applyProtection="0"/>
    <xf numFmtId="166"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34" fillId="0" borderId="0" applyFont="0" applyFill="0" applyBorder="0" applyAlignment="0" applyProtection="0"/>
    <xf numFmtId="40" fontId="20" fillId="0" borderId="0" applyFont="0" applyFill="0" applyBorder="0" applyAlignment="0" applyProtection="0"/>
    <xf numFmtId="166" fontId="34" fillId="0" borderId="0" applyFont="0" applyFill="0" applyBorder="0" applyAlignment="0" applyProtection="0"/>
    <xf numFmtId="166" fontId="35" fillId="0" borderId="0" applyFont="0" applyFill="0" applyBorder="0" applyAlignment="0" applyProtection="0"/>
    <xf numFmtId="166" fontId="27" fillId="0" borderId="0" applyFont="0" applyFill="0" applyBorder="0" applyAlignment="0" applyProtection="0"/>
    <xf numFmtId="166" fontId="13" fillId="0" borderId="0" applyFont="0" applyFill="0" applyBorder="0" applyAlignment="0" applyProtection="0"/>
    <xf numFmtId="3"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5" fillId="0" borderId="0" applyFont="0" applyFill="0" applyBorder="0" applyAlignment="0" applyProtection="0"/>
    <xf numFmtId="165" fontId="13" fillId="0" borderId="0" applyFont="0" applyFill="0" applyBorder="0" applyAlignment="0" applyProtection="0"/>
    <xf numFmtId="0" fontId="13" fillId="33" borderId="26"/>
    <xf numFmtId="0" fontId="36" fillId="0" borderId="0" applyNumberFormat="0" applyFill="0" applyBorder="0" applyAlignment="0" applyProtection="0">
      <protection locked="0"/>
    </xf>
    <xf numFmtId="170" fontId="13" fillId="0" borderId="0" applyFont="0" applyFill="0" applyBorder="0" applyAlignment="0" applyProtection="0"/>
    <xf numFmtId="0" fontId="37" fillId="0" borderId="0" applyNumberFormat="0" applyFill="0" applyBorder="0" applyAlignment="0" applyProtection="0"/>
    <xf numFmtId="1" fontId="38" fillId="0" borderId="0" applyNumberFormat="0" applyFill="0" applyBorder="0" applyAlignment="0" applyProtection="0"/>
    <xf numFmtId="2" fontId="13" fillId="0" borderId="0" applyFont="0" applyFill="0" applyBorder="0" applyAlignment="0" applyProtection="0"/>
    <xf numFmtId="0" fontId="39" fillId="15" borderId="0" applyNumberFormat="0" applyBorder="0" applyAlignment="0" applyProtection="0"/>
    <xf numFmtId="0" fontId="40" fillId="0" borderId="0">
      <alignment horizontal="center" vertical="center" wrapText="1"/>
    </xf>
    <xf numFmtId="0" fontId="41" fillId="0" borderId="17">
      <alignment horizontal="center" vertical="center" wrapText="1"/>
    </xf>
    <xf numFmtId="0" fontId="41" fillId="0" borderId="17">
      <alignment horizontal="center" vertical="center" wrapText="1"/>
    </xf>
    <xf numFmtId="0" fontId="40" fillId="0" borderId="0">
      <alignment horizontal="left" wrapText="1"/>
    </xf>
    <xf numFmtId="0" fontId="42" fillId="0" borderId="27" applyNumberFormat="0" applyFill="0" applyAlignment="0" applyProtection="0"/>
    <xf numFmtId="0" fontId="43" fillId="0" borderId="28" applyNumberFormat="0" applyFill="0" applyAlignment="0" applyProtection="0"/>
    <xf numFmtId="0" fontId="44" fillId="0" borderId="29"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45" fillId="0" borderId="0" applyNumberFormat="0" applyFill="0" applyBorder="0" applyAlignment="0" applyProtection="0"/>
    <xf numFmtId="0" fontId="15"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xf numFmtId="0" fontId="15" fillId="0" borderId="0" applyNumberFormat="0" applyFill="0" applyBorder="0" applyAlignment="0" applyProtection="0">
      <alignment vertical="top"/>
      <protection locked="0"/>
    </xf>
    <xf numFmtId="1" fontId="46" fillId="0" borderId="0" applyNumberFormat="0" applyFill="0" applyBorder="0" applyAlignment="0" applyProtection="0"/>
    <xf numFmtId="171" fontId="13" fillId="34" borderId="26"/>
    <xf numFmtId="0" fontId="47" fillId="18" borderId="24" applyNumberFormat="0" applyAlignment="0" applyProtection="0"/>
    <xf numFmtId="0" fontId="41" fillId="0" borderId="0">
      <alignment horizontal="left" vertical="center"/>
    </xf>
    <xf numFmtId="0" fontId="41" fillId="0" borderId="0">
      <alignment horizontal="center" vertical="center"/>
    </xf>
    <xf numFmtId="0" fontId="48" fillId="0" borderId="30" applyNumberFormat="0" applyFill="0" applyAlignment="0" applyProtection="0"/>
    <xf numFmtId="10" fontId="49" fillId="0" borderId="31" applyFill="0" applyAlignment="0" applyProtection="0">
      <protection locked="0"/>
    </xf>
    <xf numFmtId="0" fontId="50" fillId="35" borderId="0" applyNumberFormat="0" applyBorder="0" applyAlignment="0" applyProtection="0"/>
    <xf numFmtId="0" fontId="51" fillId="0" borderId="0"/>
    <xf numFmtId="0" fontId="51" fillId="0" borderId="0"/>
    <xf numFmtId="0" fontId="51" fillId="0" borderId="0"/>
    <xf numFmtId="0" fontId="51" fillId="0" borderId="0"/>
    <xf numFmtId="0" fontId="51" fillId="0" borderId="0"/>
    <xf numFmtId="0" fontId="13" fillId="0" borderId="0"/>
    <xf numFmtId="0" fontId="13" fillId="0" borderId="0"/>
    <xf numFmtId="0" fontId="1" fillId="0" borderId="0"/>
    <xf numFmtId="0" fontId="13" fillId="0" borderId="0"/>
    <xf numFmtId="0" fontId="13" fillId="0" borderId="0"/>
    <xf numFmtId="0" fontId="13" fillId="0" borderId="0"/>
    <xf numFmtId="0" fontId="1" fillId="0" borderId="0"/>
    <xf numFmtId="0" fontId="13" fillId="0" borderId="0"/>
    <xf numFmtId="0" fontId="13" fillId="0" borderId="0"/>
    <xf numFmtId="0" fontId="1" fillId="0" borderId="0"/>
    <xf numFmtId="0" fontId="35" fillId="0" borderId="0"/>
    <xf numFmtId="0" fontId="1" fillId="0" borderId="0"/>
    <xf numFmtId="0" fontId="1" fillId="0" borderId="0"/>
    <xf numFmtId="39" fontId="19" fillId="0" borderId="0"/>
    <xf numFmtId="0" fontId="1" fillId="0" borderId="0"/>
    <xf numFmtId="0" fontId="35" fillId="0" borderId="0"/>
    <xf numFmtId="0" fontId="1" fillId="0" borderId="0"/>
    <xf numFmtId="0" fontId="35" fillId="0" borderId="0"/>
    <xf numFmtId="0" fontId="1" fillId="0" borderId="0"/>
    <xf numFmtId="0" fontId="13" fillId="0" borderId="0"/>
    <xf numFmtId="0" fontId="1" fillId="0" borderId="0"/>
    <xf numFmtId="0" fontId="13" fillId="0" borderId="0"/>
    <xf numFmtId="0" fontId="27" fillId="0" borderId="0"/>
    <xf numFmtId="0" fontId="52" fillId="0" borderId="0" applyAlignment="0">
      <alignment vertical="top" wrapText="1"/>
      <protection locked="0"/>
    </xf>
    <xf numFmtId="39" fontId="19" fillId="0" borderId="0"/>
    <xf numFmtId="0" fontId="52" fillId="0" borderId="0" applyAlignment="0">
      <alignment vertical="top" wrapText="1"/>
      <protection locked="0"/>
    </xf>
    <xf numFmtId="0" fontId="27" fillId="0" borderId="0"/>
    <xf numFmtId="0" fontId="35" fillId="0" borderId="0"/>
    <xf numFmtId="0" fontId="27" fillId="0" borderId="0"/>
    <xf numFmtId="0" fontId="35" fillId="0" borderId="0"/>
    <xf numFmtId="0" fontId="35" fillId="0" borderId="0"/>
    <xf numFmtId="0" fontId="53" fillId="0" borderId="0"/>
    <xf numFmtId="0" fontId="13" fillId="0" borderId="0"/>
    <xf numFmtId="0" fontId="1" fillId="0" borderId="0"/>
    <xf numFmtId="0" fontId="13" fillId="0" borderId="0"/>
    <xf numFmtId="0" fontId="27" fillId="0" borderId="0"/>
    <xf numFmtId="0" fontId="13" fillId="0" borderId="0"/>
    <xf numFmtId="0" fontId="13" fillId="0" borderId="0"/>
    <xf numFmtId="0" fontId="13" fillId="0" borderId="0" applyNumberFormat="0" applyFont="0" applyFill="0" applyBorder="0" applyAlignment="0" applyProtection="0"/>
    <xf numFmtId="0" fontId="13" fillId="0" borderId="0"/>
    <xf numFmtId="0" fontId="13" fillId="0" borderId="0" applyNumberFormat="0" applyFont="0" applyFill="0" applyBorder="0" applyAlignment="0" applyProtection="0"/>
    <xf numFmtId="0" fontId="35" fillId="0" borderId="0"/>
    <xf numFmtId="0" fontId="35" fillId="0" borderId="0"/>
    <xf numFmtId="0" fontId="13" fillId="0" borderId="0"/>
    <xf numFmtId="0" fontId="13" fillId="0" borderId="0" applyBorder="0"/>
    <xf numFmtId="0" fontId="13" fillId="0" borderId="0"/>
    <xf numFmtId="0" fontId="13" fillId="0" borderId="0" applyBorder="0"/>
    <xf numFmtId="0" fontId="13" fillId="0" borderId="0"/>
    <xf numFmtId="0" fontId="54" fillId="0" borderId="0"/>
    <xf numFmtId="0" fontId="54" fillId="0" borderId="0"/>
    <xf numFmtId="39" fontId="19" fillId="0" borderId="0"/>
    <xf numFmtId="0" fontId="1" fillId="0" borderId="0"/>
    <xf numFmtId="0" fontId="13" fillId="0" borderId="0"/>
    <xf numFmtId="0" fontId="13" fillId="0" borderId="0" applyBorder="0"/>
    <xf numFmtId="0" fontId="13" fillId="0" borderId="0"/>
    <xf numFmtId="0" fontId="13" fillId="0" borderId="0"/>
    <xf numFmtId="0" fontId="35" fillId="0" borderId="0"/>
    <xf numFmtId="0" fontId="35" fillId="0" borderId="0"/>
    <xf numFmtId="0" fontId="13" fillId="0" borderId="0"/>
    <xf numFmtId="0" fontId="35" fillId="0" borderId="0"/>
    <xf numFmtId="0" fontId="13" fillId="0" borderId="0" applyNumberFormat="0" applyFont="0" applyFill="0" applyBorder="0" applyAlignment="0" applyProtection="0"/>
    <xf numFmtId="0" fontId="13" fillId="0" borderId="0"/>
    <xf numFmtId="39" fontId="19" fillId="0" borderId="0"/>
    <xf numFmtId="0" fontId="13" fillId="0" borderId="0"/>
    <xf numFmtId="0" fontId="13" fillId="0" borderId="0"/>
    <xf numFmtId="0" fontId="13" fillId="0" borderId="0"/>
    <xf numFmtId="0" fontId="13" fillId="0" borderId="0"/>
    <xf numFmtId="0" fontId="55" fillId="0" borderId="0"/>
    <xf numFmtId="39" fontId="19" fillId="0" borderId="0"/>
    <xf numFmtId="0" fontId="55" fillId="0" borderId="0"/>
    <xf numFmtId="0" fontId="35" fillId="0" borderId="0"/>
    <xf numFmtId="0" fontId="34" fillId="0" borderId="0"/>
    <xf numFmtId="0" fontId="34" fillId="0" borderId="0"/>
    <xf numFmtId="39" fontId="19" fillId="0" borderId="0"/>
    <xf numFmtId="0" fontId="13" fillId="0" borderId="0"/>
    <xf numFmtId="0" fontId="13" fillId="0" borderId="0"/>
    <xf numFmtId="39" fontId="19" fillId="0" borderId="0"/>
    <xf numFmtId="0" fontId="13" fillId="0" borderId="0"/>
    <xf numFmtId="39" fontId="19" fillId="0" borderId="0"/>
    <xf numFmtId="0" fontId="13" fillId="0" borderId="0"/>
    <xf numFmtId="0" fontId="13" fillId="0" borderId="0"/>
    <xf numFmtId="39" fontId="19" fillId="0" borderId="0"/>
    <xf numFmtId="0" fontId="13" fillId="0" borderId="0"/>
    <xf numFmtId="0" fontId="13" fillId="0" borderId="0"/>
    <xf numFmtId="0" fontId="13" fillId="0" borderId="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0" fontId="13" fillId="36" borderId="26" applyNumberFormat="0" applyFont="0" applyAlignment="0" applyProtection="0"/>
    <xf numFmtId="3" fontId="41" fillId="0" borderId="0">
      <alignment horizontal="right"/>
    </xf>
    <xf numFmtId="0" fontId="56" fillId="31" borderId="32" applyNumberFormat="0" applyAlignment="0" applyProtection="0"/>
    <xf numFmtId="9" fontId="13" fillId="0" borderId="0" applyFont="0" applyFill="0" applyBorder="0" applyAlignment="0" applyProtection="0"/>
    <xf numFmtId="9" fontId="13" fillId="0" borderId="0" applyFont="0" applyFill="0" applyBorder="0" applyAlignment="0" applyProtection="0"/>
    <xf numFmtId="9" fontId="35" fillId="0" borderId="0" applyFont="0" applyFill="0" applyBorder="0" applyAlignment="0" applyProtection="0"/>
    <xf numFmtId="9" fontId="27" fillId="0" borderId="0" applyFont="0" applyFill="0" applyBorder="0" applyAlignment="0" applyProtection="0"/>
    <xf numFmtId="9" fontId="13" fillId="0" borderId="0" applyFont="0" applyFill="0" applyBorder="0" applyAlignment="0" applyProtection="0"/>
    <xf numFmtId="1" fontId="57" fillId="0" borderId="33" applyNumberFormat="0" applyFill="0" applyBorder="0" applyAlignment="0" applyProtection="0"/>
    <xf numFmtId="0" fontId="13" fillId="0" borderId="0"/>
    <xf numFmtId="0" fontId="1" fillId="0" borderId="0"/>
    <xf numFmtId="0" fontId="1" fillId="0" borderId="0"/>
    <xf numFmtId="0" fontId="41" fillId="0" borderId="19" applyBorder="0">
      <alignment horizontal="right"/>
    </xf>
    <xf numFmtId="0" fontId="41" fillId="0" borderId="19" applyBorder="0">
      <alignment horizontal="right"/>
    </xf>
    <xf numFmtId="44" fontId="13" fillId="0" borderId="0"/>
    <xf numFmtId="44" fontId="13" fillId="0" borderId="0"/>
    <xf numFmtId="44" fontId="13" fillId="0" borderId="0"/>
    <xf numFmtId="0" fontId="58" fillId="0" borderId="0" applyNumberFormat="0" applyFill="0" applyBorder="0" applyAlignment="0" applyProtection="0"/>
    <xf numFmtId="1" fontId="14" fillId="0" borderId="0"/>
    <xf numFmtId="1" fontId="14" fillId="0" borderId="0"/>
    <xf numFmtId="0" fontId="59" fillId="0" borderId="34"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9" fontId="1" fillId="0" borderId="0" applyFont="0" applyFill="0" applyBorder="0" applyAlignment="0" applyProtection="0"/>
    <xf numFmtId="0" fontId="77" fillId="0" borderId="0"/>
    <xf numFmtId="178" fontId="13" fillId="0" borderId="0" applyFont="0" applyFill="0" applyBorder="0" applyAlignment="0" applyProtection="0"/>
    <xf numFmtId="0" fontId="82" fillId="0" borderId="0"/>
    <xf numFmtId="0" fontId="87" fillId="0" borderId="0"/>
  </cellStyleXfs>
  <cellXfs count="870">
    <xf numFmtId="0" fontId="0" fillId="0" borderId="0" xfId="0"/>
    <xf numFmtId="4" fontId="6" fillId="0" borderId="11" xfId="1" applyNumberFormat="1" applyFont="1" applyBorder="1" applyProtection="1">
      <protection locked="0"/>
    </xf>
    <xf numFmtId="4" fontId="8" fillId="0" borderId="11" xfId="0" applyNumberFormat="1" applyFont="1" applyBorder="1" applyProtection="1">
      <protection locked="0"/>
    </xf>
    <xf numFmtId="4" fontId="8" fillId="0" borderId="11" xfId="1" applyNumberFormat="1" applyFont="1" applyBorder="1" applyProtection="1">
      <protection locked="0"/>
    </xf>
    <xf numFmtId="4" fontId="6" fillId="0" borderId="11" xfId="0" applyNumberFormat="1" applyFont="1" applyBorder="1" applyProtection="1">
      <protection locked="0"/>
    </xf>
    <xf numFmtId="0" fontId="0" fillId="0" borderId="0" xfId="0" applyAlignment="1">
      <alignment horizontal="center"/>
    </xf>
    <xf numFmtId="0" fontId="12" fillId="0" borderId="0" xfId="0" applyFont="1" applyAlignment="1">
      <alignment horizontal="justify" vertical="center"/>
    </xf>
    <xf numFmtId="4" fontId="6" fillId="3" borderId="10" xfId="1" applyNumberFormat="1" applyFont="1" applyFill="1" applyBorder="1" applyProtection="1">
      <protection hidden="1"/>
    </xf>
    <xf numFmtId="0" fontId="10" fillId="4" borderId="0" xfId="0" applyFont="1" applyFill="1" applyAlignment="1">
      <alignment horizontal="center" vertical="top" readingOrder="1"/>
    </xf>
    <xf numFmtId="0" fontId="11" fillId="0" borderId="0" xfId="0" quotePrefix="1" applyFont="1" applyAlignment="1">
      <alignment horizontal="center" vertical="top" readingOrder="1"/>
    </xf>
    <xf numFmtId="0" fontId="11" fillId="0" borderId="0" xfId="0" applyFont="1" applyAlignment="1">
      <alignment horizontal="center" vertical="top" readingOrder="1"/>
    </xf>
    <xf numFmtId="167" fontId="8" fillId="0" borderId="0" xfId="1" applyNumberFormat="1" applyFont="1" applyBorder="1" applyProtection="1">
      <protection hidden="1"/>
    </xf>
    <xf numFmtId="4" fontId="6" fillId="0" borderId="11" xfId="1" applyNumberFormat="1" applyFont="1" applyFill="1" applyBorder="1" applyProtection="1">
      <protection hidden="1"/>
    </xf>
    <xf numFmtId="4" fontId="6" fillId="0" borderId="22" xfId="1" applyNumberFormat="1" applyFont="1" applyBorder="1" applyProtection="1">
      <protection locked="0"/>
    </xf>
    <xf numFmtId="4" fontId="6" fillId="0" borderId="21" xfId="1" applyNumberFormat="1" applyFont="1" applyFill="1" applyBorder="1" applyProtection="1">
      <protection locked="0"/>
    </xf>
    <xf numFmtId="4" fontId="6" fillId="0" borderId="20" xfId="1" applyNumberFormat="1" applyFont="1" applyBorder="1" applyProtection="1">
      <protection locked="0"/>
    </xf>
    <xf numFmtId="167" fontId="8" fillId="0" borderId="11" xfId="1" applyNumberFormat="1" applyFont="1" applyBorder="1" applyProtection="1">
      <protection hidden="1"/>
    </xf>
    <xf numFmtId="167" fontId="6" fillId="0" borderId="11" xfId="1" applyNumberFormat="1" applyFont="1" applyFill="1" applyBorder="1" applyProtection="1">
      <protection hidden="1"/>
    </xf>
    <xf numFmtId="169" fontId="6" fillId="3" borderId="10" xfId="1" applyNumberFormat="1" applyFont="1" applyFill="1" applyBorder="1" applyProtection="1">
      <protection hidden="1"/>
    </xf>
    <xf numFmtId="169" fontId="8" fillId="0" borderId="11" xfId="1" applyNumberFormat="1" applyFont="1" applyFill="1" applyBorder="1" applyProtection="1">
      <protection hidden="1"/>
    </xf>
    <xf numFmtId="4" fontId="6" fillId="0" borderId="21" xfId="1" applyNumberFormat="1" applyFont="1" applyFill="1" applyBorder="1" applyProtection="1">
      <protection hidden="1"/>
    </xf>
    <xf numFmtId="4" fontId="6" fillId="0" borderId="0" xfId="1" applyNumberFormat="1" applyFont="1" applyFill="1" applyBorder="1" applyProtection="1">
      <protection hidden="1"/>
    </xf>
    <xf numFmtId="167" fontId="8" fillId="0" borderId="19" xfId="1" applyNumberFormat="1" applyFont="1" applyBorder="1" applyProtection="1">
      <protection hidden="1"/>
    </xf>
    <xf numFmtId="0" fontId="2" fillId="0" borderId="0" xfId="0" applyFont="1" applyProtection="1">
      <protection hidden="1"/>
    </xf>
    <xf numFmtId="49" fontId="3" fillId="0" borderId="0" xfId="0" applyNumberFormat="1" applyFont="1" applyProtection="1">
      <protection hidden="1"/>
    </xf>
    <xf numFmtId="49" fontId="4" fillId="0" borderId="0" xfId="0" applyNumberFormat="1" applyFont="1" applyProtection="1">
      <protection hidden="1"/>
    </xf>
    <xf numFmtId="0" fontId="6" fillId="0" borderId="0" xfId="0" applyFont="1" applyProtection="1">
      <protection hidden="1"/>
    </xf>
    <xf numFmtId="0" fontId="8" fillId="0" borderId="0" xfId="0" applyFont="1" applyProtection="1">
      <protection hidden="1"/>
    </xf>
    <xf numFmtId="0" fontId="6" fillId="3" borderId="9" xfId="0" applyFont="1" applyFill="1" applyBorder="1" applyAlignment="1" applyProtection="1">
      <alignment horizontal="center" wrapText="1"/>
      <protection hidden="1"/>
    </xf>
    <xf numFmtId="0" fontId="6" fillId="3" borderId="10" xfId="0" applyFont="1" applyFill="1" applyBorder="1" applyProtection="1">
      <protection hidden="1"/>
    </xf>
    <xf numFmtId="167" fontId="6" fillId="3" borderId="10" xfId="1" applyNumberFormat="1" applyFont="1" applyFill="1" applyBorder="1" applyAlignment="1" applyProtection="1">
      <alignment horizontal="center" vertical="center" wrapText="1"/>
      <protection hidden="1"/>
    </xf>
    <xf numFmtId="49" fontId="7" fillId="0" borderId="0" xfId="0" applyNumberFormat="1" applyFont="1" applyAlignment="1" applyProtection="1">
      <alignment horizontal="center"/>
      <protection hidden="1"/>
    </xf>
    <xf numFmtId="0" fontId="16" fillId="0" borderId="13" xfId="0" applyFont="1" applyBorder="1" applyAlignment="1" applyProtection="1">
      <alignment horizontal="left"/>
      <protection hidden="1"/>
    </xf>
    <xf numFmtId="0" fontId="6" fillId="0" borderId="21" xfId="0" applyFont="1" applyBorder="1" applyProtection="1">
      <protection hidden="1"/>
    </xf>
    <xf numFmtId="167" fontId="6" fillId="0" borderId="21" xfId="1" applyNumberFormat="1" applyFont="1" applyFill="1" applyBorder="1" applyAlignment="1" applyProtection="1">
      <alignment horizontal="center" vertical="center" wrapText="1"/>
      <protection hidden="1"/>
    </xf>
    <xf numFmtId="167" fontId="6" fillId="0" borderId="22" xfId="1" applyNumberFormat="1" applyFont="1" applyFill="1" applyBorder="1" applyAlignment="1" applyProtection="1">
      <alignment horizontal="center" vertical="center" wrapText="1"/>
      <protection hidden="1"/>
    </xf>
    <xf numFmtId="0" fontId="18" fillId="0" borderId="12" xfId="0" applyFont="1" applyBorder="1" applyAlignment="1" applyProtection="1">
      <alignment horizontal="left"/>
      <protection hidden="1"/>
    </xf>
    <xf numFmtId="167" fontId="6" fillId="0" borderId="0" xfId="1" applyNumberFormat="1" applyFont="1" applyFill="1" applyBorder="1" applyAlignment="1" applyProtection="1">
      <alignment horizontal="center" vertical="center" wrapText="1"/>
      <protection hidden="1"/>
    </xf>
    <xf numFmtId="49" fontId="9" fillId="0" borderId="0" xfId="0" applyNumberFormat="1" applyFont="1" applyProtection="1">
      <protection hidden="1"/>
    </xf>
    <xf numFmtId="49" fontId="8" fillId="0" borderId="0" xfId="0" applyNumberFormat="1" applyFont="1" applyProtection="1">
      <protection hidden="1"/>
    </xf>
    <xf numFmtId="0" fontId="8" fillId="0" borderId="11" xfId="0" applyFont="1" applyBorder="1" applyAlignment="1" applyProtection="1">
      <alignment horizontal="center" wrapText="1"/>
      <protection hidden="1"/>
    </xf>
    <xf numFmtId="0" fontId="6" fillId="0" borderId="11" xfId="0" applyFont="1" applyBorder="1" applyProtection="1">
      <protection hidden="1"/>
    </xf>
    <xf numFmtId="4" fontId="6" fillId="0" borderId="11" xfId="1" applyNumberFormat="1" applyFont="1" applyBorder="1" applyProtection="1">
      <protection hidden="1"/>
    </xf>
    <xf numFmtId="0" fontId="8" fillId="0" borderId="12" xfId="0" applyFont="1" applyBorder="1" applyProtection="1">
      <protection hidden="1"/>
    </xf>
    <xf numFmtId="4" fontId="8" fillId="0" borderId="0" xfId="0" applyNumberFormat="1" applyFont="1" applyProtection="1">
      <protection hidden="1"/>
    </xf>
    <xf numFmtId="0" fontId="8" fillId="0" borderId="11" xfId="0" applyFont="1" applyBorder="1" applyProtection="1">
      <protection hidden="1"/>
    </xf>
    <xf numFmtId="4" fontId="8" fillId="0" borderId="11" xfId="1" applyNumberFormat="1" applyFont="1" applyBorder="1" applyProtection="1">
      <protection hidden="1"/>
    </xf>
    <xf numFmtId="0" fontId="8" fillId="0" borderId="9" xfId="0" applyFont="1" applyBorder="1" applyAlignment="1" applyProtection="1">
      <alignment horizontal="center" wrapText="1"/>
      <protection hidden="1"/>
    </xf>
    <xf numFmtId="0" fontId="8" fillId="0" borderId="17" xfId="0" applyFont="1" applyBorder="1" applyProtection="1">
      <protection hidden="1"/>
    </xf>
    <xf numFmtId="4" fontId="6" fillId="0" borderId="17" xfId="1" applyNumberFormat="1" applyFont="1" applyFill="1" applyBorder="1" applyProtection="1">
      <protection hidden="1"/>
    </xf>
    <xf numFmtId="4" fontId="6" fillId="0" borderId="20" xfId="1" applyNumberFormat="1" applyFont="1" applyBorder="1" applyProtection="1">
      <protection hidden="1"/>
    </xf>
    <xf numFmtId="4" fontId="17" fillId="3" borderId="10" xfId="1" applyNumberFormat="1" applyFont="1" applyFill="1" applyBorder="1" applyProtection="1">
      <protection hidden="1"/>
    </xf>
    <xf numFmtId="4" fontId="6" fillId="0" borderId="22" xfId="1" applyNumberFormat="1" applyFont="1" applyBorder="1" applyProtection="1">
      <protection hidden="1"/>
    </xf>
    <xf numFmtId="0" fontId="8" fillId="0" borderId="13" xfId="0" applyFont="1" applyBorder="1" applyAlignment="1" applyProtection="1">
      <alignment horizontal="center" wrapText="1"/>
      <protection hidden="1"/>
    </xf>
    <xf numFmtId="0" fontId="8" fillId="0" borderId="21" xfId="0" applyFont="1" applyBorder="1" applyProtection="1">
      <protection hidden="1"/>
    </xf>
    <xf numFmtId="0" fontId="16" fillId="0" borderId="12" xfId="0" applyFont="1" applyBorder="1" applyAlignment="1" applyProtection="1">
      <alignment horizontal="left"/>
      <protection hidden="1"/>
    </xf>
    <xf numFmtId="0" fontId="8" fillId="0" borderId="19" xfId="0" applyFont="1" applyBorder="1" applyProtection="1">
      <protection hidden="1"/>
    </xf>
    <xf numFmtId="4" fontId="6" fillId="0" borderId="19" xfId="1" applyNumberFormat="1" applyFont="1" applyFill="1" applyBorder="1" applyProtection="1">
      <protection hidden="1"/>
    </xf>
    <xf numFmtId="0" fontId="16" fillId="0" borderId="11" xfId="0" applyFont="1" applyBorder="1" applyAlignment="1" applyProtection="1">
      <alignment horizontal="left"/>
      <protection hidden="1"/>
    </xf>
    <xf numFmtId="4" fontId="8" fillId="0" borderId="11" xfId="0" applyNumberFormat="1" applyFont="1" applyBorder="1" applyProtection="1">
      <protection hidden="1"/>
    </xf>
    <xf numFmtId="167" fontId="6" fillId="0" borderId="0" xfId="1" applyNumberFormat="1" applyFont="1" applyFill="1" applyBorder="1" applyProtection="1">
      <protection hidden="1"/>
    </xf>
    <xf numFmtId="167" fontId="6" fillId="0" borderId="17" xfId="1" applyNumberFormat="1" applyFont="1" applyFill="1" applyBorder="1" applyProtection="1">
      <protection hidden="1"/>
    </xf>
    <xf numFmtId="0" fontId="8" fillId="0" borderId="12" xfId="0" applyFont="1" applyBorder="1" applyAlignment="1" applyProtection="1">
      <alignment horizontal="center" wrapText="1"/>
      <protection hidden="1"/>
    </xf>
    <xf numFmtId="167" fontId="6" fillId="0" borderId="12" xfId="1" applyNumberFormat="1" applyFont="1" applyFill="1" applyBorder="1" applyProtection="1">
      <protection hidden="1"/>
    </xf>
    <xf numFmtId="0" fontId="6" fillId="0" borderId="12" xfId="0" applyFont="1" applyBorder="1" applyProtection="1">
      <protection hidden="1"/>
    </xf>
    <xf numFmtId="0" fontId="6" fillId="0" borderId="12" xfId="0" applyFont="1" applyBorder="1" applyAlignment="1" applyProtection="1">
      <alignment horizontal="center" wrapText="1"/>
      <protection hidden="1"/>
    </xf>
    <xf numFmtId="167" fontId="6" fillId="0" borderId="11" xfId="1" applyNumberFormat="1" applyFont="1" applyBorder="1" applyProtection="1">
      <protection hidden="1"/>
    </xf>
    <xf numFmtId="0" fontId="8" fillId="0" borderId="13" xfId="0" applyFont="1" applyBorder="1" applyAlignment="1" applyProtection="1">
      <alignment wrapText="1"/>
      <protection hidden="1"/>
    </xf>
    <xf numFmtId="0" fontId="8" fillId="0" borderId="12" xfId="0" applyFont="1" applyBorder="1" applyAlignment="1" applyProtection="1">
      <alignment wrapText="1"/>
      <protection hidden="1"/>
    </xf>
    <xf numFmtId="0" fontId="8" fillId="0" borderId="22" xfId="0" applyFont="1" applyBorder="1" applyProtection="1">
      <protection hidden="1"/>
    </xf>
    <xf numFmtId="0" fontId="8" fillId="0" borderId="15" xfId="0" applyFont="1" applyBorder="1" applyAlignment="1" applyProtection="1">
      <alignment wrapText="1"/>
      <protection hidden="1"/>
    </xf>
    <xf numFmtId="167" fontId="8" fillId="6" borderId="21" xfId="1" applyNumberFormat="1" applyFont="1" applyFill="1" applyBorder="1" applyProtection="1">
      <protection hidden="1"/>
    </xf>
    <xf numFmtId="0" fontId="8" fillId="6" borderId="21" xfId="0" applyFont="1" applyFill="1" applyBorder="1" applyProtection="1">
      <protection hidden="1"/>
    </xf>
    <xf numFmtId="49" fontId="9" fillId="0" borderId="20" xfId="0" applyNumberFormat="1" applyFont="1" applyBorder="1" applyProtection="1">
      <protection hidden="1"/>
    </xf>
    <xf numFmtId="167" fontId="8" fillId="6" borderId="0" xfId="1" applyNumberFormat="1" applyFont="1" applyFill="1" applyBorder="1" applyProtection="1">
      <protection hidden="1"/>
    </xf>
    <xf numFmtId="0" fontId="8" fillId="6" borderId="0" xfId="0" applyFont="1" applyFill="1" applyProtection="1">
      <protection hidden="1"/>
    </xf>
    <xf numFmtId="49" fontId="9" fillId="0" borderId="22" xfId="0" applyNumberFormat="1" applyFont="1" applyBorder="1" applyProtection="1">
      <protection hidden="1"/>
    </xf>
    <xf numFmtId="0" fontId="6" fillId="0" borderId="0" xfId="0" applyFont="1" applyAlignment="1" applyProtection="1">
      <alignment horizontal="left" wrapText="1"/>
      <protection hidden="1"/>
    </xf>
    <xf numFmtId="0" fontId="6" fillId="0" borderId="12" xfId="0" applyFont="1" applyBorder="1" applyAlignment="1" applyProtection="1">
      <alignment wrapText="1"/>
      <protection hidden="1"/>
    </xf>
    <xf numFmtId="0" fontId="6" fillId="0" borderId="0" xfId="0" applyFont="1" applyAlignment="1" applyProtection="1">
      <alignment wrapText="1"/>
      <protection hidden="1"/>
    </xf>
    <xf numFmtId="0" fontId="9" fillId="0" borderId="0" xfId="0" applyFont="1" applyProtection="1">
      <protection hidden="1"/>
    </xf>
    <xf numFmtId="0" fontId="8" fillId="0" borderId="0" xfId="0" applyFont="1" applyAlignment="1" applyProtection="1">
      <alignment wrapText="1"/>
      <protection hidden="1"/>
    </xf>
    <xf numFmtId="49" fontId="9" fillId="0" borderId="23" xfId="0" applyNumberFormat="1" applyFont="1" applyBorder="1" applyProtection="1">
      <protection hidden="1"/>
    </xf>
    <xf numFmtId="167" fontId="8" fillId="0" borderId="0" xfId="1" applyNumberFormat="1" applyFont="1" applyProtection="1">
      <protection hidden="1"/>
    </xf>
    <xf numFmtId="169" fontId="8" fillId="5" borderId="11" xfId="1" applyNumberFormat="1" applyFont="1" applyFill="1" applyBorder="1" applyProtection="1">
      <protection locked="0"/>
    </xf>
    <xf numFmtId="4" fontId="6" fillId="3" borderId="10" xfId="1" applyNumberFormat="1" applyFont="1" applyFill="1" applyBorder="1" applyProtection="1">
      <protection locked="0"/>
    </xf>
    <xf numFmtId="4" fontId="6" fillId="0" borderId="20" xfId="1" applyNumberFormat="1" applyFont="1" applyFill="1" applyBorder="1" applyProtection="1">
      <protection locked="0"/>
    </xf>
    <xf numFmtId="4" fontId="6" fillId="0" borderId="11" xfId="1" applyNumberFormat="1" applyFont="1" applyFill="1" applyBorder="1" applyProtection="1">
      <protection locked="0"/>
    </xf>
    <xf numFmtId="4" fontId="8" fillId="5" borderId="11" xfId="1" applyNumberFormat="1" applyFont="1" applyFill="1" applyBorder="1" applyProtection="1">
      <protection locked="0"/>
    </xf>
    <xf numFmtId="4" fontId="8" fillId="5" borderId="11" xfId="0" applyNumberFormat="1" applyFont="1" applyFill="1" applyBorder="1" applyProtection="1">
      <protection locked="0"/>
    </xf>
    <xf numFmtId="0" fontId="21" fillId="0" borderId="0" xfId="0" applyFont="1"/>
    <xf numFmtId="0" fontId="22" fillId="0" borderId="0" xfId="0" applyFont="1"/>
    <xf numFmtId="0" fontId="23" fillId="7" borderId="14" xfId="0" applyFont="1" applyFill="1" applyBorder="1" applyAlignment="1">
      <alignment horizontal="center" vertical="center" wrapText="1"/>
    </xf>
    <xf numFmtId="0" fontId="24" fillId="7" borderId="16" xfId="0" applyFont="1" applyFill="1" applyBorder="1" applyAlignment="1">
      <alignment horizontal="center"/>
    </xf>
    <xf numFmtId="0" fontId="24" fillId="8" borderId="16" xfId="0" applyFont="1" applyFill="1" applyBorder="1" applyAlignment="1">
      <alignment horizontal="center"/>
    </xf>
    <xf numFmtId="168" fontId="25" fillId="8" borderId="16" xfId="6" applyNumberFormat="1" applyFont="1" applyFill="1" applyBorder="1" applyAlignment="1" applyProtection="1">
      <alignment horizontal="center" vertical="center" wrapText="1"/>
    </xf>
    <xf numFmtId="0" fontId="24" fillId="9" borderId="16" xfId="0" applyFont="1" applyFill="1" applyBorder="1" applyAlignment="1">
      <alignment horizontal="center"/>
    </xf>
    <xf numFmtId="0" fontId="24" fillId="2" borderId="10" xfId="0" applyFont="1" applyFill="1" applyBorder="1" applyAlignment="1">
      <alignment horizontal="center"/>
    </xf>
    <xf numFmtId="0" fontId="24" fillId="11" borderId="10" xfId="0" applyFont="1" applyFill="1" applyBorder="1" applyAlignment="1">
      <alignment horizontal="center"/>
    </xf>
    <xf numFmtId="0" fontId="24" fillId="0" borderId="0" xfId="0" applyFont="1" applyAlignment="1">
      <alignment horizontal="center"/>
    </xf>
    <xf numFmtId="166" fontId="22" fillId="0" borderId="0" xfId="1" applyFont="1"/>
    <xf numFmtId="167" fontId="22" fillId="0" borderId="0" xfId="1" applyNumberFormat="1" applyFont="1"/>
    <xf numFmtId="168" fontId="22" fillId="0" borderId="0" xfId="0" applyNumberFormat="1" applyFont="1"/>
    <xf numFmtId="166" fontId="22" fillId="0" borderId="0" xfId="1" applyFont="1" applyBorder="1"/>
    <xf numFmtId="0" fontId="24" fillId="0" borderId="0" xfId="0" applyFont="1" applyAlignment="1">
      <alignment horizontal="center" vertical="center" wrapText="1"/>
    </xf>
    <xf numFmtId="168" fontId="24" fillId="0" borderId="0" xfId="0" applyNumberFormat="1" applyFont="1" applyAlignment="1">
      <alignment horizontal="center" vertical="center" wrapText="1"/>
    </xf>
    <xf numFmtId="0" fontId="24" fillId="10" borderId="10" xfId="0" applyFont="1" applyFill="1" applyBorder="1" applyAlignment="1">
      <alignment horizontal="center"/>
    </xf>
    <xf numFmtId="168" fontId="22" fillId="0" borderId="0" xfId="1" applyNumberFormat="1" applyFont="1"/>
    <xf numFmtId="0" fontId="6" fillId="0" borderId="0" xfId="0" applyFont="1" applyAlignment="1" applyProtection="1">
      <alignment horizontal="left"/>
      <protection hidden="1"/>
    </xf>
    <xf numFmtId="168" fontId="23" fillId="11" borderId="10" xfId="0" applyNumberFormat="1" applyFont="1" applyFill="1" applyBorder="1" applyAlignment="1">
      <alignment horizontal="center" vertical="center" wrapText="1"/>
    </xf>
    <xf numFmtId="168" fontId="23" fillId="7" borderId="10" xfId="0" applyNumberFormat="1" applyFont="1" applyFill="1" applyBorder="1" applyAlignment="1">
      <alignment horizontal="center" vertical="center" wrapText="1"/>
    </xf>
    <xf numFmtId="0" fontId="24" fillId="38" borderId="10" xfId="0" applyFont="1" applyFill="1" applyBorder="1" applyAlignment="1">
      <alignment horizontal="center"/>
    </xf>
    <xf numFmtId="0" fontId="24" fillId="5" borderId="10" xfId="0" applyFont="1" applyFill="1" applyBorder="1" applyAlignment="1">
      <alignment horizontal="center"/>
    </xf>
    <xf numFmtId="0" fontId="24" fillId="12" borderId="0" xfId="0" applyFont="1" applyFill="1" applyAlignment="1">
      <alignment horizontal="center"/>
    </xf>
    <xf numFmtId="168" fontId="23" fillId="8" borderId="14" xfId="0" applyNumberFormat="1" applyFont="1" applyFill="1" applyBorder="1" applyAlignment="1">
      <alignment horizontal="center" vertical="center" wrapText="1"/>
    </xf>
    <xf numFmtId="168" fontId="23" fillId="9" borderId="14" xfId="0" applyNumberFormat="1" applyFont="1" applyFill="1" applyBorder="1" applyAlignment="1">
      <alignment horizontal="center" vertical="center" wrapText="1"/>
    </xf>
    <xf numFmtId="168" fontId="23" fillId="2" borderId="10" xfId="0" applyNumberFormat="1" applyFont="1" applyFill="1" applyBorder="1" applyAlignment="1">
      <alignment horizontal="center" vertical="center" wrapText="1"/>
    </xf>
    <xf numFmtId="168" fontId="23" fillId="10" borderId="10" xfId="0" applyNumberFormat="1" applyFont="1" applyFill="1" applyBorder="1" applyAlignment="1">
      <alignment horizontal="center" vertical="center" wrapText="1"/>
    </xf>
    <xf numFmtId="168" fontId="23" fillId="37" borderId="10" xfId="0" applyNumberFormat="1" applyFont="1" applyFill="1" applyBorder="1" applyAlignment="1">
      <alignment horizontal="center" vertical="center" wrapText="1"/>
    </xf>
    <xf numFmtId="168" fontId="23" fillId="38" borderId="10" xfId="0" applyNumberFormat="1" applyFont="1" applyFill="1" applyBorder="1" applyAlignment="1">
      <alignment horizontal="center" vertical="center" wrapText="1"/>
    </xf>
    <xf numFmtId="168" fontId="23" fillId="5" borderId="10" xfId="0" applyNumberFormat="1" applyFont="1" applyFill="1" applyBorder="1" applyAlignment="1">
      <alignment horizontal="center" vertical="center" wrapText="1"/>
    </xf>
    <xf numFmtId="168" fontId="23" fillId="12" borderId="10" xfId="0" applyNumberFormat="1" applyFont="1" applyFill="1" applyBorder="1" applyAlignment="1">
      <alignment horizontal="center" vertical="center" wrapText="1"/>
    </xf>
    <xf numFmtId="168" fontId="23" fillId="39" borderId="10" xfId="0" applyNumberFormat="1" applyFont="1" applyFill="1" applyBorder="1" applyAlignment="1">
      <alignment horizontal="center" vertical="center" wrapText="1"/>
    </xf>
    <xf numFmtId="0" fontId="23" fillId="0" borderId="0" xfId="0" applyFont="1" applyAlignment="1">
      <alignment horizontal="center"/>
    </xf>
    <xf numFmtId="0" fontId="24" fillId="0" borderId="10" xfId="0" applyFont="1" applyBorder="1" applyAlignment="1">
      <alignment horizontal="center"/>
    </xf>
    <xf numFmtId="0" fontId="24" fillId="0" borderId="10" xfId="0" applyFont="1" applyBorder="1" applyAlignment="1">
      <alignment horizontal="center" vertical="center" wrapText="1"/>
    </xf>
    <xf numFmtId="168" fontId="24" fillId="0" borderId="10" xfId="0" applyNumberFormat="1" applyFont="1" applyBorder="1" applyAlignment="1">
      <alignment horizontal="center" vertical="center" wrapText="1"/>
    </xf>
    <xf numFmtId="0" fontId="24" fillId="37" borderId="10" xfId="0" applyFont="1" applyFill="1" applyBorder="1" applyAlignment="1">
      <alignment horizontal="center"/>
    </xf>
    <xf numFmtId="0" fontId="24" fillId="7" borderId="10" xfId="0" applyFont="1" applyFill="1" applyBorder="1" applyAlignment="1">
      <alignment horizontal="center"/>
    </xf>
    <xf numFmtId="0" fontId="24" fillId="12" borderId="10" xfId="0" applyFont="1" applyFill="1" applyBorder="1" applyAlignment="1">
      <alignment horizontal="center"/>
    </xf>
    <xf numFmtId="0" fontId="24" fillId="39" borderId="10" xfId="0" applyFont="1" applyFill="1" applyBorder="1" applyAlignment="1">
      <alignment horizontal="center"/>
    </xf>
    <xf numFmtId="171" fontId="24" fillId="0" borderId="0" xfId="0" applyNumberFormat="1" applyFont="1" applyAlignment="1">
      <alignment horizontal="center"/>
    </xf>
    <xf numFmtId="0" fontId="8" fillId="0" borderId="0" xfId="0" applyFont="1" applyAlignment="1" applyProtection="1">
      <alignment horizontal="center" wrapText="1"/>
      <protection hidden="1"/>
    </xf>
    <xf numFmtId="0" fontId="0" fillId="0" borderId="0" xfId="0" applyAlignment="1" applyProtection="1">
      <alignment horizontal="center"/>
      <protection hidden="1"/>
    </xf>
    <xf numFmtId="0" fontId="9" fillId="0" borderId="0" xfId="0" applyFont="1" applyAlignment="1" applyProtection="1">
      <alignment horizontal="right"/>
      <protection hidden="1"/>
    </xf>
    <xf numFmtId="0" fontId="9" fillId="0" borderId="0" xfId="0" applyFont="1" applyAlignment="1" applyProtection="1">
      <alignment horizontal="center"/>
      <protection locked="0"/>
    </xf>
    <xf numFmtId="167" fontId="8" fillId="0" borderId="11" xfId="1" applyNumberFormat="1" applyFont="1" applyFill="1" applyBorder="1" applyProtection="1">
      <protection hidden="1"/>
    </xf>
    <xf numFmtId="166" fontId="8" fillId="0" borderId="11" xfId="1" applyFont="1" applyBorder="1" applyProtection="1">
      <protection hidden="1"/>
    </xf>
    <xf numFmtId="169" fontId="8" fillId="0" borderId="11" xfId="1" applyNumberFormat="1" applyFont="1" applyFill="1" applyBorder="1" applyProtection="1"/>
    <xf numFmtId="169" fontId="6" fillId="3" borderId="10" xfId="1" applyNumberFormat="1" applyFont="1" applyFill="1" applyBorder="1" applyProtection="1">
      <protection locked="0"/>
    </xf>
    <xf numFmtId="167" fontId="8" fillId="0" borderId="0" xfId="1" applyNumberFormat="1" applyFont="1" applyBorder="1" applyProtection="1">
      <protection locked="0"/>
    </xf>
    <xf numFmtId="0" fontId="8" fillId="0" borderId="0" xfId="0" applyFont="1" applyProtection="1">
      <protection locked="0"/>
    </xf>
    <xf numFmtId="0" fontId="9" fillId="0" borderId="0" xfId="0" applyFont="1" applyProtection="1">
      <protection locked="0"/>
    </xf>
    <xf numFmtId="0" fontId="64" fillId="0" borderId="0" xfId="0" applyFont="1"/>
    <xf numFmtId="166" fontId="22" fillId="0" borderId="0" xfId="0" applyNumberFormat="1" applyFont="1"/>
    <xf numFmtId="0" fontId="21" fillId="0" borderId="0" xfId="0" applyFont="1" applyAlignment="1">
      <alignment horizontal="center" vertical="center" wrapText="1"/>
    </xf>
    <xf numFmtId="0" fontId="22" fillId="0" borderId="16" xfId="0" applyFont="1" applyBorder="1"/>
    <xf numFmtId="0" fontId="24" fillId="38" borderId="14" xfId="0" applyFont="1" applyFill="1" applyBorder="1" applyAlignment="1">
      <alignment horizontal="center"/>
    </xf>
    <xf numFmtId="0" fontId="24" fillId="5" borderId="14" xfId="0" applyFont="1" applyFill="1" applyBorder="1" applyAlignment="1">
      <alignment horizontal="center"/>
    </xf>
    <xf numFmtId="0" fontId="24" fillId="12" borderId="14" xfId="0" applyFont="1" applyFill="1" applyBorder="1" applyAlignment="1">
      <alignment horizontal="center"/>
    </xf>
    <xf numFmtId="0" fontId="24" fillId="39" borderId="14" xfId="0" applyFont="1" applyFill="1" applyBorder="1" applyAlignment="1">
      <alignment horizontal="center"/>
    </xf>
    <xf numFmtId="0" fontId="64" fillId="0" borderId="10" xfId="0" applyFont="1" applyBorder="1" applyAlignment="1">
      <alignment horizontal="center" vertical="top"/>
    </xf>
    <xf numFmtId="0" fontId="64" fillId="0" borderId="10" xfId="0" applyFont="1" applyBorder="1" applyAlignment="1">
      <alignment horizontal="justify" vertical="center"/>
    </xf>
    <xf numFmtId="168" fontId="24" fillId="0" borderId="9" xfId="0" applyNumberFormat="1" applyFont="1" applyBorder="1" applyAlignment="1">
      <alignment horizontal="center" vertical="center" wrapText="1"/>
    </xf>
    <xf numFmtId="166" fontId="24" fillId="0" borderId="10" xfId="0" applyNumberFormat="1" applyFont="1" applyBorder="1" applyAlignment="1">
      <alignment horizontal="center"/>
    </xf>
    <xf numFmtId="172" fontId="24" fillId="0" borderId="10" xfId="0" applyNumberFormat="1" applyFont="1" applyBorder="1" applyAlignment="1">
      <alignment horizontal="center"/>
    </xf>
    <xf numFmtId="168" fontId="24" fillId="0" borderId="10" xfId="0" applyNumberFormat="1" applyFont="1" applyBorder="1" applyAlignment="1">
      <alignment horizontal="center"/>
    </xf>
    <xf numFmtId="173" fontId="24" fillId="0" borderId="10" xfId="0" applyNumberFormat="1" applyFont="1" applyBorder="1" applyAlignment="1">
      <alignment horizontal="center"/>
    </xf>
    <xf numFmtId="1" fontId="0" fillId="0" borderId="10" xfId="0" applyNumberFormat="1" applyBorder="1"/>
    <xf numFmtId="168" fontId="0" fillId="0" borderId="0" xfId="0" applyNumberFormat="1"/>
    <xf numFmtId="168" fontId="24" fillId="0" borderId="0" xfId="0" applyNumberFormat="1" applyFont="1" applyAlignment="1">
      <alignment horizontal="center"/>
    </xf>
    <xf numFmtId="0" fontId="24" fillId="0" borderId="10" xfId="0" applyFont="1" applyBorder="1" applyAlignment="1">
      <alignment horizontal="left" vertical="center" wrapText="1"/>
    </xf>
    <xf numFmtId="1" fontId="24" fillId="0" borderId="0" xfId="0" applyNumberFormat="1" applyFont="1" applyAlignment="1">
      <alignment horizontal="center"/>
    </xf>
    <xf numFmtId="0" fontId="64" fillId="0" borderId="10" xfId="0" applyFont="1" applyBorder="1" applyAlignment="1">
      <alignment horizontal="center"/>
    </xf>
    <xf numFmtId="0" fontId="24" fillId="0" borderId="10" xfId="0" applyFont="1" applyBorder="1" applyAlignment="1">
      <alignment horizontal="center" vertical="top" wrapText="1"/>
    </xf>
    <xf numFmtId="168" fontId="24" fillId="0" borderId="10" xfId="0" applyNumberFormat="1" applyFont="1" applyBorder="1" applyAlignment="1">
      <alignment horizontal="center" vertical="top" wrapText="1"/>
    </xf>
    <xf numFmtId="173" fontId="24" fillId="0" borderId="10" xfId="0" applyNumberFormat="1" applyFont="1" applyBorder="1" applyAlignment="1">
      <alignment horizontal="center" vertical="top"/>
    </xf>
    <xf numFmtId="1" fontId="24" fillId="0" borderId="0" xfId="0" applyNumberFormat="1" applyFont="1" applyAlignment="1">
      <alignment horizontal="center" vertical="top"/>
    </xf>
    <xf numFmtId="0" fontId="24" fillId="0" borderId="0" xfId="0" applyFont="1" applyAlignment="1">
      <alignment horizontal="center" vertical="top"/>
    </xf>
    <xf numFmtId="0" fontId="64" fillId="0" borderId="10" xfId="0" applyFont="1" applyBorder="1" applyAlignment="1">
      <alignment vertical="top"/>
    </xf>
    <xf numFmtId="0" fontId="0" fillId="0" borderId="10" xfId="0" applyBorder="1"/>
    <xf numFmtId="171" fontId="24" fillId="0" borderId="0" xfId="0" applyNumberFormat="1" applyFont="1" applyAlignment="1">
      <alignment horizontal="center" vertical="top"/>
    </xf>
    <xf numFmtId="0" fontId="23" fillId="0" borderId="10" xfId="0" applyFont="1" applyBorder="1" applyAlignment="1">
      <alignment horizontal="center" vertical="center" wrapText="1"/>
    </xf>
    <xf numFmtId="168" fontId="23" fillId="0" borderId="10" xfId="0" applyNumberFormat="1" applyFont="1" applyBorder="1" applyAlignment="1">
      <alignment horizontal="center" vertical="center" wrapText="1"/>
    </xf>
    <xf numFmtId="168" fontId="23" fillId="0" borderId="9" xfId="0" applyNumberFormat="1" applyFont="1" applyBorder="1" applyAlignment="1">
      <alignment horizontal="center" vertical="center" wrapText="1"/>
    </xf>
    <xf numFmtId="166" fontId="23" fillId="0" borderId="10" xfId="0" applyNumberFormat="1" applyFont="1" applyBorder="1" applyAlignment="1">
      <alignment horizontal="center"/>
    </xf>
    <xf numFmtId="172" fontId="23" fillId="0" borderId="10" xfId="0" applyNumberFormat="1" applyFont="1" applyBorder="1" applyAlignment="1">
      <alignment horizontal="center"/>
    </xf>
    <xf numFmtId="0" fontId="65" fillId="0" borderId="10" xfId="0" applyFont="1" applyBorder="1"/>
    <xf numFmtId="0" fontId="63" fillId="0" borderId="10" xfId="0" applyFont="1" applyBorder="1"/>
    <xf numFmtId="166" fontId="24" fillId="0" borderId="0" xfId="0" applyNumberFormat="1" applyFont="1" applyAlignment="1">
      <alignment horizontal="center"/>
    </xf>
    <xf numFmtId="172" fontId="24" fillId="0" borderId="0" xfId="0" applyNumberFormat="1" applyFont="1" applyAlignment="1">
      <alignment horizontal="center"/>
    </xf>
    <xf numFmtId="168" fontId="24" fillId="7" borderId="10" xfId="0" applyNumberFormat="1" applyFont="1" applyFill="1" applyBorder="1" applyAlignment="1">
      <alignment horizontal="center"/>
    </xf>
    <xf numFmtId="0" fontId="24" fillId="0" borderId="0" xfId="0" applyFont="1" applyAlignment="1">
      <alignment horizontal="left" vertical="center"/>
    </xf>
    <xf numFmtId="0" fontId="24" fillId="0" borderId="0" xfId="0" applyFont="1" applyAlignment="1">
      <alignment horizontal="left" vertical="center" wrapText="1"/>
    </xf>
    <xf numFmtId="0" fontId="22" fillId="0" borderId="0" xfId="0" applyFont="1" applyAlignment="1">
      <alignment horizontal="left" vertical="center"/>
    </xf>
    <xf numFmtId="0" fontId="64" fillId="0" borderId="0" xfId="0" applyFont="1" applyAlignment="1">
      <alignment horizontal="center" vertical="center" wrapText="1"/>
    </xf>
    <xf numFmtId="168" fontId="64" fillId="0" borderId="0" xfId="0" applyNumberFormat="1" applyFont="1" applyAlignment="1">
      <alignment horizontal="center" vertical="center" wrapText="1"/>
    </xf>
    <xf numFmtId="0" fontId="24" fillId="7" borderId="9" xfId="0" applyFont="1" applyFill="1" applyBorder="1" applyAlignment="1">
      <alignment horizontal="center"/>
    </xf>
    <xf numFmtId="49" fontId="24" fillId="7" borderId="10" xfId="0" applyNumberFormat="1" applyFont="1" applyFill="1" applyBorder="1" applyAlignment="1">
      <alignment horizontal="center"/>
    </xf>
    <xf numFmtId="9" fontId="8" fillId="0" borderId="11" xfId="252" applyFont="1" applyFill="1" applyBorder="1" applyProtection="1"/>
    <xf numFmtId="49" fontId="69" fillId="40" borderId="16" xfId="136" applyNumberFormat="1" applyFont="1" applyFill="1" applyBorder="1" applyAlignment="1">
      <alignment horizontal="center" vertical="center" wrapText="1"/>
    </xf>
    <xf numFmtId="49" fontId="69" fillId="40" borderId="15" xfId="136" applyNumberFormat="1" applyFont="1" applyFill="1" applyBorder="1" applyAlignment="1">
      <alignment horizontal="center" vertical="center" wrapText="1"/>
    </xf>
    <xf numFmtId="0" fontId="13" fillId="0" borderId="0" xfId="136"/>
    <xf numFmtId="0" fontId="70" fillId="5" borderId="10" xfId="136" applyFont="1" applyFill="1" applyBorder="1"/>
    <xf numFmtId="174" fontId="70" fillId="5" borderId="10" xfId="136" applyNumberFormat="1" applyFont="1" applyFill="1" applyBorder="1"/>
    <xf numFmtId="174" fontId="70" fillId="5" borderId="9" xfId="136" applyNumberFormat="1" applyFont="1" applyFill="1" applyBorder="1"/>
    <xf numFmtId="0" fontId="70" fillId="5" borderId="14" xfId="136" applyFont="1" applyFill="1" applyBorder="1"/>
    <xf numFmtId="174" fontId="70" fillId="5" borderId="14" xfId="136" applyNumberFormat="1" applyFont="1" applyFill="1" applyBorder="1"/>
    <xf numFmtId="174" fontId="70" fillId="5" borderId="13" xfId="136" applyNumberFormat="1" applyFont="1" applyFill="1" applyBorder="1"/>
    <xf numFmtId="175" fontId="70" fillId="5" borderId="14" xfId="136" applyNumberFormat="1" applyFont="1" applyFill="1" applyBorder="1"/>
    <xf numFmtId="175" fontId="70" fillId="5" borderId="13" xfId="136" applyNumberFormat="1" applyFont="1" applyFill="1" applyBorder="1"/>
    <xf numFmtId="0" fontId="73" fillId="6" borderId="0" xfId="136" applyFont="1" applyFill="1" applyAlignment="1">
      <alignment horizontal="left"/>
    </xf>
    <xf numFmtId="0" fontId="70" fillId="6" borderId="0" xfId="136" applyFont="1" applyFill="1" applyAlignment="1">
      <alignment horizontal="center"/>
    </xf>
    <xf numFmtId="0" fontId="70" fillId="6" borderId="0" xfId="136" applyFont="1" applyFill="1"/>
    <xf numFmtId="0" fontId="13" fillId="6" borderId="0" xfId="136" applyFill="1"/>
    <xf numFmtId="0" fontId="70" fillId="6" borderId="0" xfId="136" applyFont="1" applyFill="1" applyAlignment="1">
      <alignment horizontal="left"/>
    </xf>
    <xf numFmtId="0" fontId="67" fillId="6" borderId="0" xfId="136" applyFont="1" applyFill="1"/>
    <xf numFmtId="0" fontId="73" fillId="41" borderId="35" xfId="136" applyFont="1" applyFill="1" applyBorder="1" applyAlignment="1">
      <alignment horizontal="center" vertical="center"/>
    </xf>
    <xf numFmtId="0" fontId="70" fillId="41" borderId="36" xfId="136" applyFont="1" applyFill="1" applyBorder="1" applyAlignment="1">
      <alignment horizontal="center" vertical="center"/>
    </xf>
    <xf numFmtId="0" fontId="66" fillId="6" borderId="0" xfId="136" applyFont="1" applyFill="1" applyAlignment="1">
      <alignment horizontal="center" vertical="center"/>
    </xf>
    <xf numFmtId="0" fontId="68" fillId="6" borderId="0" xfId="136" applyFont="1" applyFill="1" applyAlignment="1">
      <alignment horizontal="center" vertical="center"/>
    </xf>
    <xf numFmtId="0" fontId="73" fillId="6" borderId="0" xfId="136" applyFont="1" applyFill="1" applyAlignment="1">
      <alignment horizontal="left" vertical="center"/>
    </xf>
    <xf numFmtId="0" fontId="73" fillId="6" borderId="0" xfId="136" applyFont="1" applyFill="1" applyAlignment="1">
      <alignment horizontal="center" vertical="center"/>
    </xf>
    <xf numFmtId="0" fontId="75" fillId="6" borderId="0" xfId="136" applyFont="1" applyFill="1" applyAlignment="1">
      <alignment horizontal="center" vertical="center"/>
    </xf>
    <xf numFmtId="0" fontId="74" fillId="6" borderId="0" xfId="136" applyFont="1" applyFill="1" applyAlignment="1">
      <alignment horizontal="left"/>
    </xf>
    <xf numFmtId="0" fontId="76" fillId="6" borderId="0" xfId="136" applyFont="1" applyFill="1" applyAlignment="1">
      <alignment horizontal="center"/>
    </xf>
    <xf numFmtId="0" fontId="1" fillId="6" borderId="0" xfId="136" applyFont="1" applyFill="1"/>
    <xf numFmtId="0" fontId="76" fillId="6" borderId="0" xfId="136" applyFont="1" applyFill="1"/>
    <xf numFmtId="0" fontId="32" fillId="43" borderId="1" xfId="136" applyFont="1" applyFill="1" applyBorder="1"/>
    <xf numFmtId="0" fontId="32" fillId="43" borderId="39" xfId="136" applyFont="1" applyFill="1" applyBorder="1"/>
    <xf numFmtId="0" fontId="70" fillId="6" borderId="38" xfId="136" applyFont="1" applyFill="1" applyBorder="1" applyAlignment="1">
      <alignment horizontal="center" vertical="center"/>
    </xf>
    <xf numFmtId="176" fontId="70" fillId="41" borderId="40" xfId="136" applyNumberFormat="1" applyFont="1" applyFill="1" applyBorder="1" applyAlignment="1">
      <alignment horizontal="center" vertical="center" wrapText="1"/>
    </xf>
    <xf numFmtId="0" fontId="73" fillId="6" borderId="35" xfId="136" applyFont="1" applyFill="1" applyBorder="1" applyAlignment="1">
      <alignment horizontal="center" vertical="center"/>
    </xf>
    <xf numFmtId="0" fontId="73" fillId="6" borderId="38" xfId="136" applyFont="1" applyFill="1" applyBorder="1" applyAlignment="1">
      <alignment vertical="center"/>
    </xf>
    <xf numFmtId="0" fontId="73" fillId="6" borderId="35" xfId="136" applyFont="1" applyFill="1" applyBorder="1"/>
    <xf numFmtId="0" fontId="76" fillId="6" borderId="38" xfId="136" applyFont="1" applyFill="1" applyBorder="1"/>
    <xf numFmtId="177" fontId="13" fillId="41" borderId="41" xfId="136" applyNumberFormat="1" applyFill="1" applyBorder="1"/>
    <xf numFmtId="177" fontId="13" fillId="41" borderId="40" xfId="136" applyNumberFormat="1" applyFill="1" applyBorder="1"/>
    <xf numFmtId="0" fontId="73" fillId="6" borderId="2" xfId="136" applyFont="1" applyFill="1" applyBorder="1" applyAlignment="1">
      <alignment horizontal="center" vertical="center" wrapText="1"/>
    </xf>
    <xf numFmtId="0" fontId="73" fillId="6" borderId="3" xfId="136" applyFont="1" applyFill="1" applyBorder="1" applyAlignment="1">
      <alignment horizontal="center" vertical="center" wrapText="1"/>
    </xf>
    <xf numFmtId="0" fontId="73" fillId="6" borderId="36" xfId="136" applyFont="1" applyFill="1" applyBorder="1" applyAlignment="1">
      <alignment horizontal="center" vertical="center" wrapText="1"/>
    </xf>
    <xf numFmtId="0" fontId="73" fillId="6" borderId="39" xfId="136" applyFont="1" applyFill="1" applyBorder="1" applyAlignment="1">
      <alignment horizontal="center" vertical="center" wrapText="1"/>
    </xf>
    <xf numFmtId="0" fontId="70" fillId="44" borderId="35" xfId="253" applyFont="1" applyFill="1" applyBorder="1" applyAlignment="1">
      <alignment horizontal="left" vertical="center"/>
    </xf>
    <xf numFmtId="0" fontId="70" fillId="44" borderId="37" xfId="253" applyFont="1" applyFill="1" applyBorder="1" applyAlignment="1">
      <alignment horizontal="left" vertical="center"/>
    </xf>
    <xf numFmtId="177" fontId="13" fillId="41" borderId="43" xfId="136" applyNumberFormat="1" applyFill="1" applyBorder="1"/>
    <xf numFmtId="177" fontId="13" fillId="41" borderId="44" xfId="136" applyNumberFormat="1" applyFill="1" applyBorder="1"/>
    <xf numFmtId="0" fontId="78" fillId="6" borderId="0" xfId="136" applyFont="1" applyFill="1"/>
    <xf numFmtId="0" fontId="70" fillId="6" borderId="45" xfId="136" applyFont="1" applyFill="1" applyBorder="1" applyAlignment="1">
      <alignment horizontal="left" vertical="center" wrapText="1"/>
    </xf>
    <xf numFmtId="10" fontId="70" fillId="41" borderId="41" xfId="231" applyNumberFormat="1" applyFont="1" applyFill="1" applyBorder="1" applyAlignment="1" applyProtection="1">
      <alignment horizontal="center" vertical="center"/>
    </xf>
    <xf numFmtId="0" fontId="70" fillId="6" borderId="17" xfId="136" applyFont="1" applyFill="1" applyBorder="1" applyAlignment="1">
      <alignment horizontal="left" vertical="center" wrapText="1"/>
    </xf>
    <xf numFmtId="176" fontId="70" fillId="41" borderId="44" xfId="136" applyNumberFormat="1" applyFont="1" applyFill="1" applyBorder="1" applyAlignment="1">
      <alignment horizontal="center" vertical="center" wrapText="1"/>
    </xf>
    <xf numFmtId="10" fontId="70" fillId="41" borderId="43" xfId="231" applyNumberFormat="1" applyFont="1" applyFill="1" applyBorder="1" applyAlignment="1" applyProtection="1">
      <alignment horizontal="center" vertical="center"/>
    </xf>
    <xf numFmtId="0" fontId="70" fillId="6" borderId="53" xfId="136" applyFont="1" applyFill="1" applyBorder="1" applyAlignment="1">
      <alignment horizontal="left" vertical="center" wrapText="1"/>
    </xf>
    <xf numFmtId="176" fontId="70" fillId="41" borderId="57" xfId="136" applyNumberFormat="1" applyFont="1" applyFill="1" applyBorder="1" applyAlignment="1">
      <alignment horizontal="center" vertical="center" wrapText="1"/>
    </xf>
    <xf numFmtId="10" fontId="70" fillId="41" borderId="58" xfId="231" applyNumberFormat="1" applyFont="1" applyFill="1" applyBorder="1" applyAlignment="1" applyProtection="1">
      <alignment horizontal="center" vertical="center"/>
    </xf>
    <xf numFmtId="179" fontId="70" fillId="0" borderId="48" xfId="136" applyNumberFormat="1" applyFont="1" applyBorder="1" applyAlignment="1">
      <alignment horizontal="left" vertical="center"/>
    </xf>
    <xf numFmtId="174" fontId="70" fillId="41" borderId="46" xfId="136" applyNumberFormat="1" applyFont="1" applyFill="1" applyBorder="1" applyAlignment="1">
      <alignment horizontal="center" vertical="center"/>
    </xf>
    <xf numFmtId="174" fontId="70" fillId="41" borderId="63" xfId="136" applyNumberFormat="1" applyFont="1" applyFill="1" applyBorder="1" applyAlignment="1">
      <alignment horizontal="center" vertical="center"/>
    </xf>
    <xf numFmtId="4" fontId="70" fillId="41" borderId="9" xfId="4" applyNumberFormat="1" applyFont="1" applyFill="1" applyBorder="1" applyAlignment="1" applyProtection="1">
      <alignment horizontal="center" vertical="center" wrapText="1"/>
    </xf>
    <xf numFmtId="4" fontId="70" fillId="41" borderId="64" xfId="4" applyNumberFormat="1" applyFont="1" applyFill="1" applyBorder="1" applyAlignment="1" applyProtection="1">
      <alignment horizontal="center" vertical="center" wrapText="1"/>
    </xf>
    <xf numFmtId="176" fontId="70" fillId="41" borderId="41" xfId="136" applyNumberFormat="1" applyFont="1" applyFill="1" applyBorder="1" applyAlignment="1">
      <alignment horizontal="center" vertical="center" wrapText="1"/>
    </xf>
    <xf numFmtId="10" fontId="70" fillId="41" borderId="65" xfId="231" applyNumberFormat="1" applyFont="1" applyFill="1" applyBorder="1" applyAlignment="1" applyProtection="1">
      <alignment horizontal="center" vertical="center"/>
    </xf>
    <xf numFmtId="179" fontId="70" fillId="0" borderId="51" xfId="136" applyNumberFormat="1" applyFont="1" applyBorder="1" applyAlignment="1">
      <alignment horizontal="left" vertical="center"/>
    </xf>
    <xf numFmtId="174" fontId="70" fillId="41" borderId="49" xfId="136" applyNumberFormat="1" applyFont="1" applyFill="1" applyBorder="1" applyAlignment="1">
      <alignment horizontal="center" vertical="center"/>
    </xf>
    <xf numFmtId="174" fontId="70" fillId="41" borderId="50" xfId="136" applyNumberFormat="1" applyFont="1" applyFill="1" applyBorder="1" applyAlignment="1">
      <alignment horizontal="center" vertical="center"/>
    </xf>
    <xf numFmtId="4" fontId="70" fillId="41" borderId="49" xfId="4" applyNumberFormat="1" applyFont="1" applyFill="1" applyBorder="1" applyAlignment="1" applyProtection="1">
      <alignment horizontal="center" vertical="center"/>
    </xf>
    <xf numFmtId="176" fontId="70" fillId="41" borderId="43" xfId="136" applyNumberFormat="1" applyFont="1" applyFill="1" applyBorder="1" applyAlignment="1">
      <alignment horizontal="center" vertical="center" wrapText="1"/>
    </xf>
    <xf numFmtId="177" fontId="13" fillId="41" borderId="58" xfId="136" applyNumberFormat="1" applyFill="1" applyBorder="1"/>
    <xf numFmtId="177" fontId="13" fillId="41" borderId="57" xfId="136" applyNumberFormat="1" applyFill="1" applyBorder="1"/>
    <xf numFmtId="0" fontId="70" fillId="6" borderId="51" xfId="136" applyFont="1" applyFill="1" applyBorder="1" applyAlignment="1">
      <alignment horizontal="left" vertical="center" wrapText="1"/>
    </xf>
    <xf numFmtId="4" fontId="70" fillId="41" borderId="9" xfId="4" applyNumberFormat="1" applyFont="1" applyFill="1" applyBorder="1" applyAlignment="1" applyProtection="1">
      <alignment horizontal="center" vertical="center"/>
    </xf>
    <xf numFmtId="0" fontId="79" fillId="6" borderId="0" xfId="136" applyFont="1" applyFill="1"/>
    <xf numFmtId="177" fontId="32" fillId="45" borderId="52" xfId="136" applyNumberFormat="1" applyFont="1" applyFill="1" applyBorder="1"/>
    <xf numFmtId="177" fontId="32" fillId="45" borderId="8" xfId="136" applyNumberFormat="1" applyFont="1" applyFill="1" applyBorder="1"/>
    <xf numFmtId="0" fontId="70" fillId="6" borderId="6" xfId="136" applyFont="1" applyFill="1" applyBorder="1" applyAlignment="1">
      <alignment horizontal="left" vertical="center" wrapText="1"/>
    </xf>
    <xf numFmtId="0" fontId="70" fillId="6" borderId="56" xfId="136" applyFont="1" applyFill="1" applyBorder="1" applyAlignment="1">
      <alignment horizontal="left" vertical="center" wrapText="1"/>
    </xf>
    <xf numFmtId="174" fontId="70" fillId="41" borderId="55" xfId="136" applyNumberFormat="1" applyFont="1" applyFill="1" applyBorder="1" applyAlignment="1">
      <alignment horizontal="center" vertical="center"/>
    </xf>
    <xf numFmtId="4" fontId="70" fillId="41" borderId="66" xfId="4" applyNumberFormat="1" applyFont="1" applyFill="1" applyBorder="1" applyAlignment="1" applyProtection="1">
      <alignment horizontal="center" vertical="center"/>
    </xf>
    <xf numFmtId="176" fontId="70" fillId="41" borderId="58" xfId="136" applyNumberFormat="1" applyFont="1" applyFill="1" applyBorder="1" applyAlignment="1">
      <alignment horizontal="center" vertical="center" wrapText="1"/>
    </xf>
    <xf numFmtId="0" fontId="80" fillId="6" borderId="0" xfId="136" applyFont="1" applyFill="1"/>
    <xf numFmtId="0" fontId="73" fillId="6" borderId="42" xfId="136" applyFont="1" applyFill="1" applyBorder="1" applyAlignment="1">
      <alignment horizontal="center" vertical="center" wrapText="1"/>
    </xf>
    <xf numFmtId="0" fontId="70" fillId="6" borderId="41" xfId="136" applyFont="1" applyFill="1" applyBorder="1" applyAlignment="1">
      <alignment horizontal="left" vertical="center" wrapText="1"/>
    </xf>
    <xf numFmtId="174" fontId="70" fillId="41" borderId="45" xfId="136" applyNumberFormat="1" applyFont="1" applyFill="1" applyBorder="1" applyAlignment="1">
      <alignment horizontal="center" vertical="center"/>
    </xf>
    <xf numFmtId="174" fontId="70" fillId="6" borderId="47" xfId="254" applyNumberFormat="1" applyFont="1" applyFill="1" applyBorder="1" applyAlignment="1" applyProtection="1">
      <alignment horizontal="center" vertical="center"/>
    </xf>
    <xf numFmtId="4" fontId="70" fillId="41" borderId="46" xfId="4" applyNumberFormat="1" applyFont="1" applyFill="1" applyBorder="1" applyAlignment="1" applyProtection="1">
      <alignment horizontal="center" vertical="center" wrapText="1"/>
    </xf>
    <xf numFmtId="4" fontId="70" fillId="6" borderId="64" xfId="4" applyNumberFormat="1" applyFont="1" applyFill="1" applyBorder="1" applyAlignment="1" applyProtection="1">
      <alignment horizontal="center" vertical="center" wrapText="1"/>
    </xf>
    <xf numFmtId="0" fontId="68" fillId="6" borderId="0" xfId="136" applyFont="1" applyFill="1" applyAlignment="1">
      <alignment vertical="center"/>
    </xf>
    <xf numFmtId="0" fontId="68" fillId="6" borderId="0" xfId="136" applyFont="1" applyFill="1"/>
    <xf numFmtId="176" fontId="68" fillId="6" borderId="0" xfId="136" applyNumberFormat="1" applyFont="1" applyFill="1"/>
    <xf numFmtId="0" fontId="70" fillId="6" borderId="58" xfId="136" applyFont="1" applyFill="1" applyBorder="1" applyAlignment="1">
      <alignment horizontal="left" vertical="center" wrapText="1"/>
    </xf>
    <xf numFmtId="174" fontId="70" fillId="6" borderId="67" xfId="254" applyNumberFormat="1" applyFont="1" applyFill="1" applyBorder="1" applyAlignment="1" applyProtection="1">
      <alignment horizontal="center" vertical="center"/>
    </xf>
    <xf numFmtId="174" fontId="70" fillId="41" borderId="62" xfId="136" applyNumberFormat="1" applyFont="1" applyFill="1" applyBorder="1" applyAlignment="1">
      <alignment horizontal="center" vertical="center"/>
    </xf>
    <xf numFmtId="4" fontId="70" fillId="6" borderId="54" xfId="4" applyNumberFormat="1" applyFont="1" applyFill="1" applyBorder="1" applyAlignment="1" applyProtection="1">
      <alignment horizontal="center" vertical="center" wrapText="1"/>
    </xf>
    <xf numFmtId="4" fontId="70" fillId="41" borderId="66" xfId="4" applyNumberFormat="1" applyFont="1" applyFill="1" applyBorder="1" applyAlignment="1" applyProtection="1">
      <alignment horizontal="center" vertical="center" wrapText="1"/>
    </xf>
    <xf numFmtId="0" fontId="79" fillId="0" borderId="0" xfId="136" applyFont="1"/>
    <xf numFmtId="0" fontId="80" fillId="0" borderId="0" xfId="136" applyFont="1"/>
    <xf numFmtId="0" fontId="68" fillId="0" borderId="0" xfId="136" applyFont="1"/>
    <xf numFmtId="174" fontId="70" fillId="41" borderId="61" xfId="136" applyNumberFormat="1" applyFont="1" applyFill="1" applyBorder="1" applyAlignment="1">
      <alignment horizontal="center" vertical="center"/>
    </xf>
    <xf numFmtId="4" fontId="70" fillId="41" borderId="61" xfId="4" applyNumberFormat="1" applyFont="1" applyFill="1" applyBorder="1" applyAlignment="1" applyProtection="1">
      <alignment horizontal="center" vertical="center" wrapText="1"/>
    </xf>
    <xf numFmtId="4" fontId="70" fillId="41" borderId="68" xfId="4" applyNumberFormat="1" applyFont="1" applyFill="1" applyBorder="1" applyAlignment="1" applyProtection="1">
      <alignment horizontal="center" vertical="center" wrapText="1"/>
    </xf>
    <xf numFmtId="176" fontId="70" fillId="41" borderId="52" xfId="136" applyNumberFormat="1" applyFont="1" applyFill="1" applyBorder="1" applyAlignment="1">
      <alignment horizontal="center" vertical="center" wrapText="1"/>
    </xf>
    <xf numFmtId="10" fontId="70" fillId="41" borderId="42" xfId="231" applyNumberFormat="1" applyFont="1" applyFill="1" applyBorder="1" applyAlignment="1" applyProtection="1">
      <alignment horizontal="center" vertical="center"/>
    </xf>
    <xf numFmtId="179" fontId="70" fillId="0" borderId="17" xfId="136" applyNumberFormat="1" applyFont="1" applyBorder="1" applyAlignment="1">
      <alignment horizontal="left" vertical="center"/>
    </xf>
    <xf numFmtId="174" fontId="70" fillId="6" borderId="50" xfId="254" applyNumberFormat="1" applyFont="1" applyFill="1" applyBorder="1" applyAlignment="1" applyProtection="1">
      <alignment horizontal="center" vertical="center"/>
    </xf>
    <xf numFmtId="4" fontId="70" fillId="41" borderId="49" xfId="4" applyNumberFormat="1" applyFont="1" applyFill="1" applyBorder="1" applyAlignment="1" applyProtection="1">
      <alignment horizontal="center" vertical="center" wrapText="1"/>
    </xf>
    <xf numFmtId="4" fontId="70" fillId="6" borderId="9" xfId="4" applyNumberFormat="1" applyFont="1" applyFill="1" applyBorder="1" applyAlignment="1" applyProtection="1">
      <alignment horizontal="center" vertical="center" wrapText="1"/>
    </xf>
    <xf numFmtId="0" fontId="68" fillId="0" borderId="0" xfId="136" applyFont="1" applyAlignment="1">
      <alignment horizontal="center" vertical="center" wrapText="1"/>
    </xf>
    <xf numFmtId="0" fontId="68" fillId="0" borderId="0" xfId="136" applyFont="1" applyAlignment="1">
      <alignment horizontal="center" vertical="center"/>
    </xf>
    <xf numFmtId="174" fontId="70" fillId="6" borderId="54" xfId="254" applyNumberFormat="1" applyFont="1" applyFill="1" applyBorder="1" applyAlignment="1" applyProtection="1">
      <alignment horizontal="center" vertical="center"/>
    </xf>
    <xf numFmtId="0" fontId="73" fillId="6" borderId="0" xfId="136" applyFont="1" applyFill="1" applyAlignment="1">
      <alignment horizontal="left" vertical="center" wrapText="1"/>
    </xf>
    <xf numFmtId="0" fontId="70" fillId="6" borderId="0" xfId="136" applyFont="1" applyFill="1" applyAlignment="1">
      <alignment horizontal="center" vertical="center" wrapText="1"/>
    </xf>
    <xf numFmtId="180" fontId="70" fillId="6" borderId="0" xfId="136" applyNumberFormat="1" applyFont="1" applyFill="1" applyAlignment="1">
      <alignment horizontal="center" vertical="center" wrapText="1"/>
    </xf>
    <xf numFmtId="181" fontId="70" fillId="6" borderId="0" xfId="4" applyNumberFormat="1" applyFont="1" applyFill="1" applyBorder="1" applyAlignment="1" applyProtection="1">
      <alignment horizontal="center" vertical="center" wrapText="1"/>
    </xf>
    <xf numFmtId="167" fontId="66" fillId="0" borderId="0" xfId="136" applyNumberFormat="1" applyFont="1" applyAlignment="1">
      <alignment horizontal="center" vertical="center"/>
    </xf>
    <xf numFmtId="177" fontId="66" fillId="0" borderId="0" xfId="136" applyNumberFormat="1" applyFont="1" applyAlignment="1">
      <alignment horizontal="center" vertical="center"/>
    </xf>
    <xf numFmtId="0" fontId="73" fillId="6" borderId="0" xfId="136" applyFont="1" applyFill="1" applyAlignment="1">
      <alignment horizontal="center"/>
    </xf>
    <xf numFmtId="0" fontId="73" fillId="6" borderId="0" xfId="136" applyFont="1" applyFill="1"/>
    <xf numFmtId="0" fontId="68" fillId="0" borderId="0" xfId="136" applyFont="1" applyAlignment="1">
      <alignment horizontal="left" vertical="center"/>
    </xf>
    <xf numFmtId="43" fontId="68" fillId="0" borderId="0" xfId="4" applyFont="1" applyFill="1" applyBorder="1" applyAlignment="1" applyProtection="1">
      <alignment horizontal="left" vertical="center"/>
    </xf>
    <xf numFmtId="176" fontId="68" fillId="0" borderId="0" xfId="136" applyNumberFormat="1" applyFont="1"/>
    <xf numFmtId="176" fontId="66" fillId="0" borderId="0" xfId="136" applyNumberFormat="1" applyFont="1"/>
    <xf numFmtId="179" fontId="68" fillId="0" borderId="0" xfId="136" applyNumberFormat="1" applyFont="1" applyAlignment="1">
      <alignment horizontal="left"/>
    </xf>
    <xf numFmtId="176" fontId="70" fillId="41" borderId="40" xfId="254" applyNumberFormat="1" applyFont="1" applyFill="1" applyBorder="1" applyAlignment="1" applyProtection="1">
      <alignment horizontal="center" vertical="center" wrapText="1"/>
    </xf>
    <xf numFmtId="10" fontId="70" fillId="41" borderId="40" xfId="231" applyNumberFormat="1" applyFont="1" applyFill="1" applyBorder="1" applyAlignment="1" applyProtection="1">
      <alignment horizontal="center" vertical="center"/>
    </xf>
    <xf numFmtId="176" fontId="70" fillId="41" borderId="44" xfId="254" applyNumberFormat="1" applyFont="1" applyFill="1" applyBorder="1" applyAlignment="1" applyProtection="1">
      <alignment horizontal="center" vertical="center" wrapText="1"/>
    </xf>
    <xf numFmtId="10" fontId="70" fillId="41" borderId="44" xfId="231" applyNumberFormat="1" applyFont="1" applyFill="1" applyBorder="1" applyAlignment="1" applyProtection="1">
      <alignment horizontal="center" vertical="center"/>
    </xf>
    <xf numFmtId="176" fontId="70" fillId="41" borderId="71" xfId="254" applyNumberFormat="1" applyFont="1" applyFill="1" applyBorder="1" applyAlignment="1" applyProtection="1">
      <alignment horizontal="center" vertical="center" wrapText="1"/>
    </xf>
    <xf numFmtId="0" fontId="70" fillId="6" borderId="51" xfId="136" applyFont="1" applyFill="1" applyBorder="1" applyAlignment="1">
      <alignment vertical="center" wrapText="1"/>
    </xf>
    <xf numFmtId="0" fontId="70" fillId="6" borderId="18" xfId="136" applyFont="1" applyFill="1" applyBorder="1" applyAlignment="1">
      <alignment vertical="center"/>
    </xf>
    <xf numFmtId="0" fontId="70" fillId="6" borderId="9" xfId="136" applyFont="1" applyFill="1" applyBorder="1" applyAlignment="1">
      <alignment vertical="center" wrapText="1"/>
    </xf>
    <xf numFmtId="0" fontId="70" fillId="46" borderId="44" xfId="136" applyFont="1" applyFill="1" applyBorder="1" applyAlignment="1">
      <alignment vertical="center" wrapText="1"/>
    </xf>
    <xf numFmtId="176" fontId="70" fillId="41" borderId="65" xfId="254" applyNumberFormat="1" applyFont="1" applyFill="1" applyBorder="1" applyAlignment="1" applyProtection="1">
      <alignment horizontal="center" vertical="center" wrapText="1"/>
    </xf>
    <xf numFmtId="0" fontId="70" fillId="6" borderId="35" xfId="136" applyFont="1" applyFill="1" applyBorder="1" applyAlignment="1">
      <alignment vertical="center"/>
    </xf>
    <xf numFmtId="0" fontId="70" fillId="6" borderId="37" xfId="136" applyFont="1" applyFill="1" applyBorder="1" applyAlignment="1">
      <alignment vertical="center"/>
    </xf>
    <xf numFmtId="0" fontId="70" fillId="6" borderId="38" xfId="136" applyFont="1" applyFill="1" applyBorder="1" applyAlignment="1">
      <alignment vertical="center"/>
    </xf>
    <xf numFmtId="0" fontId="32" fillId="0" borderId="39" xfId="136" applyFont="1" applyBorder="1" applyAlignment="1">
      <alignment vertical="center"/>
    </xf>
    <xf numFmtId="176" fontId="70" fillId="41" borderId="41" xfId="254" applyNumberFormat="1" applyFont="1" applyFill="1" applyBorder="1" applyAlignment="1" applyProtection="1">
      <alignment horizontal="center" vertical="center" wrapText="1"/>
    </xf>
    <xf numFmtId="176" fontId="70" fillId="41" borderId="43" xfId="254" applyNumberFormat="1" applyFont="1" applyFill="1" applyBorder="1" applyAlignment="1" applyProtection="1">
      <alignment horizontal="center" vertical="center" wrapText="1"/>
    </xf>
    <xf numFmtId="176" fontId="68" fillId="0" borderId="0" xfId="231" applyNumberFormat="1" applyFont="1" applyFill="1" applyBorder="1" applyProtection="1"/>
    <xf numFmtId="176" fontId="70" fillId="41" borderId="58" xfId="254" applyNumberFormat="1" applyFont="1" applyFill="1" applyBorder="1" applyAlignment="1" applyProtection="1">
      <alignment horizontal="center" vertical="center" wrapText="1"/>
    </xf>
    <xf numFmtId="10" fontId="70" fillId="41" borderId="57" xfId="231" applyNumberFormat="1" applyFont="1" applyFill="1" applyBorder="1" applyAlignment="1" applyProtection="1">
      <alignment horizontal="center" vertical="center"/>
    </xf>
    <xf numFmtId="0" fontId="13" fillId="6" borderId="0" xfId="136" applyFill="1" applyAlignment="1">
      <alignment horizontal="left" vertical="center"/>
    </xf>
    <xf numFmtId="176" fontId="70" fillId="6" borderId="0" xfId="254" applyNumberFormat="1" applyFont="1" applyFill="1" applyBorder="1" applyAlignment="1" applyProtection="1">
      <alignment horizontal="center" vertical="center" wrapText="1"/>
    </xf>
    <xf numFmtId="10" fontId="70" fillId="6" borderId="0" xfId="231" applyNumberFormat="1" applyFont="1" applyFill="1" applyBorder="1" applyAlignment="1" applyProtection="1">
      <alignment horizontal="center" vertical="center"/>
    </xf>
    <xf numFmtId="0" fontId="67" fillId="6" borderId="0" xfId="136" applyFont="1" applyFill="1" applyAlignment="1">
      <alignment horizontal="left" vertical="center" wrapText="1"/>
    </xf>
    <xf numFmtId="0" fontId="70" fillId="6" borderId="0" xfId="136" applyFont="1" applyFill="1" applyAlignment="1">
      <alignment horizontal="left" vertical="center" wrapText="1"/>
    </xf>
    <xf numFmtId="174" fontId="70" fillId="6" borderId="0" xfId="136" applyNumberFormat="1" applyFont="1" applyFill="1" applyAlignment="1">
      <alignment horizontal="center" vertical="center"/>
    </xf>
    <xf numFmtId="180" fontId="70" fillId="6" borderId="0" xfId="254" applyNumberFormat="1" applyFont="1" applyFill="1" applyBorder="1" applyAlignment="1" applyProtection="1">
      <alignment horizontal="center" vertical="center" wrapText="1"/>
    </xf>
    <xf numFmtId="182" fontId="70" fillId="6" borderId="0" xfId="254" applyNumberFormat="1" applyFont="1" applyFill="1" applyBorder="1" applyAlignment="1" applyProtection="1">
      <alignment horizontal="center" vertical="center" wrapText="1"/>
    </xf>
    <xf numFmtId="0" fontId="70" fillId="6" borderId="37" xfId="136" applyFont="1" applyFill="1" applyBorder="1" applyAlignment="1">
      <alignment horizontal="center" vertical="center"/>
    </xf>
    <xf numFmtId="176" fontId="73" fillId="41" borderId="39" xfId="254" applyNumberFormat="1" applyFont="1" applyFill="1" applyBorder="1" applyAlignment="1" applyProtection="1">
      <alignment horizontal="center" vertical="center" wrapText="1"/>
    </xf>
    <xf numFmtId="10" fontId="70" fillId="41" borderId="3" xfId="231" applyNumberFormat="1" applyFont="1" applyFill="1" applyBorder="1" applyAlignment="1" applyProtection="1">
      <alignment horizontal="center" vertical="center"/>
    </xf>
    <xf numFmtId="0" fontId="70" fillId="6" borderId="0" xfId="136" applyFont="1" applyFill="1" applyAlignment="1">
      <alignment horizontal="left" vertical="center"/>
    </xf>
    <xf numFmtId="176" fontId="73" fillId="0" borderId="0" xfId="136" applyNumberFormat="1" applyFont="1" applyAlignment="1">
      <alignment horizontal="center" vertical="center"/>
    </xf>
    <xf numFmtId="10" fontId="70" fillId="0" borderId="0" xfId="231" applyNumberFormat="1" applyFont="1" applyFill="1" applyBorder="1" applyAlignment="1" applyProtection="1">
      <alignment horizontal="center" vertical="center"/>
    </xf>
    <xf numFmtId="176" fontId="73" fillId="41" borderId="36" xfId="254" applyNumberFormat="1" applyFont="1" applyFill="1" applyBorder="1" applyAlignment="1" applyProtection="1">
      <alignment horizontal="center" vertical="center" wrapText="1"/>
    </xf>
    <xf numFmtId="10" fontId="70" fillId="41" borderId="36" xfId="231" applyNumberFormat="1" applyFont="1" applyFill="1" applyBorder="1" applyAlignment="1" applyProtection="1">
      <alignment horizontal="center" vertical="center"/>
    </xf>
    <xf numFmtId="176" fontId="73" fillId="41" borderId="36" xfId="136" applyNumberFormat="1" applyFont="1" applyFill="1" applyBorder="1" applyAlignment="1">
      <alignment horizontal="center" vertical="center"/>
    </xf>
    <xf numFmtId="0" fontId="81" fillId="6" borderId="0" xfId="136" applyFont="1" applyFill="1" applyAlignment="1">
      <alignment horizontal="center" vertical="center" wrapText="1"/>
    </xf>
    <xf numFmtId="0" fontId="73" fillId="6" borderId="0" xfId="136" applyFont="1" applyFill="1" applyAlignment="1">
      <alignment vertical="center" wrapText="1"/>
    </xf>
    <xf numFmtId="180" fontId="70" fillId="6" borderId="0" xfId="254" applyNumberFormat="1" applyFont="1" applyFill="1" applyBorder="1" applyAlignment="1" applyProtection="1">
      <alignment vertical="center" wrapText="1"/>
    </xf>
    <xf numFmtId="180" fontId="70" fillId="6" borderId="0" xfId="254" applyNumberFormat="1" applyFont="1" applyFill="1" applyBorder="1" applyAlignment="1" applyProtection="1">
      <alignment horizontal="right" vertical="center" wrapText="1"/>
    </xf>
    <xf numFmtId="174" fontId="70" fillId="6" borderId="0" xfId="136" applyNumberFormat="1" applyFont="1" applyFill="1"/>
    <xf numFmtId="174" fontId="67" fillId="6" borderId="0" xfId="136" applyNumberFormat="1" applyFont="1" applyFill="1"/>
    <xf numFmtId="174" fontId="74" fillId="6" borderId="0" xfId="136" applyNumberFormat="1" applyFont="1" applyFill="1" applyAlignment="1">
      <alignment horizontal="center"/>
    </xf>
    <xf numFmtId="174" fontId="70" fillId="6" borderId="0" xfId="231" applyNumberFormat="1" applyFont="1" applyFill="1" applyBorder="1" applyAlignment="1" applyProtection="1">
      <alignment horizontal="center" vertical="center"/>
    </xf>
    <xf numFmtId="174" fontId="70" fillId="0" borderId="0" xfId="231" applyNumberFormat="1" applyFont="1" applyFill="1" applyBorder="1" applyAlignment="1" applyProtection="1">
      <alignment horizontal="center" vertical="center"/>
    </xf>
    <xf numFmtId="9" fontId="70" fillId="6" borderId="0" xfId="136" applyNumberFormat="1" applyFont="1" applyFill="1"/>
    <xf numFmtId="2" fontId="70" fillId="6" borderId="0" xfId="136" applyNumberFormat="1" applyFont="1" applyFill="1"/>
    <xf numFmtId="174" fontId="73" fillId="6" borderId="38" xfId="136" applyNumberFormat="1" applyFont="1" applyFill="1" applyBorder="1" applyAlignment="1">
      <alignment horizontal="center" vertical="center" wrapText="1"/>
    </xf>
    <xf numFmtId="174" fontId="70" fillId="0" borderId="40" xfId="1" applyNumberFormat="1" applyFont="1" applyFill="1" applyBorder="1" applyAlignment="1" applyProtection="1">
      <alignment horizontal="right"/>
    </xf>
    <xf numFmtId="0" fontId="70" fillId="0" borderId="47" xfId="136" applyFont="1" applyBorder="1"/>
    <xf numFmtId="174" fontId="70" fillId="0" borderId="77" xfId="1" applyNumberFormat="1" applyFont="1" applyFill="1" applyBorder="1" applyAlignment="1" applyProtection="1">
      <alignment horizontal="right"/>
    </xf>
    <xf numFmtId="174" fontId="70" fillId="0" borderId="79" xfId="1" applyNumberFormat="1" applyFont="1" applyFill="1" applyBorder="1" applyAlignment="1" applyProtection="1">
      <alignment horizontal="right"/>
    </xf>
    <xf numFmtId="174" fontId="70" fillId="0" borderId="61" xfId="1" applyNumberFormat="1" applyFont="1" applyFill="1" applyBorder="1" applyAlignment="1" applyProtection="1">
      <alignment horizontal="right"/>
    </xf>
    <xf numFmtId="0" fontId="70" fillId="0" borderId="50" xfId="136" applyFont="1" applyBorder="1"/>
    <xf numFmtId="0" fontId="70" fillId="0" borderId="0" xfId="136" applyFont="1"/>
    <xf numFmtId="2" fontId="70" fillId="0" borderId="0" xfId="136" applyNumberFormat="1" applyFont="1"/>
    <xf numFmtId="9" fontId="73" fillId="0" borderId="0" xfId="252" applyFont="1" applyFill="1" applyBorder="1" applyAlignment="1">
      <alignment horizontal="center" vertical="center"/>
    </xf>
    <xf numFmtId="0" fontId="73" fillId="0" borderId="0" xfId="136" applyFont="1" applyAlignment="1">
      <alignment horizontal="center"/>
    </xf>
    <xf numFmtId="174" fontId="73" fillId="0" borderId="0" xfId="136" applyNumberFormat="1" applyFont="1" applyAlignment="1">
      <alignment horizontal="center" vertical="center" wrapText="1"/>
    </xf>
    <xf numFmtId="164" fontId="70" fillId="0" borderId="0" xfId="136" applyNumberFormat="1" applyFont="1"/>
    <xf numFmtId="0" fontId="73" fillId="0" borderId="0" xfId="136" applyFont="1" applyAlignment="1">
      <alignment horizontal="center" vertical="center" wrapText="1"/>
    </xf>
    <xf numFmtId="166" fontId="70" fillId="0" borderId="0" xfId="136" applyNumberFormat="1" applyFont="1"/>
    <xf numFmtId="166" fontId="73" fillId="0" borderId="0" xfId="136" applyNumberFormat="1" applyFont="1"/>
    <xf numFmtId="0" fontId="67" fillId="0" borderId="0" xfId="136" applyFont="1"/>
    <xf numFmtId="174" fontId="70" fillId="0" borderId="0" xfId="1" applyNumberFormat="1" applyFont="1" applyFill="1" applyBorder="1" applyAlignment="1" applyProtection="1">
      <alignment horizontal="center"/>
    </xf>
    <xf numFmtId="174" fontId="73" fillId="0" borderId="0" xfId="1" applyNumberFormat="1" applyFont="1" applyFill="1" applyBorder="1" applyAlignment="1" applyProtection="1">
      <alignment horizontal="center"/>
    </xf>
    <xf numFmtId="10" fontId="73" fillId="0" borderId="0" xfId="231" applyNumberFormat="1" applyFont="1" applyFill="1" applyBorder="1" applyAlignment="1" applyProtection="1">
      <alignment horizontal="center" vertical="center"/>
    </xf>
    <xf numFmtId="174" fontId="70" fillId="6" borderId="4" xfId="136" applyNumberFormat="1" applyFont="1" applyFill="1" applyBorder="1"/>
    <xf numFmtId="166" fontId="73" fillId="0" borderId="5" xfId="136" applyNumberFormat="1" applyFont="1" applyBorder="1"/>
    <xf numFmtId="0" fontId="67" fillId="0" borderId="5" xfId="136" applyFont="1" applyBorder="1"/>
    <xf numFmtId="174" fontId="70" fillId="6" borderId="4" xfId="136" applyNumberFormat="1" applyFont="1" applyFill="1" applyBorder="1" applyAlignment="1">
      <alignment vertical="center"/>
    </xf>
    <xf numFmtId="174" fontId="70" fillId="6" borderId="0" xfId="136" applyNumberFormat="1" applyFont="1" applyFill="1" applyAlignment="1">
      <alignment vertical="center"/>
    </xf>
    <xf numFmtId="174" fontId="70" fillId="6" borderId="4" xfId="231" applyNumberFormat="1" applyFont="1" applyFill="1" applyBorder="1" applyAlignment="1" applyProtection="1">
      <alignment horizontal="center" vertical="center"/>
    </xf>
    <xf numFmtId="0" fontId="70" fillId="6" borderId="5" xfId="136" applyFont="1" applyFill="1" applyBorder="1"/>
    <xf numFmtId="174" fontId="70" fillId="6" borderId="4" xfId="136" applyNumberFormat="1" applyFont="1" applyFill="1" applyBorder="1" applyAlignment="1">
      <alignment horizontal="center" vertical="center"/>
    </xf>
    <xf numFmtId="174" fontId="70" fillId="0" borderId="4" xfId="231" applyNumberFormat="1" applyFont="1" applyFill="1" applyBorder="1" applyAlignment="1" applyProtection="1">
      <alignment horizontal="center" vertical="center"/>
    </xf>
    <xf numFmtId="0" fontId="67" fillId="6" borderId="5" xfId="136" applyFont="1" applyFill="1" applyBorder="1"/>
    <xf numFmtId="0" fontId="70" fillId="0" borderId="0" xfId="136" applyFont="1" applyAlignment="1">
      <alignment vertical="center"/>
    </xf>
    <xf numFmtId="0" fontId="73" fillId="6" borderId="4" xfId="136" applyFont="1" applyFill="1" applyBorder="1" applyAlignment="1">
      <alignment horizontal="left" vertical="center" wrapText="1"/>
    </xf>
    <xf numFmtId="0" fontId="73" fillId="6" borderId="4" xfId="136" applyFont="1" applyFill="1" applyBorder="1" applyAlignment="1">
      <alignment horizontal="left"/>
    </xf>
    <xf numFmtId="0" fontId="13" fillId="6" borderId="4" xfId="136" applyFill="1" applyBorder="1" applyAlignment="1">
      <alignment horizontal="left" vertical="center"/>
    </xf>
    <xf numFmtId="10" fontId="70" fillId="6" borderId="5" xfId="231" applyNumberFormat="1" applyFont="1" applyFill="1" applyBorder="1" applyAlignment="1" applyProtection="1">
      <alignment horizontal="center" vertical="center"/>
    </xf>
    <xf numFmtId="0" fontId="67" fillId="6" borderId="4" xfId="136" applyFont="1" applyFill="1" applyBorder="1" applyAlignment="1">
      <alignment horizontal="left" vertical="center" wrapText="1"/>
    </xf>
    <xf numFmtId="0" fontId="70" fillId="6" borderId="5" xfId="136" applyFont="1" applyFill="1" applyBorder="1" applyAlignment="1">
      <alignment horizontal="center" vertical="center"/>
    </xf>
    <xf numFmtId="0" fontId="70" fillId="6" borderId="4" xfId="136" applyFont="1" applyFill="1" applyBorder="1" applyAlignment="1">
      <alignment horizontal="left" vertical="center"/>
    </xf>
    <xf numFmtId="10" fontId="70" fillId="0" borderId="5" xfId="231" applyNumberFormat="1" applyFont="1" applyFill="1" applyBorder="1" applyAlignment="1" applyProtection="1">
      <alignment horizontal="center" vertical="center"/>
    </xf>
    <xf numFmtId="0" fontId="81" fillId="6" borderId="4" xfId="136" applyFont="1" applyFill="1" applyBorder="1" applyAlignment="1">
      <alignment horizontal="center" vertical="center" wrapText="1"/>
    </xf>
    <xf numFmtId="0" fontId="74" fillId="0" borderId="0" xfId="136" applyFont="1" applyAlignment="1">
      <alignment horizontal="center"/>
    </xf>
    <xf numFmtId="0" fontId="73" fillId="0" borderId="0" xfId="136" applyFont="1" applyAlignment="1">
      <alignment horizontal="center" vertical="center"/>
    </xf>
    <xf numFmtId="0" fontId="76" fillId="0" borderId="0" xfId="136" applyFont="1"/>
    <xf numFmtId="0" fontId="70" fillId="0" borderId="0" xfId="136" applyFont="1" applyAlignment="1">
      <alignment vertical="center" wrapText="1"/>
    </xf>
    <xf numFmtId="180" fontId="70" fillId="0" borderId="0" xfId="254" applyNumberFormat="1" applyFont="1" applyFill="1" applyBorder="1" applyAlignment="1" applyProtection="1">
      <alignment horizontal="center" vertical="center" wrapText="1"/>
    </xf>
    <xf numFmtId="0" fontId="70" fillId="0" borderId="0" xfId="136" applyFont="1" applyAlignment="1">
      <alignment horizontal="center" vertical="center"/>
    </xf>
    <xf numFmtId="176" fontId="73" fillId="0" borderId="0" xfId="254" applyNumberFormat="1" applyFont="1" applyFill="1" applyBorder="1" applyAlignment="1" applyProtection="1">
      <alignment horizontal="center" vertical="center" wrapText="1"/>
    </xf>
    <xf numFmtId="0" fontId="70" fillId="6" borderId="0" xfId="0" applyFont="1" applyFill="1"/>
    <xf numFmtId="0" fontId="70" fillId="6" borderId="0" xfId="0" applyFont="1" applyFill="1" applyAlignment="1">
      <alignment horizontal="left"/>
    </xf>
    <xf numFmtId="0" fontId="70" fillId="44" borderId="10" xfId="0" applyFont="1" applyFill="1" applyBorder="1" applyAlignment="1">
      <alignment horizontal="center" vertical="center" wrapText="1"/>
    </xf>
    <xf numFmtId="1" fontId="70" fillId="44" borderId="10" xfId="0" applyNumberFormat="1" applyFont="1" applyFill="1" applyBorder="1" applyAlignment="1">
      <alignment horizontal="center" vertical="center" wrapText="1"/>
    </xf>
    <xf numFmtId="180" fontId="70" fillId="44" borderId="10" xfId="75" applyNumberFormat="1" applyFont="1" applyFill="1" applyBorder="1" applyAlignment="1" applyProtection="1">
      <alignment horizontal="center" vertical="center" wrapText="1"/>
    </xf>
    <xf numFmtId="180" fontId="70" fillId="44" borderId="9" xfId="75" applyNumberFormat="1" applyFont="1" applyFill="1" applyBorder="1" applyAlignment="1" applyProtection="1">
      <alignment horizontal="center" vertical="center" wrapText="1"/>
    </xf>
    <xf numFmtId="180" fontId="70" fillId="3" borderId="10" xfId="0" applyNumberFormat="1" applyFont="1" applyFill="1" applyBorder="1" applyAlignment="1">
      <alignment horizontal="center" vertical="center" wrapText="1"/>
    </xf>
    <xf numFmtId="180" fontId="70" fillId="44" borderId="10" xfId="0" applyNumberFormat="1" applyFont="1" applyFill="1" applyBorder="1" applyAlignment="1">
      <alignment horizontal="center" vertical="center" wrapText="1"/>
    </xf>
    <xf numFmtId="10" fontId="70" fillId="3" borderId="10" xfId="231" applyNumberFormat="1" applyFont="1" applyFill="1" applyBorder="1" applyAlignment="1" applyProtection="1">
      <alignment horizontal="center" vertical="center" wrapText="1"/>
    </xf>
    <xf numFmtId="10" fontId="70" fillId="44" borderId="10" xfId="231" applyNumberFormat="1" applyFont="1" applyFill="1" applyBorder="1" applyAlignment="1" applyProtection="1">
      <alignment horizontal="center" vertical="center" wrapText="1"/>
    </xf>
    <xf numFmtId="1" fontId="70" fillId="41" borderId="10" xfId="0" applyNumberFormat="1" applyFont="1" applyFill="1" applyBorder="1" applyAlignment="1">
      <alignment horizontal="left"/>
    </xf>
    <xf numFmtId="0" fontId="70" fillId="41" borderId="10" xfId="0" applyFont="1" applyFill="1" applyBorder="1" applyAlignment="1">
      <alignment horizontal="left"/>
    </xf>
    <xf numFmtId="4" fontId="70" fillId="41" borderId="10" xfId="231" applyNumberFormat="1" applyFont="1" applyFill="1" applyBorder="1" applyAlignment="1" applyProtection="1">
      <alignment horizontal="right"/>
    </xf>
    <xf numFmtId="174" fontId="70" fillId="41" borderId="10" xfId="231" applyNumberFormat="1" applyFont="1" applyFill="1" applyBorder="1" applyAlignment="1" applyProtection="1">
      <alignment horizontal="right"/>
    </xf>
    <xf numFmtId="174" fontId="70" fillId="41" borderId="10" xfId="0" applyNumberFormat="1" applyFont="1" applyFill="1" applyBorder="1" applyAlignment="1">
      <alignment horizontal="right"/>
    </xf>
    <xf numFmtId="10" fontId="70" fillId="41" borderId="10" xfId="231" applyNumberFormat="1" applyFont="1" applyFill="1" applyBorder="1" applyAlignment="1" applyProtection="1">
      <alignment horizontal="right"/>
    </xf>
    <xf numFmtId="1" fontId="70" fillId="44" borderId="18" xfId="0" applyNumberFormat="1" applyFont="1" applyFill="1" applyBorder="1" applyAlignment="1">
      <alignment horizontal="center" vertical="center" wrapText="1"/>
    </xf>
    <xf numFmtId="2" fontId="70" fillId="44" borderId="10" xfId="0" applyNumberFormat="1" applyFont="1" applyFill="1" applyBorder="1" applyAlignment="1">
      <alignment horizontal="center" vertical="center" wrapText="1"/>
    </xf>
    <xf numFmtId="1" fontId="70" fillId="3" borderId="10" xfId="0" applyNumberFormat="1" applyFont="1" applyFill="1" applyBorder="1" applyAlignment="1">
      <alignment horizontal="center" vertical="center" wrapText="1"/>
    </xf>
    <xf numFmtId="2" fontId="70" fillId="3" borderId="10" xfId="0" applyNumberFormat="1" applyFont="1" applyFill="1" applyBorder="1" applyAlignment="1">
      <alignment horizontal="center" vertical="center" wrapText="1"/>
    </xf>
    <xf numFmtId="1" fontId="73" fillId="46" borderId="17" xfId="0" applyNumberFormat="1" applyFont="1" applyFill="1" applyBorder="1" applyAlignment="1">
      <alignment vertical="center" wrapText="1"/>
    </xf>
    <xf numFmtId="1" fontId="73" fillId="46" borderId="18" xfId="0" applyNumberFormat="1" applyFont="1" applyFill="1" applyBorder="1" applyAlignment="1">
      <alignment vertical="center" wrapText="1"/>
    </xf>
    <xf numFmtId="181" fontId="73" fillId="45" borderId="10" xfId="4" applyNumberFormat="1" applyFont="1" applyFill="1" applyBorder="1" applyAlignment="1" applyProtection="1">
      <alignment horizontal="right" vertical="center" wrapText="1"/>
    </xf>
    <xf numFmtId="183" fontId="73" fillId="46" borderId="10" xfId="4" applyNumberFormat="1" applyFont="1" applyFill="1" applyBorder="1" applyAlignment="1" applyProtection="1">
      <alignment horizontal="right" vertical="center" wrapText="1"/>
    </xf>
    <xf numFmtId="167" fontId="63" fillId="46" borderId="10" xfId="0" applyNumberFormat="1" applyFont="1" applyFill="1" applyBorder="1" applyAlignment="1">
      <alignment horizontal="right" vertical="center" wrapText="1"/>
    </xf>
    <xf numFmtId="167" fontId="41" fillId="46" borderId="10" xfId="0" applyNumberFormat="1" applyFont="1" applyFill="1" applyBorder="1" applyAlignment="1">
      <alignment horizontal="center" vertical="center" wrapText="1"/>
    </xf>
    <xf numFmtId="1" fontId="70" fillId="41" borderId="18" xfId="0" applyNumberFormat="1" applyFont="1" applyFill="1" applyBorder="1" applyAlignment="1">
      <alignment horizontal="left"/>
    </xf>
    <xf numFmtId="0" fontId="70" fillId="41" borderId="18" xfId="0" applyFont="1" applyFill="1" applyBorder="1" applyAlignment="1">
      <alignment horizontal="left"/>
    </xf>
    <xf numFmtId="4" fontId="70" fillId="41" borderId="10" xfId="0" applyNumberFormat="1" applyFont="1" applyFill="1" applyBorder="1" applyAlignment="1">
      <alignment horizontal="left"/>
    </xf>
    <xf numFmtId="175" fontId="70" fillId="41" borderId="10" xfId="0" applyNumberFormat="1" applyFont="1" applyFill="1" applyBorder="1" applyAlignment="1">
      <alignment horizontal="right"/>
    </xf>
    <xf numFmtId="4" fontId="70" fillId="41" borderId="10" xfId="0" applyNumberFormat="1" applyFont="1" applyFill="1" applyBorder="1" applyAlignment="1">
      <alignment horizontal="right"/>
    </xf>
    <xf numFmtId="4" fontId="70" fillId="41" borderId="10" xfId="0" applyNumberFormat="1" applyFont="1" applyFill="1" applyBorder="1" applyAlignment="1">
      <alignment horizontal="right" wrapText="1"/>
    </xf>
    <xf numFmtId="0" fontId="83" fillId="47" borderId="4" xfId="0" applyFont="1" applyFill="1" applyBorder="1" applyAlignment="1" applyProtection="1">
      <alignment wrapText="1"/>
      <protection hidden="1"/>
    </xf>
    <xf numFmtId="0" fontId="83" fillId="47" borderId="6" xfId="0" applyFont="1" applyFill="1" applyBorder="1" applyAlignment="1" applyProtection="1">
      <alignment wrapText="1"/>
      <protection hidden="1"/>
    </xf>
    <xf numFmtId="0" fontId="83" fillId="47" borderId="7" xfId="0" applyFont="1" applyFill="1" applyBorder="1" applyAlignment="1" applyProtection="1">
      <alignment horizontal="left"/>
      <protection hidden="1"/>
    </xf>
    <xf numFmtId="0" fontId="70" fillId="6" borderId="0" xfId="0" applyFont="1" applyFill="1" applyAlignment="1">
      <alignment horizontal="center"/>
    </xf>
    <xf numFmtId="0" fontId="0" fillId="6" borderId="0" xfId="0" applyFill="1"/>
    <xf numFmtId="0" fontId="1" fillId="6" borderId="0" xfId="0" applyFont="1" applyFill="1"/>
    <xf numFmtId="0" fontId="78" fillId="6" borderId="0" xfId="0" applyFont="1" applyFill="1"/>
    <xf numFmtId="0" fontId="79" fillId="6" borderId="0" xfId="0" applyFont="1" applyFill="1"/>
    <xf numFmtId="0" fontId="13" fillId="6" borderId="0" xfId="0" applyFont="1" applyFill="1"/>
    <xf numFmtId="0" fontId="80" fillId="6" borderId="0" xfId="0" applyFont="1" applyFill="1"/>
    <xf numFmtId="0" fontId="68" fillId="6" borderId="0" xfId="0" applyFont="1" applyFill="1"/>
    <xf numFmtId="176" fontId="68" fillId="6" borderId="0" xfId="0" applyNumberFormat="1" applyFont="1" applyFill="1"/>
    <xf numFmtId="0" fontId="79" fillId="0" borderId="0" xfId="0" applyFont="1"/>
    <xf numFmtId="0" fontId="80" fillId="0" borderId="0" xfId="0" applyFont="1"/>
    <xf numFmtId="0" fontId="68" fillId="0" borderId="0" xfId="0" applyFont="1"/>
    <xf numFmtId="176" fontId="68" fillId="0" borderId="0" xfId="0" applyNumberFormat="1" applyFont="1"/>
    <xf numFmtId="176" fontId="66" fillId="0" borderId="0" xfId="0" applyNumberFormat="1" applyFont="1"/>
    <xf numFmtId="0" fontId="70" fillId="6" borderId="0" xfId="0" applyFont="1" applyFill="1" applyAlignment="1">
      <alignment horizontal="center" vertical="center"/>
    </xf>
    <xf numFmtId="176" fontId="73" fillId="0" borderId="0" xfId="0" applyNumberFormat="1" applyFont="1" applyAlignment="1">
      <alignment horizontal="center" vertical="center"/>
    </xf>
    <xf numFmtId="176" fontId="73" fillId="41" borderId="36" xfId="0" applyNumberFormat="1" applyFont="1" applyFill="1" applyBorder="1" applyAlignment="1">
      <alignment horizontal="center" vertical="center"/>
    </xf>
    <xf numFmtId="0" fontId="63"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vertical="center"/>
    </xf>
    <xf numFmtId="0" fontId="78" fillId="0" borderId="0" xfId="0" applyFont="1"/>
    <xf numFmtId="0" fontId="0" fillId="0" borderId="0" xfId="0" applyAlignment="1">
      <alignment horizontal="center" vertical="center" wrapText="1"/>
    </xf>
    <xf numFmtId="0" fontId="0" fillId="0" borderId="0" xfId="0" applyAlignment="1">
      <alignment horizontal="center" vertical="center"/>
    </xf>
    <xf numFmtId="167" fontId="63" fillId="0" borderId="0" xfId="0" applyNumberFormat="1" applyFont="1" applyAlignment="1">
      <alignment horizontal="center" vertical="center"/>
    </xf>
    <xf numFmtId="177" fontId="63" fillId="0" borderId="0" xfId="0" applyNumberFormat="1" applyFont="1" applyAlignment="1">
      <alignment horizontal="center" vertical="center"/>
    </xf>
    <xf numFmtId="0" fontId="0" fillId="0" borderId="0" xfId="136" applyFont="1" applyAlignment="1">
      <alignment horizontal="left" vertical="center"/>
    </xf>
    <xf numFmtId="43" fontId="0" fillId="0" borderId="0" xfId="4" applyFont="1" applyFill="1" applyBorder="1" applyAlignment="1" applyProtection="1">
      <alignment horizontal="left" vertical="center"/>
    </xf>
    <xf numFmtId="176" fontId="0" fillId="0" borderId="0" xfId="0" applyNumberFormat="1"/>
    <xf numFmtId="179" fontId="0" fillId="0" borderId="0" xfId="136" applyNumberFormat="1" applyFont="1" applyAlignment="1">
      <alignment horizontal="left"/>
    </xf>
    <xf numFmtId="176" fontId="0" fillId="0" borderId="0" xfId="231" applyNumberFormat="1" applyFont="1" applyFill="1" applyBorder="1" applyProtection="1"/>
    <xf numFmtId="0" fontId="1" fillId="0" borderId="0" xfId="0" applyFont="1" applyAlignment="1">
      <alignment horizontal="center" vertical="center"/>
    </xf>
    <xf numFmtId="176" fontId="63" fillId="0" borderId="0" xfId="0" applyNumberFormat="1" applyFont="1"/>
    <xf numFmtId="0" fontId="63" fillId="0" borderId="0" xfId="0" applyFont="1"/>
    <xf numFmtId="0" fontId="70" fillId="47" borderId="1" xfId="0" applyFont="1" applyFill="1" applyBorder="1"/>
    <xf numFmtId="0" fontId="70" fillId="47" borderId="2" xfId="0" applyFont="1" applyFill="1" applyBorder="1"/>
    <xf numFmtId="0" fontId="70" fillId="47" borderId="2" xfId="0" applyFont="1" applyFill="1" applyBorder="1" applyAlignment="1">
      <alignment horizontal="left"/>
    </xf>
    <xf numFmtId="0" fontId="70" fillId="47" borderId="2" xfId="0" applyFont="1" applyFill="1" applyBorder="1" applyAlignment="1">
      <alignment horizontal="center"/>
    </xf>
    <xf numFmtId="0" fontId="0" fillId="47" borderId="2" xfId="0" applyFill="1" applyBorder="1"/>
    <xf numFmtId="0" fontId="0" fillId="47" borderId="3" xfId="0" applyFill="1" applyBorder="1"/>
    <xf numFmtId="0" fontId="70" fillId="47" borderId="4" xfId="0" applyFont="1" applyFill="1" applyBorder="1"/>
    <xf numFmtId="0" fontId="70" fillId="47" borderId="0" xfId="0" applyFont="1" applyFill="1"/>
    <xf numFmtId="0" fontId="70" fillId="47" borderId="0" xfId="0" applyFont="1" applyFill="1" applyAlignment="1">
      <alignment horizontal="left"/>
    </xf>
    <xf numFmtId="0" fontId="70" fillId="47" borderId="0" xfId="0" applyFont="1" applyFill="1" applyAlignment="1">
      <alignment horizontal="center"/>
    </xf>
    <xf numFmtId="0" fontId="0" fillId="47" borderId="0" xfId="0" applyFill="1"/>
    <xf numFmtId="0" fontId="0" fillId="47" borderId="5" xfId="0" applyFill="1" applyBorder="1"/>
    <xf numFmtId="0" fontId="70" fillId="47" borderId="6" xfId="0" applyFont="1" applyFill="1" applyBorder="1"/>
    <xf numFmtId="0" fontId="70" fillId="47" borderId="7" xfId="0" applyFont="1" applyFill="1" applyBorder="1"/>
    <xf numFmtId="0" fontId="70" fillId="47" borderId="7" xfId="0" applyFont="1" applyFill="1" applyBorder="1" applyAlignment="1">
      <alignment horizontal="center"/>
    </xf>
    <xf numFmtId="0" fontId="0" fillId="47" borderId="7" xfId="0" applyFill="1" applyBorder="1"/>
    <xf numFmtId="0" fontId="0" fillId="47" borderId="8" xfId="0" applyFill="1" applyBorder="1"/>
    <xf numFmtId="0" fontId="68" fillId="47" borderId="0" xfId="0" applyFont="1" applyFill="1" applyAlignment="1">
      <alignment horizontal="left"/>
    </xf>
    <xf numFmtId="0" fontId="85" fillId="47" borderId="0" xfId="0" applyFont="1" applyFill="1"/>
    <xf numFmtId="0" fontId="85" fillId="47" borderId="0" xfId="0" applyFont="1" applyFill="1" applyAlignment="1">
      <alignment horizontal="left"/>
    </xf>
    <xf numFmtId="0" fontId="68" fillId="47" borderId="7" xfId="0" applyFont="1" applyFill="1" applyBorder="1" applyAlignment="1">
      <alignment horizontal="left"/>
    </xf>
    <xf numFmtId="176" fontId="73" fillId="45" borderId="10" xfId="0" applyNumberFormat="1" applyFont="1" applyFill="1" applyBorder="1" applyAlignment="1">
      <alignment horizontal="right" wrapText="1"/>
    </xf>
    <xf numFmtId="176" fontId="73" fillId="46" borderId="10" xfId="0" applyNumberFormat="1" applyFont="1" applyFill="1" applyBorder="1" applyAlignment="1">
      <alignment horizontal="right" wrapText="1"/>
    </xf>
    <xf numFmtId="0" fontId="86" fillId="47" borderId="0" xfId="0" applyFont="1" applyFill="1" applyAlignment="1">
      <alignment horizontal="left"/>
    </xf>
    <xf numFmtId="0" fontId="88" fillId="0" borderId="0" xfId="256" applyFont="1" applyAlignment="1">
      <alignment horizontal="left" vertical="top"/>
    </xf>
    <xf numFmtId="0" fontId="88" fillId="0" borderId="0" xfId="256" applyFont="1" applyAlignment="1">
      <alignment horizontal="center"/>
    </xf>
    <xf numFmtId="0" fontId="87" fillId="0" borderId="0" xfId="256"/>
    <xf numFmtId="0" fontId="35" fillId="42" borderId="0" xfId="256" applyFont="1" applyFill="1" applyAlignment="1">
      <alignment horizontal="left" vertical="top"/>
    </xf>
    <xf numFmtId="0" fontId="35" fillId="0" borderId="0" xfId="256" applyFont="1" applyAlignment="1">
      <alignment horizontal="center" vertical="top"/>
    </xf>
    <xf numFmtId="0" fontId="35" fillId="0" borderId="0" xfId="256" applyFont="1"/>
    <xf numFmtId="0" fontId="35" fillId="0" borderId="0" xfId="256" applyFont="1" applyAlignment="1">
      <alignment horizontal="center"/>
    </xf>
    <xf numFmtId="10" fontId="87" fillId="0" borderId="0" xfId="256" applyNumberFormat="1"/>
    <xf numFmtId="0" fontId="89" fillId="0" borderId="53" xfId="256" applyFont="1" applyBorder="1" applyAlignment="1">
      <alignment horizontal="center" vertical="center" wrapText="1"/>
    </xf>
    <xf numFmtId="0" fontId="89" fillId="48" borderId="53" xfId="256" applyFont="1" applyFill="1" applyBorder="1" applyAlignment="1">
      <alignment horizontal="center" vertical="center" wrapText="1"/>
    </xf>
    <xf numFmtId="174" fontId="35" fillId="0" borderId="0" xfId="256" applyNumberFormat="1" applyFont="1" applyAlignment="1">
      <alignment horizontal="center"/>
    </xf>
    <xf numFmtId="184" fontId="35" fillId="0" borderId="0" xfId="256" applyNumberFormat="1" applyFont="1" applyAlignment="1">
      <alignment horizontal="center"/>
    </xf>
    <xf numFmtId="43" fontId="0" fillId="0" borderId="0" xfId="4" applyFont="1"/>
    <xf numFmtId="175" fontId="35" fillId="0" borderId="0" xfId="256" applyNumberFormat="1" applyFont="1" applyAlignment="1">
      <alignment horizontal="center"/>
    </xf>
    <xf numFmtId="0" fontId="87" fillId="0" borderId="0" xfId="256" applyAlignment="1">
      <alignment horizontal="center"/>
    </xf>
    <xf numFmtId="0" fontId="70" fillId="44" borderId="10" xfId="0" applyFont="1" applyFill="1" applyBorder="1" applyAlignment="1">
      <alignment horizontal="left" vertical="center" wrapText="1"/>
    </xf>
    <xf numFmtId="0" fontId="70" fillId="3" borderId="10" xfId="0" applyFont="1" applyFill="1" applyBorder="1" applyAlignment="1">
      <alignment horizontal="center" vertical="center" wrapText="1"/>
    </xf>
    <xf numFmtId="0" fontId="70" fillId="44" borderId="14" xfId="0" applyFont="1" applyFill="1" applyBorder="1" applyAlignment="1">
      <alignment horizontal="center" vertical="center" wrapText="1"/>
    </xf>
    <xf numFmtId="0" fontId="70" fillId="46" borderId="16" xfId="0" applyFont="1" applyFill="1" applyBorder="1" applyAlignment="1">
      <alignment horizontal="center" vertical="center" wrapText="1"/>
    </xf>
    <xf numFmtId="0" fontId="70" fillId="46" borderId="16" xfId="0" applyFont="1" applyFill="1" applyBorder="1" applyAlignment="1" applyProtection="1">
      <alignment horizontal="center" vertical="center" wrapText="1"/>
      <protection locked="0"/>
    </xf>
    <xf numFmtId="0" fontId="73" fillId="45" borderId="10" xfId="0" applyFont="1" applyFill="1" applyBorder="1" applyAlignment="1">
      <alignment horizontal="right" vertical="center" wrapText="1"/>
    </xf>
    <xf numFmtId="3" fontId="73" fillId="45" borderId="10" xfId="0" applyNumberFormat="1" applyFont="1" applyFill="1" applyBorder="1" applyAlignment="1">
      <alignment horizontal="right" vertical="center" wrapText="1"/>
    </xf>
    <xf numFmtId="176" fontId="73" fillId="46" borderId="16" xfId="0" applyNumberFormat="1" applyFont="1" applyFill="1" applyBorder="1" applyAlignment="1">
      <alignment horizontal="right" vertical="center" wrapText="1"/>
    </xf>
    <xf numFmtId="176" fontId="73" fillId="45" borderId="10" xfId="0" applyNumberFormat="1" applyFont="1" applyFill="1" applyBorder="1" applyAlignment="1">
      <alignment horizontal="right" vertical="center" wrapText="1"/>
    </xf>
    <xf numFmtId="1" fontId="70" fillId="41" borderId="16" xfId="0" applyNumberFormat="1" applyFont="1" applyFill="1" applyBorder="1" applyAlignment="1">
      <alignment horizontal="left"/>
    </xf>
    <xf numFmtId="0" fontId="70" fillId="41" borderId="16" xfId="0" applyFont="1" applyFill="1" applyBorder="1" applyAlignment="1">
      <alignment horizontal="left"/>
    </xf>
    <xf numFmtId="2" fontId="70" fillId="42" borderId="16" xfId="0" applyNumberFormat="1" applyFont="1" applyFill="1" applyBorder="1" applyAlignment="1" applyProtection="1">
      <alignment horizontal="right"/>
      <protection locked="0"/>
    </xf>
    <xf numFmtId="4" fontId="70" fillId="42" borderId="16" xfId="0" applyNumberFormat="1" applyFont="1" applyFill="1" applyBorder="1" applyAlignment="1" applyProtection="1">
      <alignment horizontal="right"/>
      <protection locked="0"/>
    </xf>
    <xf numFmtId="4" fontId="70" fillId="42" borderId="10" xfId="0" applyNumberFormat="1" applyFont="1" applyFill="1" applyBorder="1" applyAlignment="1" applyProtection="1">
      <alignment horizontal="right"/>
      <protection locked="0"/>
    </xf>
    <xf numFmtId="3" fontId="70" fillId="41" borderId="16" xfId="0" applyNumberFormat="1" applyFont="1" applyFill="1" applyBorder="1" applyAlignment="1">
      <alignment horizontal="right"/>
    </xf>
    <xf numFmtId="4" fontId="70" fillId="41" borderId="16" xfId="0" applyNumberFormat="1" applyFont="1" applyFill="1" applyBorder="1" applyAlignment="1">
      <alignment horizontal="right"/>
    </xf>
    <xf numFmtId="174" fontId="70" fillId="41" borderId="16" xfId="0" applyNumberFormat="1" applyFont="1" applyFill="1" applyBorder="1" applyAlignment="1">
      <alignment horizontal="right"/>
    </xf>
    <xf numFmtId="174" fontId="70" fillId="42" borderId="16" xfId="0" applyNumberFormat="1" applyFont="1" applyFill="1" applyBorder="1" applyAlignment="1" applyProtection="1">
      <alignment horizontal="right"/>
      <protection locked="0"/>
    </xf>
    <xf numFmtId="174" fontId="70" fillId="42" borderId="10" xfId="0" applyNumberFormat="1" applyFont="1" applyFill="1" applyBorder="1" applyAlignment="1" applyProtection="1">
      <alignment horizontal="right"/>
      <protection locked="0"/>
    </xf>
    <xf numFmtId="0" fontId="70" fillId="47" borderId="2" xfId="136" applyFont="1" applyFill="1" applyBorder="1"/>
    <xf numFmtId="174" fontId="70" fillId="47" borderId="2" xfId="136" applyNumberFormat="1" applyFont="1" applyFill="1" applyBorder="1"/>
    <xf numFmtId="0" fontId="13" fillId="47" borderId="3" xfId="136" applyFill="1" applyBorder="1"/>
    <xf numFmtId="0" fontId="70" fillId="47" borderId="0" xfId="136" applyFont="1" applyFill="1"/>
    <xf numFmtId="174" fontId="70" fillId="47" borderId="0" xfId="136" applyNumberFormat="1" applyFont="1" applyFill="1"/>
    <xf numFmtId="0" fontId="13" fillId="47" borderId="5" xfId="136" applyFill="1" applyBorder="1"/>
    <xf numFmtId="0" fontId="70" fillId="47" borderId="7" xfId="136" applyFont="1" applyFill="1" applyBorder="1"/>
    <xf numFmtId="174" fontId="70" fillId="47" borderId="7" xfId="136" applyNumberFormat="1" applyFont="1" applyFill="1" applyBorder="1"/>
    <xf numFmtId="0" fontId="13" fillId="47" borderId="8" xfId="136" applyFill="1" applyBorder="1"/>
    <xf numFmtId="174" fontId="70" fillId="41" borderId="65" xfId="136" applyNumberFormat="1" applyFont="1" applyFill="1" applyBorder="1" applyAlignment="1" applyProtection="1">
      <alignment horizontal="center" vertical="center"/>
      <protection locked="0"/>
    </xf>
    <xf numFmtId="174" fontId="70" fillId="41" borderId="43" xfId="136" applyNumberFormat="1" applyFont="1" applyFill="1" applyBorder="1" applyAlignment="1" applyProtection="1">
      <alignment horizontal="center" vertical="center"/>
      <protection locked="0"/>
    </xf>
    <xf numFmtId="174" fontId="70" fillId="41" borderId="58" xfId="136" applyNumberFormat="1" applyFont="1" applyFill="1" applyBorder="1" applyAlignment="1" applyProtection="1">
      <alignment horizontal="center" vertical="center"/>
      <protection locked="0"/>
    </xf>
    <xf numFmtId="177" fontId="32" fillId="45" borderId="52" xfId="0" applyNumberFormat="1" applyFont="1" applyFill="1" applyBorder="1" applyAlignment="1">
      <alignment horizontal="center"/>
    </xf>
    <xf numFmtId="177" fontId="32" fillId="45" borderId="8" xfId="0" applyNumberFormat="1" applyFont="1" applyFill="1" applyBorder="1" applyAlignment="1">
      <alignment horizontal="center"/>
    </xf>
    <xf numFmtId="177" fontId="0" fillId="41" borderId="41" xfId="0" applyNumberFormat="1" applyFill="1" applyBorder="1" applyAlignment="1">
      <alignment horizontal="center" vertical="center"/>
    </xf>
    <xf numFmtId="177" fontId="0" fillId="41" borderId="40" xfId="0" applyNumberFormat="1" applyFill="1" applyBorder="1" applyAlignment="1">
      <alignment horizontal="center" vertical="center"/>
    </xf>
    <xf numFmtId="177" fontId="0" fillId="41" borderId="43" xfId="0" applyNumberFormat="1" applyFill="1" applyBorder="1" applyAlignment="1">
      <alignment horizontal="center" vertical="center"/>
    </xf>
    <xf numFmtId="177" fontId="0" fillId="41" borderId="44" xfId="0" applyNumberFormat="1" applyFill="1" applyBorder="1" applyAlignment="1">
      <alignment horizontal="center" vertical="center"/>
    </xf>
    <xf numFmtId="177" fontId="0" fillId="41" borderId="58" xfId="0" applyNumberFormat="1" applyFill="1" applyBorder="1" applyAlignment="1">
      <alignment horizontal="center" vertical="center"/>
    </xf>
    <xf numFmtId="177" fontId="0" fillId="41" borderId="57" xfId="0" applyNumberFormat="1" applyFill="1" applyBorder="1" applyAlignment="1">
      <alignment horizontal="center" vertical="center"/>
    </xf>
    <xf numFmtId="0" fontId="66" fillId="47" borderId="0" xfId="0" applyFont="1" applyFill="1"/>
    <xf numFmtId="0" fontId="32" fillId="43" borderId="1" xfId="0" applyFont="1" applyFill="1" applyBorder="1" applyAlignment="1">
      <alignment horizontal="center"/>
    </xf>
    <xf numFmtId="0" fontId="32" fillId="43" borderId="39" xfId="0" applyFont="1" applyFill="1" applyBorder="1" applyAlignment="1">
      <alignment horizontal="center"/>
    </xf>
    <xf numFmtId="0" fontId="32" fillId="43" borderId="36" xfId="0" applyFont="1" applyFill="1" applyBorder="1" applyAlignment="1">
      <alignment horizontal="center"/>
    </xf>
    <xf numFmtId="169" fontId="6" fillId="5" borderId="10" xfId="1" applyNumberFormat="1" applyFont="1" applyFill="1" applyBorder="1" applyProtection="1">
      <protection locked="0" hidden="1"/>
    </xf>
    <xf numFmtId="0" fontId="68" fillId="47" borderId="0" xfId="0" applyFont="1" applyFill="1" applyProtection="1">
      <protection hidden="1"/>
    </xf>
    <xf numFmtId="0" fontId="83" fillId="47" borderId="0" xfId="0" applyFont="1" applyFill="1" applyProtection="1">
      <protection hidden="1"/>
    </xf>
    <xf numFmtId="0" fontId="83" fillId="47" borderId="0" xfId="0" applyFont="1" applyFill="1" applyAlignment="1" applyProtection="1">
      <alignment horizontal="left"/>
      <protection locked="0"/>
    </xf>
    <xf numFmtId="0" fontId="83" fillId="47" borderId="0" xfId="0" applyFont="1" applyFill="1" applyAlignment="1" applyProtection="1">
      <alignment horizontal="left"/>
      <protection hidden="1"/>
    </xf>
    <xf numFmtId="0" fontId="8" fillId="47" borderId="1" xfId="0" applyFont="1" applyFill="1" applyBorder="1" applyAlignment="1" applyProtection="1">
      <alignment wrapText="1"/>
      <protection hidden="1"/>
    </xf>
    <xf numFmtId="0" fontId="8" fillId="47" borderId="2" xfId="0" applyFont="1" applyFill="1" applyBorder="1" applyProtection="1">
      <protection hidden="1"/>
    </xf>
    <xf numFmtId="167" fontId="8" fillId="47" borderId="2" xfId="1" applyNumberFormat="1" applyFont="1" applyFill="1" applyBorder="1" applyProtection="1">
      <protection hidden="1"/>
    </xf>
    <xf numFmtId="49" fontId="9" fillId="47" borderId="3" xfId="0" applyNumberFormat="1" applyFont="1" applyFill="1" applyBorder="1" applyProtection="1">
      <protection hidden="1"/>
    </xf>
    <xf numFmtId="0" fontId="0" fillId="47" borderId="0" xfId="0" applyFill="1" applyProtection="1">
      <protection hidden="1"/>
    </xf>
    <xf numFmtId="49" fontId="3" fillId="47" borderId="5" xfId="0" applyNumberFormat="1" applyFont="1" applyFill="1" applyBorder="1" applyProtection="1">
      <protection hidden="1"/>
    </xf>
    <xf numFmtId="0" fontId="0" fillId="47" borderId="7" xfId="0" applyFill="1" applyBorder="1" applyProtection="1">
      <protection hidden="1"/>
    </xf>
    <xf numFmtId="49" fontId="3" fillId="47" borderId="8" xfId="0" applyNumberFormat="1" applyFont="1" applyFill="1" applyBorder="1" applyProtection="1">
      <protection hidden="1"/>
    </xf>
    <xf numFmtId="0" fontId="86" fillId="47" borderId="0" xfId="0" applyFont="1" applyFill="1" applyAlignment="1" applyProtection="1">
      <alignment horizontal="left"/>
      <protection locked="0"/>
    </xf>
    <xf numFmtId="0" fontId="86" fillId="47" borderId="0" xfId="0" applyFont="1" applyFill="1" applyAlignment="1" applyProtection="1">
      <alignment horizontal="left"/>
      <protection hidden="1"/>
    </xf>
    <xf numFmtId="0" fontId="85" fillId="47" borderId="4" xfId="0" applyFont="1" applyFill="1" applyBorder="1" applyAlignment="1" applyProtection="1">
      <alignment wrapText="1"/>
      <protection hidden="1"/>
    </xf>
    <xf numFmtId="167" fontId="73" fillId="45" borderId="10" xfId="1" applyNumberFormat="1" applyFont="1" applyFill="1" applyBorder="1" applyAlignment="1">
      <alignment horizontal="right" wrapText="1"/>
    </xf>
    <xf numFmtId="0" fontId="0" fillId="0" borderId="0" xfId="0" applyAlignment="1">
      <alignment wrapText="1"/>
    </xf>
    <xf numFmtId="2" fontId="70" fillId="5" borderId="46" xfId="1" applyNumberFormat="1" applyFont="1" applyFill="1" applyBorder="1" applyAlignment="1" applyProtection="1">
      <alignment horizontal="right"/>
      <protection locked="0"/>
    </xf>
    <xf numFmtId="2" fontId="70" fillId="5" borderId="47" xfId="136" applyNumberFormat="1" applyFont="1" applyFill="1" applyBorder="1" applyProtection="1">
      <protection locked="0"/>
    </xf>
    <xf numFmtId="2" fontId="70" fillId="5" borderId="77" xfId="1" applyNumberFormat="1" applyFont="1" applyFill="1" applyBorder="1" applyAlignment="1" applyProtection="1">
      <alignment horizontal="right"/>
      <protection locked="0"/>
    </xf>
    <xf numFmtId="2" fontId="70" fillId="5" borderId="50" xfId="136" applyNumberFormat="1" applyFont="1" applyFill="1" applyBorder="1" applyProtection="1">
      <protection locked="0"/>
    </xf>
    <xf numFmtId="2" fontId="70" fillId="5" borderId="61" xfId="1" applyNumberFormat="1" applyFont="1" applyFill="1" applyBorder="1" applyAlignment="1" applyProtection="1">
      <alignment horizontal="right"/>
      <protection locked="0"/>
    </xf>
    <xf numFmtId="2" fontId="70" fillId="5" borderId="55" xfId="136" applyNumberFormat="1" applyFont="1" applyFill="1" applyBorder="1" applyProtection="1">
      <protection locked="0"/>
    </xf>
    <xf numFmtId="174" fontId="70" fillId="5" borderId="46" xfId="1" applyNumberFormat="1" applyFont="1" applyFill="1" applyBorder="1" applyAlignment="1" applyProtection="1">
      <alignment horizontal="right"/>
      <protection locked="0"/>
    </xf>
    <xf numFmtId="0" fontId="70" fillId="5" borderId="50" xfId="136" applyFont="1" applyFill="1" applyBorder="1" applyProtection="1">
      <protection locked="0"/>
    </xf>
    <xf numFmtId="174" fontId="70" fillId="5" borderId="77" xfId="1" applyNumberFormat="1" applyFont="1" applyFill="1" applyBorder="1" applyAlignment="1" applyProtection="1">
      <alignment horizontal="right"/>
      <protection locked="0"/>
    </xf>
    <xf numFmtId="0" fontId="70" fillId="5" borderId="55" xfId="136" applyFont="1" applyFill="1" applyBorder="1" applyProtection="1">
      <protection locked="0"/>
    </xf>
    <xf numFmtId="164" fontId="70" fillId="41" borderId="40" xfId="136" applyNumberFormat="1" applyFont="1" applyFill="1" applyBorder="1"/>
    <xf numFmtId="164" fontId="70" fillId="41" borderId="79" xfId="136" applyNumberFormat="1" applyFont="1" applyFill="1" applyBorder="1"/>
    <xf numFmtId="164" fontId="70" fillId="41" borderId="8" xfId="136" applyNumberFormat="1" applyFont="1" applyFill="1" applyBorder="1"/>
    <xf numFmtId="174" fontId="70" fillId="41" borderId="46" xfId="1" applyNumberFormat="1" applyFont="1" applyFill="1" applyBorder="1" applyAlignment="1" applyProtection="1">
      <alignment horizontal="right"/>
    </xf>
    <xf numFmtId="174" fontId="70" fillId="41" borderId="40" xfId="1" applyNumberFormat="1" applyFont="1" applyFill="1" applyBorder="1" applyAlignment="1" applyProtection="1">
      <alignment horizontal="right"/>
    </xf>
    <xf numFmtId="174" fontId="70" fillId="41" borderId="77" xfId="1" applyNumberFormat="1" applyFont="1" applyFill="1" applyBorder="1" applyAlignment="1" applyProtection="1">
      <alignment horizontal="right"/>
    </xf>
    <xf numFmtId="174" fontId="70" fillId="41" borderId="79" xfId="1" applyNumberFormat="1" applyFont="1" applyFill="1" applyBorder="1" applyAlignment="1" applyProtection="1">
      <alignment horizontal="right"/>
    </xf>
    <xf numFmtId="174" fontId="70" fillId="41" borderId="61" xfId="1" applyNumberFormat="1" applyFont="1" applyFill="1" applyBorder="1" applyAlignment="1" applyProtection="1">
      <alignment horizontal="right"/>
    </xf>
    <xf numFmtId="174" fontId="70" fillId="41" borderId="8" xfId="1" applyNumberFormat="1" applyFont="1" applyFill="1" applyBorder="1" applyAlignment="1" applyProtection="1">
      <alignment horizontal="right"/>
    </xf>
    <xf numFmtId="166" fontId="70" fillId="41" borderId="79" xfId="136" applyNumberFormat="1" applyFont="1" applyFill="1" applyBorder="1"/>
    <xf numFmtId="166" fontId="70" fillId="41" borderId="8" xfId="136" applyNumberFormat="1" applyFont="1" applyFill="1" applyBorder="1"/>
    <xf numFmtId="166" fontId="70" fillId="41" borderId="40" xfId="136" applyNumberFormat="1" applyFont="1" applyFill="1" applyBorder="1"/>
    <xf numFmtId="0" fontId="73" fillId="45" borderId="9" xfId="0" applyFont="1" applyFill="1" applyBorder="1" applyAlignment="1">
      <alignment horizontal="left" wrapText="1"/>
    </xf>
    <xf numFmtId="0" fontId="73" fillId="45" borderId="17" xfId="0" applyFont="1" applyFill="1" applyBorder="1" applyAlignment="1">
      <alignment horizontal="left" wrapText="1"/>
    </xf>
    <xf numFmtId="0" fontId="73" fillId="45" borderId="18" xfId="0" applyFont="1" applyFill="1" applyBorder="1" applyAlignment="1">
      <alignment horizontal="left" wrapText="1"/>
    </xf>
    <xf numFmtId="1" fontId="73" fillId="45" borderId="17" xfId="0" applyNumberFormat="1" applyFont="1" applyFill="1" applyBorder="1" applyAlignment="1">
      <alignment horizontal="left" vertical="center" wrapText="1"/>
    </xf>
    <xf numFmtId="0" fontId="73" fillId="45" borderId="9" xfId="0" applyFont="1" applyFill="1" applyBorder="1" applyAlignment="1">
      <alignment horizontal="left" vertical="center" wrapText="1"/>
    </xf>
    <xf numFmtId="0" fontId="73" fillId="45" borderId="17" xfId="0" applyFont="1" applyFill="1" applyBorder="1" applyAlignment="1">
      <alignment horizontal="left" vertical="center" wrapText="1"/>
    </xf>
    <xf numFmtId="0" fontId="73" fillId="45" borderId="18" xfId="0" applyFont="1" applyFill="1" applyBorder="1" applyAlignment="1">
      <alignment horizontal="left" vertical="center" wrapText="1"/>
    </xf>
    <xf numFmtId="0" fontId="74" fillId="6" borderId="0" xfId="0" applyFont="1" applyFill="1" applyAlignment="1">
      <alignment horizontal="center"/>
    </xf>
    <xf numFmtId="0" fontId="70" fillId="6" borderId="39" xfId="136" applyFont="1" applyFill="1" applyBorder="1" applyAlignment="1">
      <alignment horizontal="center" vertical="center" wrapText="1"/>
    </xf>
    <xf numFmtId="0" fontId="70" fillId="6" borderId="42" xfId="136" applyFont="1" applyFill="1" applyBorder="1" applyAlignment="1">
      <alignment horizontal="center" vertical="center" wrapText="1"/>
    </xf>
    <xf numFmtId="0" fontId="70" fillId="6" borderId="52" xfId="136" applyFont="1" applyFill="1" applyBorder="1" applyAlignment="1">
      <alignment horizontal="center" vertical="center" wrapText="1"/>
    </xf>
    <xf numFmtId="4" fontId="70" fillId="41" borderId="35" xfId="4" applyNumberFormat="1" applyFont="1" applyFill="1" applyBorder="1" applyAlignment="1" applyProtection="1">
      <alignment horizontal="center" vertical="center"/>
    </xf>
    <xf numFmtId="4" fontId="70" fillId="41" borderId="38" xfId="4" applyNumberFormat="1" applyFont="1" applyFill="1" applyBorder="1" applyAlignment="1" applyProtection="1">
      <alignment horizontal="center" vertical="center"/>
    </xf>
    <xf numFmtId="0" fontId="70" fillId="44" borderId="1" xfId="253" applyFont="1" applyFill="1" applyBorder="1" applyAlignment="1">
      <alignment horizontal="left" vertical="center"/>
    </xf>
    <xf numFmtId="0" fontId="70" fillId="44" borderId="2" xfId="253" applyFont="1" applyFill="1" applyBorder="1" applyAlignment="1">
      <alignment horizontal="left" vertical="center"/>
    </xf>
    <xf numFmtId="0" fontId="73" fillId="6" borderId="1" xfId="136" applyFont="1" applyFill="1" applyBorder="1" applyAlignment="1">
      <alignment horizontal="center" vertical="center" wrapText="1"/>
    </xf>
    <xf numFmtId="0" fontId="73" fillId="6" borderId="3" xfId="136" applyFont="1" applyFill="1" applyBorder="1" applyAlignment="1">
      <alignment horizontal="center" vertical="center" wrapText="1"/>
    </xf>
    <xf numFmtId="0" fontId="73" fillId="6" borderId="35" xfId="136" applyFont="1" applyFill="1" applyBorder="1" applyAlignment="1">
      <alignment horizontal="center" vertical="center"/>
    </xf>
    <xf numFmtId="0" fontId="73" fillId="6" borderId="38" xfId="136" applyFont="1" applyFill="1" applyBorder="1" applyAlignment="1">
      <alignment horizontal="center" vertical="center"/>
    </xf>
    <xf numFmtId="0" fontId="70" fillId="44" borderId="35" xfId="253" applyFont="1" applyFill="1" applyBorder="1" applyAlignment="1">
      <alignment horizontal="left" vertical="center"/>
    </xf>
    <xf numFmtId="0" fontId="70" fillId="44" borderId="37" xfId="253" applyFont="1" applyFill="1" applyBorder="1" applyAlignment="1">
      <alignment horizontal="left" vertical="center"/>
    </xf>
    <xf numFmtId="174" fontId="70" fillId="41" borderId="46" xfId="254" applyNumberFormat="1" applyFont="1" applyFill="1" applyBorder="1" applyAlignment="1" applyProtection="1">
      <alignment horizontal="center" vertical="center"/>
    </xf>
    <xf numFmtId="174" fontId="70" fillId="41" borderId="47" xfId="254" applyNumberFormat="1" applyFont="1" applyFill="1" applyBorder="1" applyAlignment="1" applyProtection="1">
      <alignment horizontal="center" vertical="center"/>
    </xf>
    <xf numFmtId="4" fontId="70" fillId="41" borderId="48" xfId="4" applyNumberFormat="1" applyFont="1" applyFill="1" applyBorder="1" applyAlignment="1" applyProtection="1">
      <alignment horizontal="center" vertical="center"/>
    </xf>
    <xf numFmtId="4" fontId="70" fillId="41" borderId="40" xfId="4" applyNumberFormat="1" applyFont="1" applyFill="1" applyBorder="1" applyAlignment="1" applyProtection="1">
      <alignment horizontal="center" vertical="center"/>
    </xf>
    <xf numFmtId="176" fontId="73" fillId="41" borderId="0" xfId="136" applyNumberFormat="1" applyFont="1" applyFill="1" applyAlignment="1">
      <alignment horizontal="center" vertical="center" wrapText="1"/>
    </xf>
    <xf numFmtId="176" fontId="63" fillId="41" borderId="0" xfId="0" applyNumberFormat="1" applyFont="1" applyFill="1" applyAlignment="1">
      <alignment horizontal="center" vertical="center"/>
    </xf>
    <xf numFmtId="176" fontId="63" fillId="41" borderId="7" xfId="0" applyNumberFormat="1" applyFont="1" applyFill="1" applyBorder="1" applyAlignment="1">
      <alignment horizontal="center" vertical="center"/>
    </xf>
    <xf numFmtId="174" fontId="70" fillId="41" borderId="49" xfId="254" applyNumberFormat="1" applyFont="1" applyFill="1" applyBorder="1" applyAlignment="1" applyProtection="1">
      <alignment horizontal="center" vertical="center"/>
    </xf>
    <xf numFmtId="174" fontId="70" fillId="41" borderId="50" xfId="254" applyNumberFormat="1" applyFont="1" applyFill="1" applyBorder="1" applyAlignment="1" applyProtection="1">
      <alignment horizontal="center" vertical="center"/>
    </xf>
    <xf numFmtId="4" fontId="70" fillId="41" borderId="51" xfId="4" applyNumberFormat="1" applyFont="1" applyFill="1" applyBorder="1" applyAlignment="1" applyProtection="1">
      <alignment horizontal="center" vertical="center"/>
    </xf>
    <xf numFmtId="4" fontId="70" fillId="41" borderId="44" xfId="4" applyNumberFormat="1" applyFont="1" applyFill="1" applyBorder="1" applyAlignment="1" applyProtection="1">
      <alignment horizontal="center" vertical="center"/>
    </xf>
    <xf numFmtId="174" fontId="70" fillId="41" borderId="54" xfId="254" applyNumberFormat="1" applyFont="1" applyFill="1" applyBorder="1" applyAlignment="1" applyProtection="1">
      <alignment horizontal="center" vertical="center"/>
    </xf>
    <xf numFmtId="174" fontId="70" fillId="41" borderId="55" xfId="254" applyNumberFormat="1" applyFont="1" applyFill="1" applyBorder="1" applyAlignment="1" applyProtection="1">
      <alignment horizontal="center" vertical="center"/>
    </xf>
    <xf numFmtId="4" fontId="70" fillId="41" borderId="56" xfId="4" applyNumberFormat="1" applyFont="1" applyFill="1" applyBorder="1" applyAlignment="1" applyProtection="1">
      <alignment horizontal="center" vertical="center"/>
    </xf>
    <xf numFmtId="4" fontId="70" fillId="41" borderId="57" xfId="4" applyNumberFormat="1" applyFont="1" applyFill="1" applyBorder="1" applyAlignment="1" applyProtection="1">
      <alignment horizontal="center" vertical="center"/>
    </xf>
    <xf numFmtId="0" fontId="70" fillId="44" borderId="4" xfId="253" applyFont="1" applyFill="1" applyBorder="1" applyAlignment="1">
      <alignment horizontal="left" vertical="center"/>
    </xf>
    <xf numFmtId="0" fontId="70" fillId="44" borderId="0" xfId="253" applyFont="1" applyFill="1" applyAlignment="1">
      <alignment horizontal="left" vertical="center"/>
    </xf>
    <xf numFmtId="0" fontId="73" fillId="6" borderId="6" xfId="136" applyFont="1" applyFill="1" applyBorder="1" applyAlignment="1">
      <alignment horizontal="center" vertical="center" wrapText="1"/>
    </xf>
    <xf numFmtId="0" fontId="73" fillId="6" borderId="39" xfId="136" applyFont="1" applyFill="1" applyBorder="1" applyAlignment="1">
      <alignment horizontal="center" vertical="center" wrapText="1"/>
    </xf>
    <xf numFmtId="0" fontId="73" fillId="6" borderId="52" xfId="136" applyFont="1" applyFill="1" applyBorder="1" applyAlignment="1">
      <alignment horizontal="center" vertical="center" wrapText="1"/>
    </xf>
    <xf numFmtId="0" fontId="70" fillId="6" borderId="1" xfId="136" applyFont="1" applyFill="1" applyBorder="1" applyAlignment="1">
      <alignment horizontal="left" vertical="center" wrapText="1"/>
    </xf>
    <xf numFmtId="0" fontId="70" fillId="6" borderId="4" xfId="136" applyFont="1" applyFill="1" applyBorder="1" applyAlignment="1">
      <alignment horizontal="left" vertical="center" wrapText="1"/>
    </xf>
    <xf numFmtId="0" fontId="70" fillId="6" borderId="6" xfId="136" applyFont="1" applyFill="1" applyBorder="1" applyAlignment="1">
      <alignment horizontal="left" vertical="center" wrapText="1"/>
    </xf>
    <xf numFmtId="176" fontId="73" fillId="41" borderId="0" xfId="254" applyNumberFormat="1" applyFont="1" applyFill="1" applyBorder="1" applyAlignment="1" applyProtection="1">
      <alignment horizontal="center" vertical="center"/>
    </xf>
    <xf numFmtId="0" fontId="70" fillId="44" borderId="35" xfId="0" applyFont="1" applyFill="1" applyBorder="1" applyAlignment="1">
      <alignment horizontal="left" vertical="center"/>
    </xf>
    <xf numFmtId="0" fontId="70" fillId="44" borderId="38" xfId="0" applyFont="1" applyFill="1" applyBorder="1" applyAlignment="1">
      <alignment horizontal="left" vertical="center"/>
    </xf>
    <xf numFmtId="0" fontId="73" fillId="6" borderId="8" xfId="136" applyFont="1" applyFill="1" applyBorder="1" applyAlignment="1">
      <alignment horizontal="center" vertical="center" wrapText="1"/>
    </xf>
    <xf numFmtId="0" fontId="73" fillId="6" borderId="59" xfId="136" applyFont="1" applyFill="1" applyBorder="1" applyAlignment="1">
      <alignment horizontal="center" vertical="center" wrapText="1"/>
    </xf>
    <xf numFmtId="0" fontId="73" fillId="6" borderId="61" xfId="136" applyFont="1" applyFill="1" applyBorder="1" applyAlignment="1">
      <alignment horizontal="center" vertical="center" wrapText="1"/>
    </xf>
    <xf numFmtId="0" fontId="73" fillId="6" borderId="60" xfId="136" applyFont="1" applyFill="1" applyBorder="1" applyAlignment="1">
      <alignment horizontal="center" vertical="center" wrapText="1"/>
    </xf>
    <xf numFmtId="0" fontId="73" fillId="6" borderId="62" xfId="136" applyFont="1" applyFill="1" applyBorder="1" applyAlignment="1">
      <alignment horizontal="center" vertical="center" wrapText="1"/>
    </xf>
    <xf numFmtId="176" fontId="73" fillId="41" borderId="1" xfId="254" applyNumberFormat="1" applyFont="1" applyFill="1" applyBorder="1" applyAlignment="1" applyProtection="1">
      <alignment horizontal="center" vertical="center"/>
    </xf>
    <xf numFmtId="176" fontId="73" fillId="41" borderId="4" xfId="254" applyNumberFormat="1" applyFont="1" applyFill="1" applyBorder="1" applyAlignment="1" applyProtection="1">
      <alignment horizontal="center" vertical="center"/>
    </xf>
    <xf numFmtId="176" fontId="73" fillId="41" borderId="42" xfId="254" applyNumberFormat="1" applyFont="1" applyFill="1" applyBorder="1" applyAlignment="1" applyProtection="1">
      <alignment horizontal="center" vertical="center"/>
    </xf>
    <xf numFmtId="176" fontId="73" fillId="41" borderId="52" xfId="254" applyNumberFormat="1" applyFont="1" applyFill="1" applyBorder="1" applyAlignment="1" applyProtection="1">
      <alignment horizontal="center" vertical="center"/>
    </xf>
    <xf numFmtId="0" fontId="70" fillId="6" borderId="42" xfId="136" applyFont="1" applyFill="1" applyBorder="1" applyAlignment="1">
      <alignment horizontal="left" vertical="center" wrapText="1"/>
    </xf>
    <xf numFmtId="0" fontId="70" fillId="6" borderId="52" xfId="136" applyFont="1" applyFill="1" applyBorder="1" applyAlignment="1">
      <alignment horizontal="left" vertical="center" wrapText="1"/>
    </xf>
    <xf numFmtId="0" fontId="0" fillId="0" borderId="0" xfId="0" applyAlignment="1">
      <alignment horizontal="center" vertical="center" wrapText="1"/>
    </xf>
    <xf numFmtId="0" fontId="73" fillId="6" borderId="42" xfId="136" applyFont="1" applyFill="1" applyBorder="1" applyAlignment="1">
      <alignment horizontal="center" vertical="center" wrapText="1"/>
    </xf>
    <xf numFmtId="0" fontId="0" fillId="0" borderId="0" xfId="136" applyFont="1" applyAlignment="1">
      <alignment horizontal="left" vertical="center"/>
    </xf>
    <xf numFmtId="0" fontId="73" fillId="6" borderId="1" xfId="136" applyFont="1" applyFill="1" applyBorder="1" applyAlignment="1">
      <alignment horizontal="left" vertical="center" wrapText="1"/>
    </xf>
    <xf numFmtId="0" fontId="73" fillId="6" borderId="2" xfId="136" applyFont="1" applyFill="1" applyBorder="1" applyAlignment="1">
      <alignment horizontal="left" vertical="center" wrapText="1"/>
    </xf>
    <xf numFmtId="0" fontId="73" fillId="6" borderId="3" xfId="136" applyFont="1" applyFill="1" applyBorder="1" applyAlignment="1">
      <alignment horizontal="left" vertical="center" wrapText="1"/>
    </xf>
    <xf numFmtId="179" fontId="0" fillId="0" borderId="0" xfId="136" applyNumberFormat="1" applyFont="1" applyAlignment="1">
      <alignment horizontal="left"/>
    </xf>
    <xf numFmtId="0" fontId="70" fillId="6" borderId="46" xfId="136" applyFont="1" applyFill="1" applyBorder="1" applyAlignment="1">
      <alignment vertical="center" wrapText="1"/>
    </xf>
    <xf numFmtId="0" fontId="70" fillId="6" borderId="69" xfId="136" applyFont="1" applyFill="1" applyBorder="1" applyAlignment="1">
      <alignment vertical="center" wrapText="1"/>
    </xf>
    <xf numFmtId="0" fontId="70" fillId="6" borderId="47" xfId="136" applyFont="1" applyFill="1" applyBorder="1" applyAlignment="1">
      <alignment vertical="center" wrapText="1"/>
    </xf>
    <xf numFmtId="0" fontId="70" fillId="6" borderId="51" xfId="136" applyFont="1" applyFill="1" applyBorder="1" applyAlignment="1">
      <alignment horizontal="left" vertical="center" wrapText="1"/>
    </xf>
    <xf numFmtId="0" fontId="70" fillId="6" borderId="17" xfId="136" applyFont="1" applyFill="1" applyBorder="1" applyAlignment="1">
      <alignment horizontal="left" vertical="center" wrapText="1"/>
    </xf>
    <xf numFmtId="0" fontId="70" fillId="6" borderId="44" xfId="136" applyFont="1" applyFill="1" applyBorder="1" applyAlignment="1">
      <alignment horizontal="left" vertical="center" wrapText="1"/>
    </xf>
    <xf numFmtId="0" fontId="1" fillId="0" borderId="0" xfId="0" applyFont="1" applyAlignment="1">
      <alignment horizontal="center" vertical="center"/>
    </xf>
    <xf numFmtId="0" fontId="0" fillId="0" borderId="0" xfId="0" applyAlignment="1">
      <alignment horizontal="left" vertical="center" wrapText="1"/>
    </xf>
    <xf numFmtId="0" fontId="0" fillId="0" borderId="0" xfId="253" applyFont="1" applyAlignment="1">
      <alignment horizontal="center" vertical="center" wrapText="1"/>
    </xf>
    <xf numFmtId="0" fontId="70" fillId="6" borderId="49" xfId="136" applyFont="1" applyFill="1" applyBorder="1" applyAlignment="1">
      <alignment vertical="center" wrapText="1"/>
    </xf>
    <xf numFmtId="0" fontId="70" fillId="6" borderId="16" xfId="136" applyFont="1" applyFill="1" applyBorder="1" applyAlignment="1">
      <alignment vertical="center" wrapText="1"/>
    </xf>
    <xf numFmtId="0" fontId="70" fillId="6" borderId="10" xfId="136" applyFont="1" applyFill="1" applyBorder="1" applyAlignment="1">
      <alignment vertical="center" wrapText="1"/>
    </xf>
    <xf numFmtId="0" fontId="70" fillId="6" borderId="15" xfId="136" applyFont="1" applyFill="1" applyBorder="1" applyAlignment="1">
      <alignment vertical="center" wrapText="1"/>
    </xf>
    <xf numFmtId="0" fontId="73" fillId="0" borderId="1" xfId="136" applyFont="1" applyBorder="1" applyAlignment="1">
      <alignment horizontal="left" vertical="center"/>
    </xf>
    <xf numFmtId="0" fontId="73" fillId="0" borderId="2" xfId="136" applyFont="1" applyBorder="1" applyAlignment="1">
      <alignment horizontal="left" vertical="center"/>
    </xf>
    <xf numFmtId="0" fontId="73" fillId="0" borderId="3" xfId="136" applyFont="1" applyBorder="1" applyAlignment="1">
      <alignment horizontal="left" vertical="center"/>
    </xf>
    <xf numFmtId="0" fontId="13" fillId="41" borderId="46" xfId="136" applyFill="1" applyBorder="1" applyAlignment="1">
      <alignment horizontal="left" vertical="center"/>
    </xf>
    <xf numFmtId="0" fontId="13" fillId="41" borderId="69" xfId="136" applyFill="1" applyBorder="1" applyAlignment="1">
      <alignment horizontal="left" vertical="center"/>
    </xf>
    <xf numFmtId="0" fontId="13" fillId="41" borderId="64" xfId="136" applyFill="1" applyBorder="1" applyAlignment="1">
      <alignment horizontal="left" vertical="center"/>
    </xf>
    <xf numFmtId="0" fontId="70" fillId="6" borderId="50" xfId="136" applyFont="1" applyFill="1" applyBorder="1" applyAlignment="1">
      <alignment vertical="center" wrapText="1"/>
    </xf>
    <xf numFmtId="0" fontId="70" fillId="6" borderId="70" xfId="136" applyFont="1" applyFill="1" applyBorder="1" applyAlignment="1">
      <alignment horizontal="left" vertical="center" wrapText="1"/>
    </xf>
    <xf numFmtId="0" fontId="70" fillId="6" borderId="21" xfId="136" applyFont="1" applyFill="1" applyBorder="1" applyAlignment="1">
      <alignment horizontal="left" vertical="center" wrapText="1"/>
    </xf>
    <xf numFmtId="0" fontId="70" fillId="6" borderId="71" xfId="136" applyFont="1" applyFill="1" applyBorder="1" applyAlignment="1">
      <alignment horizontal="left" vertical="center" wrapText="1"/>
    </xf>
    <xf numFmtId="176" fontId="70" fillId="41" borderId="72" xfId="136" applyNumberFormat="1" applyFont="1" applyFill="1" applyBorder="1" applyAlignment="1">
      <alignment horizontal="center" vertical="center" wrapText="1"/>
    </xf>
    <xf numFmtId="176" fontId="70" fillId="41" borderId="73" xfId="136" applyNumberFormat="1" applyFont="1" applyFill="1" applyBorder="1" applyAlignment="1">
      <alignment horizontal="center" vertical="center" wrapText="1"/>
    </xf>
    <xf numFmtId="176" fontId="70" fillId="41" borderId="74" xfId="136" applyNumberFormat="1" applyFont="1" applyFill="1" applyBorder="1" applyAlignment="1">
      <alignment horizontal="center" vertical="center" wrapText="1"/>
    </xf>
    <xf numFmtId="0" fontId="13" fillId="41" borderId="49" xfId="136" applyFill="1" applyBorder="1" applyAlignment="1">
      <alignment horizontal="left" vertical="center"/>
    </xf>
    <xf numFmtId="0" fontId="13" fillId="41" borderId="10" xfId="136" applyFill="1" applyBorder="1" applyAlignment="1">
      <alignment horizontal="left" vertical="center"/>
    </xf>
    <xf numFmtId="0" fontId="13" fillId="41" borderId="9" xfId="136" applyFill="1" applyBorder="1" applyAlignment="1">
      <alignment horizontal="left" vertical="center"/>
    </xf>
    <xf numFmtId="0" fontId="0" fillId="0" borderId="0" xfId="0" applyAlignment="1">
      <alignment horizontal="left"/>
    </xf>
    <xf numFmtId="0" fontId="13" fillId="41" borderId="54" xfId="136" applyFill="1" applyBorder="1" applyAlignment="1">
      <alignment horizontal="left" vertical="center"/>
    </xf>
    <xf numFmtId="0" fontId="13" fillId="41" borderId="75" xfId="136" applyFill="1" applyBorder="1" applyAlignment="1">
      <alignment horizontal="left" vertical="center"/>
    </xf>
    <xf numFmtId="0" fontId="13" fillId="41" borderId="66" xfId="136" applyFill="1" applyBorder="1" applyAlignment="1">
      <alignment horizontal="left" vertical="center"/>
    </xf>
    <xf numFmtId="180" fontId="73" fillId="6" borderId="35" xfId="254" applyNumberFormat="1" applyFont="1" applyFill="1" applyBorder="1" applyAlignment="1" applyProtection="1">
      <alignment horizontal="left" vertical="center"/>
    </xf>
    <xf numFmtId="180" fontId="73" fillId="6" borderId="37" xfId="254" applyNumberFormat="1" applyFont="1" applyFill="1" applyBorder="1" applyAlignment="1" applyProtection="1">
      <alignment horizontal="left" vertical="center"/>
    </xf>
    <xf numFmtId="180" fontId="73" fillId="6" borderId="38" xfId="254" applyNumberFormat="1" applyFont="1" applyFill="1" applyBorder="1" applyAlignment="1" applyProtection="1">
      <alignment horizontal="left" vertical="center"/>
    </xf>
    <xf numFmtId="180" fontId="70" fillId="41" borderId="35" xfId="254" applyNumberFormat="1" applyFont="1" applyFill="1" applyBorder="1" applyAlignment="1" applyProtection="1">
      <alignment horizontal="center" vertical="center" wrapText="1"/>
    </xf>
    <xf numFmtId="180" fontId="70" fillId="41" borderId="38" xfId="254" applyNumberFormat="1" applyFont="1" applyFill="1" applyBorder="1" applyAlignment="1" applyProtection="1">
      <alignment horizontal="center" vertical="center" wrapText="1"/>
    </xf>
    <xf numFmtId="0" fontId="70" fillId="6" borderId="35" xfId="136" applyFont="1" applyFill="1" applyBorder="1" applyAlignment="1">
      <alignment vertical="center"/>
    </xf>
    <xf numFmtId="0" fontId="70" fillId="6" borderId="37" xfId="136" applyFont="1" applyFill="1" applyBorder="1" applyAlignment="1">
      <alignment vertical="center"/>
    </xf>
    <xf numFmtId="0" fontId="70" fillId="6" borderId="35" xfId="136" applyFont="1" applyFill="1" applyBorder="1" applyAlignment="1">
      <alignment horizontal="left" vertical="center"/>
    </xf>
    <xf numFmtId="0" fontId="70" fillId="6" borderId="37" xfId="136" applyFont="1" applyFill="1" applyBorder="1" applyAlignment="1">
      <alignment horizontal="left" vertical="center"/>
    </xf>
    <xf numFmtId="0" fontId="70" fillId="6" borderId="38" xfId="136" applyFont="1" applyFill="1" applyBorder="1" applyAlignment="1">
      <alignment horizontal="left" vertical="center"/>
    </xf>
    <xf numFmtId="0" fontId="73" fillId="6" borderId="35" xfId="136" applyFont="1" applyFill="1" applyBorder="1" applyAlignment="1">
      <alignment vertical="center"/>
    </xf>
    <xf numFmtId="0" fontId="73" fillId="6" borderId="37" xfId="136" applyFont="1" applyFill="1" applyBorder="1" applyAlignment="1">
      <alignment vertical="center"/>
    </xf>
    <xf numFmtId="176" fontId="73" fillId="41" borderId="35" xfId="254" applyNumberFormat="1" applyFont="1" applyFill="1" applyBorder="1" applyAlignment="1" applyProtection="1">
      <alignment horizontal="center" vertical="center" wrapText="1"/>
    </xf>
    <xf numFmtId="176" fontId="73" fillId="41" borderId="38" xfId="254" applyNumberFormat="1" applyFont="1" applyFill="1" applyBorder="1" applyAlignment="1" applyProtection="1">
      <alignment horizontal="center" vertical="center" wrapText="1"/>
    </xf>
    <xf numFmtId="0" fontId="70" fillId="6" borderId="38" xfId="136" applyFont="1" applyFill="1" applyBorder="1" applyAlignment="1">
      <alignment vertical="center"/>
    </xf>
    <xf numFmtId="0" fontId="70" fillId="6" borderId="35" xfId="136" applyFont="1" applyFill="1" applyBorder="1" applyAlignment="1">
      <alignment horizontal="left" vertical="center" wrapText="1"/>
    </xf>
    <xf numFmtId="0" fontId="70" fillId="6" borderId="37" xfId="136" applyFont="1" applyFill="1" applyBorder="1" applyAlignment="1">
      <alignment horizontal="left" vertical="center" wrapText="1"/>
    </xf>
    <xf numFmtId="0" fontId="70" fillId="6" borderId="38" xfId="136" applyFont="1" applyFill="1" applyBorder="1" applyAlignment="1">
      <alignment horizontal="left" vertical="center" wrapText="1"/>
    </xf>
    <xf numFmtId="176" fontId="73" fillId="41" borderId="35" xfId="0" applyNumberFormat="1" applyFont="1" applyFill="1" applyBorder="1" applyAlignment="1">
      <alignment horizontal="center" vertical="center"/>
    </xf>
    <xf numFmtId="176" fontId="73" fillId="41" borderId="38" xfId="0" applyNumberFormat="1" applyFont="1" applyFill="1" applyBorder="1" applyAlignment="1">
      <alignment horizontal="center" vertical="center"/>
    </xf>
    <xf numFmtId="0" fontId="73" fillId="6" borderId="38" xfId="136" applyFont="1" applyFill="1" applyBorder="1" applyAlignment="1">
      <alignment vertical="center"/>
    </xf>
    <xf numFmtId="10" fontId="73" fillId="41" borderId="35" xfId="231" applyNumberFormat="1" applyFont="1" applyFill="1" applyBorder="1" applyAlignment="1" applyProtection="1">
      <alignment horizontal="center" vertical="center"/>
    </xf>
    <xf numFmtId="10" fontId="73" fillId="41" borderId="38" xfId="231" applyNumberFormat="1" applyFont="1" applyFill="1" applyBorder="1" applyAlignment="1" applyProtection="1">
      <alignment horizontal="center" vertical="center"/>
    </xf>
    <xf numFmtId="2" fontId="70" fillId="5" borderId="39" xfId="1" applyNumberFormat="1" applyFont="1" applyFill="1" applyBorder="1" applyAlignment="1" applyProtection="1">
      <alignment horizontal="center"/>
    </xf>
    <xf numFmtId="2" fontId="70" fillId="5" borderId="52" xfId="1" applyNumberFormat="1" applyFont="1" applyFill="1" applyBorder="1" applyAlignment="1" applyProtection="1">
      <alignment horizontal="center"/>
    </xf>
    <xf numFmtId="164" fontId="70" fillId="41" borderId="39" xfId="136" applyNumberFormat="1" applyFont="1" applyFill="1" applyBorder="1" applyAlignment="1">
      <alignment horizontal="center"/>
    </xf>
    <xf numFmtId="164" fontId="70" fillId="41" borderId="52" xfId="136" applyNumberFormat="1" applyFont="1" applyFill="1" applyBorder="1" applyAlignment="1">
      <alignment horizontal="center"/>
    </xf>
    <xf numFmtId="0" fontId="70" fillId="6" borderId="1" xfId="136" applyFont="1" applyFill="1" applyBorder="1" applyAlignment="1">
      <alignment horizontal="center"/>
    </xf>
    <xf numFmtId="0" fontId="70" fillId="6" borderId="2" xfId="136" applyFont="1" applyFill="1" applyBorder="1" applyAlignment="1">
      <alignment horizontal="center"/>
    </xf>
    <xf numFmtId="0" fontId="70" fillId="6" borderId="3" xfId="136" applyFont="1" applyFill="1" applyBorder="1" applyAlignment="1">
      <alignment horizontal="center"/>
    </xf>
    <xf numFmtId="0" fontId="70" fillId="6" borderId="6" xfId="136" applyFont="1" applyFill="1" applyBorder="1" applyAlignment="1">
      <alignment horizontal="center"/>
    </xf>
    <xf numFmtId="0" fontId="70" fillId="6" borderId="7" xfId="136" applyFont="1" applyFill="1" applyBorder="1" applyAlignment="1">
      <alignment horizontal="center"/>
    </xf>
    <xf numFmtId="0" fontId="70" fillId="6" borderId="8" xfId="136" applyFont="1" applyFill="1" applyBorder="1" applyAlignment="1">
      <alignment horizontal="center"/>
    </xf>
    <xf numFmtId="9" fontId="70" fillId="6" borderId="1" xfId="136" applyNumberFormat="1" applyFont="1" applyFill="1" applyBorder="1" applyAlignment="1">
      <alignment horizontal="center"/>
    </xf>
    <xf numFmtId="9" fontId="70" fillId="6" borderId="2" xfId="136" applyNumberFormat="1" applyFont="1" applyFill="1" applyBorder="1" applyAlignment="1">
      <alignment horizontal="center"/>
    </xf>
    <xf numFmtId="9" fontId="70" fillId="6" borderId="3" xfId="136" applyNumberFormat="1" applyFont="1" applyFill="1" applyBorder="1" applyAlignment="1">
      <alignment horizontal="center"/>
    </xf>
    <xf numFmtId="9" fontId="70" fillId="6" borderId="6" xfId="136" applyNumberFormat="1" applyFont="1" applyFill="1" applyBorder="1" applyAlignment="1">
      <alignment horizontal="center"/>
    </xf>
    <xf numFmtId="9" fontId="70" fillId="6" borderId="7" xfId="136" applyNumberFormat="1" applyFont="1" applyFill="1" applyBorder="1" applyAlignment="1">
      <alignment horizontal="center"/>
    </xf>
    <xf numFmtId="9" fontId="70" fillId="6" borderId="8" xfId="136" applyNumberFormat="1" applyFont="1" applyFill="1" applyBorder="1" applyAlignment="1">
      <alignment horizontal="center"/>
    </xf>
    <xf numFmtId="0" fontId="70" fillId="6" borderId="0" xfId="136" applyFont="1" applyFill="1" applyAlignment="1" applyProtection="1">
      <alignment horizontal="center" vertical="center"/>
      <protection locked="0"/>
    </xf>
    <xf numFmtId="0" fontId="74" fillId="6" borderId="0" xfId="136" applyFont="1" applyFill="1" applyAlignment="1">
      <alignment horizontal="center"/>
    </xf>
    <xf numFmtId="0" fontId="73" fillId="6" borderId="1" xfId="136" applyFont="1" applyFill="1" applyBorder="1" applyAlignment="1">
      <alignment horizontal="center" vertical="center"/>
    </xf>
    <xf numFmtId="0" fontId="73" fillId="6" borderId="3" xfId="136" applyFont="1" applyFill="1" applyBorder="1" applyAlignment="1">
      <alignment horizontal="center" vertical="center"/>
    </xf>
    <xf numFmtId="174" fontId="70" fillId="41" borderId="48" xfId="1" applyNumberFormat="1" applyFont="1" applyFill="1" applyBorder="1" applyAlignment="1" applyProtection="1">
      <alignment horizontal="center"/>
    </xf>
    <xf numFmtId="174" fontId="70" fillId="41" borderId="40" xfId="1" applyNumberFormat="1" applyFont="1" applyFill="1" applyBorder="1" applyAlignment="1" applyProtection="1">
      <alignment horizontal="center"/>
    </xf>
    <xf numFmtId="174" fontId="70" fillId="41" borderId="51" xfId="1" applyNumberFormat="1" applyFont="1" applyFill="1" applyBorder="1" applyAlignment="1" applyProtection="1">
      <alignment horizontal="center"/>
    </xf>
    <xf numFmtId="174" fontId="70" fillId="41" borderId="44" xfId="1" applyNumberFormat="1" applyFont="1" applyFill="1" applyBorder="1" applyAlignment="1" applyProtection="1">
      <alignment horizontal="center"/>
    </xf>
    <xf numFmtId="174" fontId="70" fillId="41" borderId="56" xfId="1" applyNumberFormat="1" applyFont="1" applyFill="1" applyBorder="1" applyAlignment="1" applyProtection="1">
      <alignment horizontal="center"/>
    </xf>
    <xf numFmtId="174" fontId="70" fillId="41" borderId="57" xfId="1" applyNumberFormat="1" applyFont="1" applyFill="1" applyBorder="1" applyAlignment="1" applyProtection="1">
      <alignment horizontal="center"/>
    </xf>
    <xf numFmtId="2" fontId="70" fillId="5" borderId="48" xfId="1" applyNumberFormat="1" applyFont="1" applyFill="1" applyBorder="1" applyAlignment="1" applyProtection="1">
      <alignment horizontal="center"/>
      <protection locked="0"/>
    </xf>
    <xf numFmtId="2" fontId="70" fillId="5" borderId="40" xfId="1" applyNumberFormat="1" applyFont="1" applyFill="1" applyBorder="1" applyAlignment="1" applyProtection="1">
      <alignment horizontal="center"/>
      <protection locked="0"/>
    </xf>
    <xf numFmtId="2" fontId="70" fillId="5" borderId="51" xfId="1" applyNumberFormat="1" applyFont="1" applyFill="1" applyBorder="1" applyAlignment="1" applyProtection="1">
      <alignment horizontal="center"/>
      <protection locked="0"/>
    </xf>
    <xf numFmtId="2" fontId="70" fillId="5" borderId="44" xfId="1" applyNumberFormat="1" applyFont="1" applyFill="1" applyBorder="1" applyAlignment="1" applyProtection="1">
      <alignment horizontal="center"/>
      <protection locked="0"/>
    </xf>
    <xf numFmtId="2" fontId="70" fillId="5" borderId="56" xfId="1" applyNumberFormat="1" applyFont="1" applyFill="1" applyBorder="1" applyAlignment="1" applyProtection="1">
      <alignment horizontal="center"/>
      <protection locked="0"/>
    </xf>
    <xf numFmtId="2" fontId="70" fillId="5" borderId="57" xfId="1" applyNumberFormat="1" applyFont="1" applyFill="1" applyBorder="1" applyAlignment="1" applyProtection="1">
      <alignment horizontal="center"/>
      <protection locked="0"/>
    </xf>
    <xf numFmtId="174" fontId="73" fillId="6" borderId="35" xfId="136" applyNumberFormat="1" applyFont="1" applyFill="1" applyBorder="1" applyAlignment="1">
      <alignment horizontal="center" vertical="center" wrapText="1"/>
    </xf>
    <xf numFmtId="174" fontId="73" fillId="6" borderId="38" xfId="136" applyNumberFormat="1" applyFont="1" applyFill="1" applyBorder="1" applyAlignment="1">
      <alignment horizontal="center" vertical="center" wrapText="1"/>
    </xf>
    <xf numFmtId="174" fontId="70" fillId="41" borderId="64" xfId="254" applyNumberFormat="1" applyFont="1" applyFill="1" applyBorder="1" applyAlignment="1" applyProtection="1">
      <alignment horizontal="center" vertical="center"/>
    </xf>
    <xf numFmtId="4" fontId="70" fillId="41" borderId="46" xfId="4" applyNumberFormat="1" applyFont="1" applyFill="1" applyBorder="1" applyAlignment="1" applyProtection="1">
      <alignment horizontal="center" vertical="center"/>
    </xf>
    <xf numFmtId="4" fontId="70" fillId="41" borderId="47" xfId="4" applyNumberFormat="1" applyFont="1" applyFill="1" applyBorder="1" applyAlignment="1" applyProtection="1">
      <alignment horizontal="center" vertical="center"/>
    </xf>
    <xf numFmtId="176" fontId="63" fillId="41" borderId="0" xfId="136" applyNumberFormat="1" applyFont="1" applyFill="1" applyAlignment="1">
      <alignment horizontal="center" vertical="center"/>
    </xf>
    <xf numFmtId="176" fontId="63" fillId="41" borderId="7" xfId="136" applyNumberFormat="1" applyFont="1" applyFill="1" applyBorder="1" applyAlignment="1">
      <alignment horizontal="center" vertical="center"/>
    </xf>
    <xf numFmtId="174" fontId="70" fillId="41" borderId="9" xfId="254" applyNumberFormat="1" applyFont="1" applyFill="1" applyBorder="1" applyAlignment="1" applyProtection="1">
      <alignment horizontal="center" vertical="center"/>
    </xf>
    <xf numFmtId="4" fontId="70" fillId="41" borderId="49" xfId="4" applyNumberFormat="1" applyFont="1" applyFill="1" applyBorder="1" applyAlignment="1" applyProtection="1">
      <alignment horizontal="center" vertical="center"/>
    </xf>
    <xf numFmtId="4" fontId="70" fillId="41" borderId="50" xfId="4" applyNumberFormat="1" applyFont="1" applyFill="1" applyBorder="1" applyAlignment="1" applyProtection="1">
      <alignment horizontal="center" vertical="center"/>
    </xf>
    <xf numFmtId="174" fontId="70" fillId="41" borderId="66" xfId="254" applyNumberFormat="1" applyFont="1" applyFill="1" applyBorder="1" applyAlignment="1" applyProtection="1">
      <alignment horizontal="center" vertical="center"/>
    </xf>
    <xf numFmtId="4" fontId="70" fillId="41" borderId="54" xfId="4" applyNumberFormat="1" applyFont="1" applyFill="1" applyBorder="1" applyAlignment="1" applyProtection="1">
      <alignment horizontal="center" vertical="center"/>
    </xf>
    <xf numFmtId="4" fontId="70" fillId="41" borderId="55" xfId="4" applyNumberFormat="1" applyFont="1" applyFill="1" applyBorder="1" applyAlignment="1" applyProtection="1">
      <alignment horizontal="center" vertical="center"/>
    </xf>
    <xf numFmtId="0" fontId="70" fillId="44" borderId="35" xfId="136" applyFont="1" applyFill="1" applyBorder="1" applyAlignment="1">
      <alignment horizontal="left" vertical="center"/>
    </xf>
    <xf numFmtId="0" fontId="70" fillId="44" borderId="38" xfId="136" applyFont="1" applyFill="1" applyBorder="1" applyAlignment="1">
      <alignment horizontal="left" vertical="center"/>
    </xf>
    <xf numFmtId="0" fontId="73" fillId="6" borderId="80" xfId="136" applyFont="1" applyFill="1" applyBorder="1" applyAlignment="1">
      <alignment horizontal="center" vertical="center" wrapText="1"/>
    </xf>
    <xf numFmtId="0" fontId="73" fillId="6" borderId="81" xfId="136" applyFont="1" applyFill="1" applyBorder="1" applyAlignment="1">
      <alignment horizontal="center" vertical="center" wrapText="1"/>
    </xf>
    <xf numFmtId="0" fontId="68" fillId="0" borderId="0" xfId="136" applyFont="1" applyAlignment="1">
      <alignment horizontal="center" vertical="center" wrapText="1"/>
    </xf>
    <xf numFmtId="0" fontId="68" fillId="0" borderId="0" xfId="253" applyFont="1" applyAlignment="1">
      <alignment horizontal="center" vertical="center" wrapText="1"/>
    </xf>
    <xf numFmtId="0" fontId="68" fillId="0" borderId="0" xfId="136" applyFont="1" applyAlignment="1">
      <alignment horizontal="center" vertical="center"/>
    </xf>
    <xf numFmtId="0" fontId="68" fillId="0" borderId="0" xfId="136" applyFont="1" applyAlignment="1">
      <alignment horizontal="left" vertical="center" wrapText="1"/>
    </xf>
    <xf numFmtId="0" fontId="68" fillId="0" borderId="0" xfId="136" applyFont="1" applyAlignment="1">
      <alignment horizontal="left" vertical="center"/>
    </xf>
    <xf numFmtId="179" fontId="68" fillId="0" borderId="0" xfId="136" applyNumberFormat="1" applyFont="1" applyAlignment="1">
      <alignment horizontal="left"/>
    </xf>
    <xf numFmtId="174" fontId="70" fillId="41" borderId="49" xfId="1" applyNumberFormat="1" applyFont="1" applyFill="1" applyBorder="1" applyAlignment="1" applyProtection="1">
      <alignment horizontal="center"/>
    </xf>
    <xf numFmtId="174" fontId="70" fillId="41" borderId="18" xfId="1" applyNumberFormat="1" applyFont="1" applyFill="1" applyBorder="1" applyAlignment="1" applyProtection="1">
      <alignment horizontal="center"/>
    </xf>
    <xf numFmtId="174" fontId="70" fillId="41" borderId="10" xfId="1" applyNumberFormat="1" applyFont="1" applyFill="1" applyBorder="1" applyAlignment="1" applyProtection="1">
      <alignment horizontal="center"/>
    </xf>
    <xf numFmtId="174" fontId="70" fillId="41" borderId="50" xfId="1" applyNumberFormat="1" applyFont="1" applyFill="1" applyBorder="1" applyAlignment="1" applyProtection="1">
      <alignment horizontal="center"/>
    </xf>
    <xf numFmtId="174" fontId="70" fillId="0" borderId="49" xfId="1" applyNumberFormat="1" applyFont="1" applyFill="1" applyBorder="1" applyAlignment="1" applyProtection="1">
      <alignment horizontal="center"/>
    </xf>
    <xf numFmtId="174" fontId="70" fillId="0" borderId="18" xfId="1" applyNumberFormat="1" applyFont="1" applyFill="1" applyBorder="1" applyAlignment="1" applyProtection="1">
      <alignment horizontal="center"/>
    </xf>
    <xf numFmtId="174" fontId="70" fillId="0" borderId="10" xfId="1" applyNumberFormat="1" applyFont="1" applyFill="1" applyBorder="1" applyAlignment="1" applyProtection="1">
      <alignment horizontal="center"/>
    </xf>
    <xf numFmtId="174" fontId="70" fillId="0" borderId="50" xfId="1" applyNumberFormat="1" applyFont="1" applyFill="1" applyBorder="1" applyAlignment="1" applyProtection="1">
      <alignment horizontal="center"/>
    </xf>
    <xf numFmtId="0" fontId="73" fillId="6" borderId="35" xfId="136" applyFont="1" applyFill="1" applyBorder="1" applyAlignment="1">
      <alignment horizontal="center" vertical="center" wrapText="1"/>
    </xf>
    <xf numFmtId="0" fontId="73" fillId="6" borderId="37" xfId="136" applyFont="1" applyFill="1" applyBorder="1" applyAlignment="1">
      <alignment horizontal="center" vertical="center" wrapText="1"/>
    </xf>
    <xf numFmtId="0" fontId="73" fillId="6" borderId="38" xfId="136" applyFont="1" applyFill="1" applyBorder="1" applyAlignment="1">
      <alignment horizontal="center" vertical="center" wrapText="1"/>
    </xf>
    <xf numFmtId="174" fontId="70" fillId="41" borderId="46" xfId="1" applyNumberFormat="1" applyFont="1" applyFill="1" applyBorder="1" applyAlignment="1" applyProtection="1">
      <alignment horizontal="center"/>
    </xf>
    <xf numFmtId="174" fontId="70" fillId="41" borderId="78" xfId="1" applyNumberFormat="1" applyFont="1" applyFill="1" applyBorder="1" applyAlignment="1" applyProtection="1">
      <alignment horizontal="center"/>
    </xf>
    <xf numFmtId="174" fontId="70" fillId="41" borderId="69" xfId="1" applyNumberFormat="1" applyFont="1" applyFill="1" applyBorder="1" applyAlignment="1" applyProtection="1">
      <alignment horizontal="center"/>
    </xf>
    <xf numFmtId="174" fontId="70" fillId="41" borderId="47" xfId="1" applyNumberFormat="1" applyFont="1" applyFill="1" applyBorder="1" applyAlignment="1" applyProtection="1">
      <alignment horizontal="center"/>
    </xf>
    <xf numFmtId="174" fontId="70" fillId="41" borderId="54" xfId="1" applyNumberFormat="1" applyFont="1" applyFill="1" applyBorder="1" applyAlignment="1" applyProtection="1">
      <alignment horizontal="center"/>
    </xf>
    <xf numFmtId="174" fontId="70" fillId="41" borderId="67" xfId="1" applyNumberFormat="1" applyFont="1" applyFill="1" applyBorder="1" applyAlignment="1" applyProtection="1">
      <alignment horizontal="center"/>
    </xf>
    <xf numFmtId="174" fontId="70" fillId="41" borderId="75" xfId="1" applyNumberFormat="1" applyFont="1" applyFill="1" applyBorder="1" applyAlignment="1" applyProtection="1">
      <alignment horizontal="center"/>
    </xf>
    <xf numFmtId="174" fontId="70" fillId="41" borderId="55" xfId="1" applyNumberFormat="1" applyFont="1" applyFill="1" applyBorder="1" applyAlignment="1" applyProtection="1">
      <alignment horizontal="center"/>
    </xf>
    <xf numFmtId="0" fontId="68" fillId="0" borderId="0" xfId="136" applyFont="1" applyAlignment="1">
      <alignment horizontal="left"/>
    </xf>
    <xf numFmtId="174" fontId="70" fillId="41" borderId="72" xfId="1" applyNumberFormat="1" applyFont="1" applyFill="1" applyBorder="1" applyAlignment="1" applyProtection="1">
      <alignment horizontal="center"/>
    </xf>
    <xf numFmtId="174" fontId="70" fillId="41" borderId="76" xfId="1" applyNumberFormat="1" applyFont="1" applyFill="1" applyBorder="1" applyAlignment="1" applyProtection="1">
      <alignment horizontal="center"/>
    </xf>
    <xf numFmtId="174" fontId="70" fillId="41" borderId="74" xfId="1" applyNumberFormat="1" applyFont="1" applyFill="1" applyBorder="1" applyAlignment="1" applyProtection="1">
      <alignment horizontal="center"/>
    </xf>
    <xf numFmtId="174" fontId="70" fillId="41" borderId="73" xfId="1" applyNumberFormat="1" applyFont="1" applyFill="1" applyBorder="1" applyAlignment="1" applyProtection="1">
      <alignment horizontal="center"/>
    </xf>
    <xf numFmtId="176" fontId="73" fillId="41" borderId="35" xfId="136" applyNumberFormat="1" applyFont="1" applyFill="1" applyBorder="1" applyAlignment="1">
      <alignment horizontal="center" vertical="center"/>
    </xf>
    <xf numFmtId="176" fontId="73" fillId="41" borderId="38" xfId="136" applyNumberFormat="1" applyFont="1" applyFill="1" applyBorder="1" applyAlignment="1">
      <alignment horizontal="center" vertical="center"/>
    </xf>
    <xf numFmtId="0" fontId="73" fillId="6" borderId="2" xfId="136" applyFont="1" applyFill="1" applyBorder="1" applyAlignment="1">
      <alignment horizontal="center" vertical="center" wrapText="1"/>
    </xf>
    <xf numFmtId="174" fontId="73" fillId="41" borderId="56" xfId="231" applyNumberFormat="1" applyFont="1" applyFill="1" applyBorder="1" applyAlignment="1" applyProtection="1">
      <alignment horizontal="center" vertical="center"/>
    </xf>
    <xf numFmtId="174" fontId="73" fillId="41" borderId="53" xfId="231" applyNumberFormat="1" applyFont="1" applyFill="1" applyBorder="1" applyAlignment="1" applyProtection="1">
      <alignment horizontal="center" vertical="center"/>
    </xf>
    <xf numFmtId="10" fontId="73" fillId="41" borderId="53" xfId="231" applyNumberFormat="1" applyFont="1" applyFill="1" applyBorder="1" applyAlignment="1" applyProtection="1">
      <alignment horizontal="center" vertical="center"/>
    </xf>
    <xf numFmtId="10" fontId="73" fillId="41" borderId="57" xfId="231" applyNumberFormat="1" applyFont="1" applyFill="1" applyBorder="1" applyAlignment="1" applyProtection="1">
      <alignment horizontal="center" vertical="center"/>
    </xf>
    <xf numFmtId="174" fontId="73" fillId="41" borderId="72" xfId="1" applyNumberFormat="1" applyFont="1" applyFill="1" applyBorder="1" applyAlignment="1" applyProtection="1">
      <alignment horizontal="center"/>
    </xf>
    <xf numFmtId="174" fontId="73" fillId="41" borderId="76" xfId="1" applyNumberFormat="1" applyFont="1" applyFill="1" applyBorder="1" applyAlignment="1" applyProtection="1">
      <alignment horizontal="center"/>
    </xf>
    <xf numFmtId="174" fontId="73" fillId="41" borderId="74" xfId="1" applyNumberFormat="1" applyFont="1" applyFill="1" applyBorder="1" applyAlignment="1" applyProtection="1">
      <alignment horizontal="center"/>
    </xf>
    <xf numFmtId="174" fontId="73" fillId="41" borderId="73" xfId="1" applyNumberFormat="1" applyFont="1" applyFill="1" applyBorder="1" applyAlignment="1" applyProtection="1">
      <alignment horizontal="center"/>
    </xf>
    <xf numFmtId="10" fontId="70" fillId="41" borderId="35" xfId="231" applyNumberFormat="1" applyFont="1" applyFill="1" applyBorder="1" applyAlignment="1" applyProtection="1">
      <alignment horizontal="center" vertical="center"/>
    </xf>
    <xf numFmtId="10" fontId="70" fillId="41" borderId="37" xfId="231" applyNumberFormat="1" applyFont="1" applyFill="1" applyBorder="1" applyAlignment="1" applyProtection="1">
      <alignment horizontal="center" vertical="center"/>
    </xf>
    <xf numFmtId="10" fontId="70" fillId="41" borderId="38" xfId="231" applyNumberFormat="1" applyFont="1" applyFill="1" applyBorder="1" applyAlignment="1" applyProtection="1">
      <alignment horizontal="center" vertical="center"/>
    </xf>
    <xf numFmtId="174" fontId="73" fillId="41" borderId="35" xfId="1" applyNumberFormat="1" applyFont="1" applyFill="1" applyBorder="1" applyAlignment="1" applyProtection="1">
      <alignment horizontal="center"/>
    </xf>
    <xf numFmtId="174" fontId="73" fillId="41" borderId="37" xfId="1" applyNumberFormat="1" applyFont="1" applyFill="1" applyBorder="1" applyAlignment="1" applyProtection="1">
      <alignment horizontal="center"/>
    </xf>
    <xf numFmtId="174" fontId="73" fillId="41" borderId="38" xfId="1" applyNumberFormat="1" applyFont="1" applyFill="1" applyBorder="1" applyAlignment="1" applyProtection="1">
      <alignment horizontal="center"/>
    </xf>
    <xf numFmtId="0" fontId="73" fillId="6" borderId="35" xfId="136" applyFont="1" applyFill="1" applyBorder="1" applyAlignment="1">
      <alignment horizontal="center"/>
    </xf>
    <xf numFmtId="0" fontId="73" fillId="6" borderId="37" xfId="136" applyFont="1" applyFill="1" applyBorder="1" applyAlignment="1">
      <alignment horizontal="center"/>
    </xf>
    <xf numFmtId="0" fontId="73" fillId="6" borderId="38" xfId="136" applyFont="1" applyFill="1" applyBorder="1" applyAlignment="1">
      <alignment horizontal="center"/>
    </xf>
    <xf numFmtId="0" fontId="73" fillId="6" borderId="2" xfId="136" applyFont="1" applyFill="1" applyBorder="1" applyAlignment="1">
      <alignment horizontal="center" vertical="center"/>
    </xf>
    <xf numFmtId="0" fontId="73" fillId="6" borderId="6" xfId="136" applyFont="1" applyFill="1" applyBorder="1" applyAlignment="1">
      <alignment horizontal="center" vertical="center"/>
    </xf>
    <xf numFmtId="0" fontId="73" fillId="6" borderId="7" xfId="136" applyFont="1" applyFill="1" applyBorder="1" applyAlignment="1">
      <alignment horizontal="center" vertical="center"/>
    </xf>
    <xf numFmtId="9" fontId="73" fillId="5" borderId="39" xfId="252" applyFont="1" applyFill="1" applyBorder="1" applyAlignment="1" applyProtection="1">
      <alignment horizontal="center" vertical="center"/>
      <protection locked="0"/>
    </xf>
    <xf numFmtId="9" fontId="73" fillId="5" borderId="52" xfId="252" applyFont="1" applyFill="1" applyBorder="1" applyAlignment="1" applyProtection="1">
      <alignment horizontal="center" vertical="center"/>
      <protection locked="0"/>
    </xf>
    <xf numFmtId="10" fontId="70" fillId="41" borderId="56" xfId="231" applyNumberFormat="1" applyFont="1" applyFill="1" applyBorder="1" applyAlignment="1" applyProtection="1">
      <alignment horizontal="center" vertical="center"/>
    </xf>
    <xf numFmtId="10" fontId="70" fillId="41" borderId="53" xfId="231" applyNumberFormat="1" applyFont="1" applyFill="1" applyBorder="1" applyAlignment="1" applyProtection="1">
      <alignment horizontal="center" vertical="center"/>
    </xf>
    <xf numFmtId="10" fontId="70" fillId="41" borderId="57" xfId="231" applyNumberFormat="1" applyFont="1" applyFill="1" applyBorder="1" applyAlignment="1" applyProtection="1">
      <alignment horizontal="center" vertical="center"/>
    </xf>
    <xf numFmtId="174" fontId="70" fillId="41" borderId="35" xfId="231" applyNumberFormat="1" applyFont="1" applyFill="1" applyBorder="1" applyAlignment="1" applyProtection="1">
      <alignment horizontal="center" vertical="center"/>
    </xf>
    <xf numFmtId="0" fontId="70" fillId="41" borderId="37" xfId="231" applyNumberFormat="1" applyFont="1" applyFill="1" applyBorder="1" applyAlignment="1" applyProtection="1">
      <alignment horizontal="center" vertical="center"/>
    </xf>
    <xf numFmtId="0" fontId="70" fillId="41" borderId="38" xfId="231" applyNumberFormat="1" applyFont="1" applyFill="1" applyBorder="1" applyAlignment="1" applyProtection="1">
      <alignment horizontal="center" vertical="center"/>
    </xf>
    <xf numFmtId="0" fontId="9" fillId="0" borderId="19" xfId="0" applyFont="1" applyBorder="1" applyAlignment="1" applyProtection="1">
      <alignment horizontal="right"/>
      <protection locked="0"/>
    </xf>
    <xf numFmtId="0" fontId="9" fillId="0" borderId="19" xfId="0" applyFont="1" applyBorder="1" applyAlignment="1" applyProtection="1">
      <alignment horizontal="center"/>
      <protection locked="0"/>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0" fontId="85" fillId="47" borderId="4" xfId="0" applyFont="1" applyFill="1" applyBorder="1" applyAlignment="1" applyProtection="1">
      <alignment wrapText="1"/>
      <protection hidden="1"/>
    </xf>
    <xf numFmtId="168" fontId="23" fillId="37" borderId="9" xfId="0" applyNumberFormat="1" applyFont="1" applyFill="1" applyBorder="1" applyAlignment="1">
      <alignment horizontal="center" vertical="center" wrapText="1"/>
    </xf>
    <xf numFmtId="168" fontId="23" fillId="37" borderId="17" xfId="0" applyNumberFormat="1" applyFont="1" applyFill="1" applyBorder="1" applyAlignment="1">
      <alignment horizontal="center" vertical="center" wrapText="1"/>
    </xf>
    <xf numFmtId="168" fontId="23" fillId="37" borderId="18" xfId="0" applyNumberFormat="1" applyFont="1" applyFill="1" applyBorder="1" applyAlignment="1">
      <alignment horizontal="center" vertical="center" wrapText="1"/>
    </xf>
    <xf numFmtId="168" fontId="23" fillId="7" borderId="9" xfId="0" applyNumberFormat="1" applyFont="1" applyFill="1" applyBorder="1" applyAlignment="1">
      <alignment horizontal="center" vertical="center" wrapText="1"/>
    </xf>
    <xf numFmtId="168" fontId="23" fillId="7" borderId="17" xfId="0" applyNumberFormat="1" applyFont="1" applyFill="1" applyBorder="1" applyAlignment="1">
      <alignment horizontal="center" vertical="center" wrapText="1"/>
    </xf>
    <xf numFmtId="168" fontId="23" fillId="7" borderId="18" xfId="0" applyNumberFormat="1" applyFont="1" applyFill="1" applyBorder="1" applyAlignment="1">
      <alignment horizontal="center" vertical="center" wrapText="1"/>
    </xf>
    <xf numFmtId="0" fontId="24" fillId="38" borderId="9" xfId="0" applyFont="1" applyFill="1" applyBorder="1" applyAlignment="1">
      <alignment horizontal="center"/>
    </xf>
    <xf numFmtId="0" fontId="24" fillId="38" borderId="18" xfId="0" applyFont="1" applyFill="1" applyBorder="1" applyAlignment="1">
      <alignment horizontal="center"/>
    </xf>
    <xf numFmtId="0" fontId="24" fillId="5" borderId="9" xfId="0" applyFont="1" applyFill="1" applyBorder="1" applyAlignment="1">
      <alignment horizontal="center"/>
    </xf>
    <xf numFmtId="0" fontId="24" fillId="5" borderId="18" xfId="0" applyFont="1" applyFill="1" applyBorder="1" applyAlignment="1">
      <alignment horizontal="center"/>
    </xf>
    <xf numFmtId="0" fontId="23" fillId="7" borderId="9" xfId="0" applyFont="1" applyFill="1" applyBorder="1" applyAlignment="1">
      <alignment horizontal="center" vertical="center" wrapText="1"/>
    </xf>
    <xf numFmtId="0" fontId="23" fillId="7" borderId="17" xfId="0" applyFont="1" applyFill="1" applyBorder="1" applyAlignment="1">
      <alignment horizontal="center" vertical="center" wrapText="1"/>
    </xf>
    <xf numFmtId="0" fontId="23" fillId="7" borderId="18" xfId="0" applyFont="1" applyFill="1" applyBorder="1" applyAlignment="1">
      <alignment horizontal="center" vertical="center" wrapText="1"/>
    </xf>
    <xf numFmtId="168" fontId="23" fillId="8" borderId="9" xfId="0" applyNumberFormat="1" applyFont="1" applyFill="1" applyBorder="1" applyAlignment="1">
      <alignment horizontal="center" vertical="center" wrapText="1"/>
    </xf>
    <xf numFmtId="168" fontId="23" fillId="8" borderId="17" xfId="0" applyNumberFormat="1" applyFont="1" applyFill="1" applyBorder="1" applyAlignment="1">
      <alignment horizontal="center" vertical="center" wrapText="1"/>
    </xf>
    <xf numFmtId="168" fontId="23" fillId="8" borderId="18" xfId="0" applyNumberFormat="1" applyFont="1" applyFill="1" applyBorder="1" applyAlignment="1">
      <alignment horizontal="center" vertical="center" wrapText="1"/>
    </xf>
    <xf numFmtId="168" fontId="23" fillId="9" borderId="9" xfId="0" applyNumberFormat="1" applyFont="1" applyFill="1" applyBorder="1" applyAlignment="1">
      <alignment horizontal="center" vertical="center" wrapText="1"/>
    </xf>
    <xf numFmtId="168" fontId="23" fillId="9" borderId="17" xfId="0" applyNumberFormat="1" applyFont="1" applyFill="1" applyBorder="1" applyAlignment="1">
      <alignment horizontal="center" vertical="center" wrapText="1"/>
    </xf>
    <xf numFmtId="168" fontId="23" fillId="9" borderId="18" xfId="0" applyNumberFormat="1" applyFont="1" applyFill="1" applyBorder="1" applyAlignment="1">
      <alignment horizontal="center" vertical="center" wrapText="1"/>
    </xf>
    <xf numFmtId="168" fontId="23" fillId="2" borderId="9" xfId="0" applyNumberFormat="1" applyFont="1" applyFill="1" applyBorder="1" applyAlignment="1">
      <alignment horizontal="center" vertical="center" wrapText="1"/>
    </xf>
    <xf numFmtId="168" fontId="23" fillId="2" borderId="17" xfId="0" applyNumberFormat="1" applyFont="1" applyFill="1" applyBorder="1" applyAlignment="1">
      <alignment horizontal="center" vertical="center" wrapText="1"/>
    </xf>
    <xf numFmtId="168" fontId="23" fillId="2" borderId="18" xfId="0" applyNumberFormat="1" applyFont="1" applyFill="1" applyBorder="1" applyAlignment="1">
      <alignment horizontal="center" vertical="center" wrapText="1"/>
    </xf>
    <xf numFmtId="168" fontId="23" fillId="11" borderId="9" xfId="0" applyNumberFormat="1" applyFont="1" applyFill="1" applyBorder="1" applyAlignment="1">
      <alignment horizontal="center" vertical="center" wrapText="1"/>
    </xf>
    <xf numFmtId="168" fontId="23" fillId="11" borderId="17" xfId="0" applyNumberFormat="1" applyFont="1" applyFill="1" applyBorder="1" applyAlignment="1">
      <alignment horizontal="center" vertical="center" wrapText="1"/>
    </xf>
    <xf numFmtId="168" fontId="23" fillId="11" borderId="18" xfId="0" applyNumberFormat="1" applyFont="1" applyFill="1" applyBorder="1" applyAlignment="1">
      <alignment horizontal="center" vertical="center" wrapText="1"/>
    </xf>
    <xf numFmtId="168" fontId="23" fillId="10" borderId="9" xfId="0" applyNumberFormat="1" applyFont="1" applyFill="1" applyBorder="1" applyAlignment="1">
      <alignment horizontal="center" vertical="center" wrapText="1"/>
    </xf>
    <xf numFmtId="168" fontId="23" fillId="10" borderId="17" xfId="0" applyNumberFormat="1" applyFont="1" applyFill="1" applyBorder="1" applyAlignment="1">
      <alignment horizontal="center" vertical="center" wrapText="1"/>
    </xf>
    <xf numFmtId="168" fontId="23" fillId="10" borderId="18" xfId="0" applyNumberFormat="1" applyFont="1" applyFill="1" applyBorder="1" applyAlignment="1">
      <alignment horizontal="center" vertical="center" wrapText="1"/>
    </xf>
    <xf numFmtId="0" fontId="24" fillId="5" borderId="10" xfId="0" applyFont="1" applyFill="1" applyBorder="1" applyAlignment="1">
      <alignment horizontal="center"/>
    </xf>
    <xf numFmtId="168" fontId="23" fillId="11" borderId="10" xfId="0" applyNumberFormat="1" applyFont="1" applyFill="1" applyBorder="1" applyAlignment="1">
      <alignment horizontal="center" vertical="center" wrapText="1"/>
    </xf>
    <xf numFmtId="168" fontId="23" fillId="7" borderId="10" xfId="0" applyNumberFormat="1" applyFont="1" applyFill="1" applyBorder="1" applyAlignment="1">
      <alignment horizontal="center" vertical="center" wrapText="1"/>
    </xf>
    <xf numFmtId="0" fontId="24" fillId="38" borderId="10" xfId="0" applyFont="1" applyFill="1" applyBorder="1" applyAlignment="1">
      <alignment horizontal="center"/>
    </xf>
    <xf numFmtId="0" fontId="86" fillId="47" borderId="0" xfId="0" applyFont="1" applyFill="1" applyAlignment="1" applyProtection="1">
      <protection hidden="1"/>
    </xf>
    <xf numFmtId="0" fontId="84" fillId="47" borderId="0" xfId="0" applyFont="1" applyFill="1" applyAlignment="1" applyProtection="1">
      <protection hidden="1"/>
    </xf>
    <xf numFmtId="0" fontId="68" fillId="47" borderId="0" xfId="0" applyFont="1" applyFill="1" applyAlignment="1" applyProtection="1">
      <protection hidden="1"/>
    </xf>
    <xf numFmtId="0" fontId="68" fillId="47" borderId="7" xfId="0" applyFont="1" applyFill="1" applyBorder="1" applyAlignment="1" applyProtection="1">
      <protection hidden="1"/>
    </xf>
    <xf numFmtId="0" fontId="6" fillId="3" borderId="9" xfId="0" applyFont="1" applyFill="1" applyBorder="1" applyAlignment="1" applyProtection="1">
      <protection hidden="1"/>
    </xf>
    <xf numFmtId="0" fontId="6" fillId="3" borderId="18" xfId="0" applyFont="1" applyFill="1" applyBorder="1" applyAlignment="1" applyProtection="1">
      <protection hidden="1"/>
    </xf>
  </cellXfs>
  <cellStyles count="257">
    <cellStyle name=" 1" xfId="11" xr:uid="{00000000-0005-0000-0000-000000000000}"/>
    <cellStyle name=" 2" xfId="12" xr:uid="{00000000-0005-0000-0000-000001000000}"/>
    <cellStyle name=" 3" xfId="13" xr:uid="{00000000-0005-0000-0000-000002000000}"/>
    <cellStyle name="%" xfId="14" xr:uid="{00000000-0005-0000-0000-000003000000}"/>
    <cellStyle name="%_Book1" xfId="15" xr:uid="{00000000-0005-0000-0000-000004000000}"/>
    <cellStyle name="]_x000d__x000a_Zoomed=1_x000d__x000a_Row=0_x000d__x000a_Column=0_x000d__x000a_Height=0_x000d__x000a_Width=0_x000d__x000a_FontName=FoxFont_x000d__x000a_FontStyle=0_x000d__x000a_FontSize=9_x000d__x000a_PrtFontName=FoxPrin" xfId="16" xr:uid="{00000000-0005-0000-0000-000005000000}"/>
    <cellStyle name="]_x000d__x000a_Zoomed=1_x000d__x000a_Row=0_x000d__x000a_Column=0_x000d__x000a_Height=0_x000d__x000a_Width=0_x000d__x000a_FontName=FoxFont_x000d__x000a_FontStyle=0_x000d__x000a_FontSize=9_x000d__x000a_PrtFontName=FoxPrin 2" xfId="17" xr:uid="{00000000-0005-0000-0000-000006000000}"/>
    <cellStyle name="]_x000d__x000a_Zoomed=1_x000d__x000a_Row=0_x000d__x000a_Column=0_x000d__x000a_Height=0_x000d__x000a_Width=0_x000d__x000a_FontName=FoxFont_x000d__x000a_FontStyle=0_x000d__x000a_FontSize=9_x000d__x000a_PrtFontName=FoxPrin 2 2" xfId="18" xr:uid="{00000000-0005-0000-0000-000007000000}"/>
    <cellStyle name="]_x000d__x000a_Zoomed=1_x000d__x000a_Row=0_x000d__x000a_Column=0_x000d__x000a_Height=0_x000d__x000a_Width=0_x000d__x000a_FontName=FoxFont_x000d__x000a_FontStyle=0_x000d__x000a_FontSize=9_x000d__x000a_PrtFontName=FoxPrin 3" xfId="19" xr:uid="{00000000-0005-0000-0000-000008000000}"/>
    <cellStyle name="]_x000d__x000a_Zoomed=1_x000d__x000a_Row=0_x000d__x000a_Column=0_x000d__x000a_Height=0_x000d__x000a_Width=0_x000d__x000a_FontName=FoxFont_x000d__x000a_FontStyle=0_x000d__x000a_FontSize=9_x000d__x000a_PrtFontName=FoxPrin 3 2" xfId="20" xr:uid="{00000000-0005-0000-0000-000009000000}"/>
    <cellStyle name="]_x000d__x000a_Zoomed=1_x000d__x000a_Row=0_x000d__x000a_Column=0_x000d__x000a_Height=0_x000d__x000a_Width=0_x000d__x000a_FontName=FoxFont_x000d__x000a_FontStyle=0_x000d__x000a_FontSize=9_x000d__x000a_PrtFontName=FoxPrin 3_All Schools2" xfId="21" xr:uid="{00000000-0005-0000-0000-00000A000000}"/>
    <cellStyle name="]_x000d__x000a_Zoomed=1_x000d__x000a_Row=0_x000d__x000a_Column=0_x000d__x000a_Height=0_x000d__x000a_Width=0_x000d__x000a_FontName=FoxFont_x000d__x000a_FontStyle=0_x000d__x000a_FontSize=9_x000d__x000a_PrtFontName=FoxPrin_All Schools2" xfId="22" xr:uid="{00000000-0005-0000-0000-00000B000000}"/>
    <cellStyle name="_38006 University Academy Keighley MFG Calculation" xfId="23" xr:uid="{00000000-0005-0000-0000-00000C000000}"/>
    <cellStyle name="20% - Accent1 2" xfId="24" xr:uid="{00000000-0005-0000-0000-00000D000000}"/>
    <cellStyle name="20% - Accent1 2 2" xfId="25" xr:uid="{00000000-0005-0000-0000-00000E000000}"/>
    <cellStyle name="20% - Accent2 2" xfId="26" xr:uid="{00000000-0005-0000-0000-00000F000000}"/>
    <cellStyle name="20% - Accent2 2 2" xfId="27" xr:uid="{00000000-0005-0000-0000-000010000000}"/>
    <cellStyle name="20% - Accent3 2" xfId="28" xr:uid="{00000000-0005-0000-0000-000011000000}"/>
    <cellStyle name="20% - Accent3 2 2" xfId="29" xr:uid="{00000000-0005-0000-0000-000012000000}"/>
    <cellStyle name="20% - Accent4 2" xfId="30" xr:uid="{00000000-0005-0000-0000-000013000000}"/>
    <cellStyle name="20% - Accent4 2 2" xfId="31" xr:uid="{00000000-0005-0000-0000-000014000000}"/>
    <cellStyle name="20% - Accent5 2" xfId="32" xr:uid="{00000000-0005-0000-0000-000015000000}"/>
    <cellStyle name="20% - Accent5 2 2" xfId="33" xr:uid="{00000000-0005-0000-0000-000016000000}"/>
    <cellStyle name="20% - Accent6 2" xfId="34" xr:uid="{00000000-0005-0000-0000-000017000000}"/>
    <cellStyle name="20% - Accent6 2 2" xfId="35" xr:uid="{00000000-0005-0000-0000-000018000000}"/>
    <cellStyle name="40% - Accent1 2" xfId="36" xr:uid="{00000000-0005-0000-0000-000019000000}"/>
    <cellStyle name="40% - Accent1 2 2" xfId="37" xr:uid="{00000000-0005-0000-0000-00001A000000}"/>
    <cellStyle name="40% - Accent2 2" xfId="38" xr:uid="{00000000-0005-0000-0000-00001B000000}"/>
    <cellStyle name="40% - Accent2 2 2" xfId="39" xr:uid="{00000000-0005-0000-0000-00001C000000}"/>
    <cellStyle name="40% - Accent3 2" xfId="40" xr:uid="{00000000-0005-0000-0000-00001D000000}"/>
    <cellStyle name="40% - Accent3 2 2" xfId="41" xr:uid="{00000000-0005-0000-0000-00001E000000}"/>
    <cellStyle name="40% - Accent4 2" xfId="42" xr:uid="{00000000-0005-0000-0000-00001F000000}"/>
    <cellStyle name="40% - Accent4 2 2" xfId="43" xr:uid="{00000000-0005-0000-0000-000020000000}"/>
    <cellStyle name="40% - Accent5 2" xfId="44" xr:uid="{00000000-0005-0000-0000-000021000000}"/>
    <cellStyle name="40% - Accent5 2 2" xfId="45" xr:uid="{00000000-0005-0000-0000-000022000000}"/>
    <cellStyle name="40% - Accent6 2" xfId="46" xr:uid="{00000000-0005-0000-0000-000023000000}"/>
    <cellStyle name="40% - Accent6 2 2" xfId="47" xr:uid="{00000000-0005-0000-0000-000024000000}"/>
    <cellStyle name="60% - Accent1 2" xfId="48" xr:uid="{00000000-0005-0000-0000-000025000000}"/>
    <cellStyle name="60% - Accent2 2" xfId="49" xr:uid="{00000000-0005-0000-0000-000026000000}"/>
    <cellStyle name="60% - Accent3 2" xfId="50" xr:uid="{00000000-0005-0000-0000-000027000000}"/>
    <cellStyle name="60% - Accent4 2" xfId="51" xr:uid="{00000000-0005-0000-0000-000028000000}"/>
    <cellStyle name="60% - Accent5 2" xfId="52" xr:uid="{00000000-0005-0000-0000-000029000000}"/>
    <cellStyle name="60% - Accent6 2" xfId="53" xr:uid="{00000000-0005-0000-0000-00002A000000}"/>
    <cellStyle name="Accent1 2" xfId="54" xr:uid="{00000000-0005-0000-0000-00002B000000}"/>
    <cellStyle name="Accent2 2" xfId="55" xr:uid="{00000000-0005-0000-0000-00002C000000}"/>
    <cellStyle name="Accent3 2" xfId="56" xr:uid="{00000000-0005-0000-0000-00002D000000}"/>
    <cellStyle name="Accent4 2" xfId="57" xr:uid="{00000000-0005-0000-0000-00002E000000}"/>
    <cellStyle name="Accent5 2" xfId="58" xr:uid="{00000000-0005-0000-0000-00002F000000}"/>
    <cellStyle name="Accent6 2" xfId="59" xr:uid="{00000000-0005-0000-0000-000030000000}"/>
    <cellStyle name="Bad 2" xfId="60" xr:uid="{00000000-0005-0000-0000-000032000000}"/>
    <cellStyle name="Calculation 2" xfId="61" xr:uid="{00000000-0005-0000-0000-000033000000}"/>
    <cellStyle name="centre across selection" xfId="62" xr:uid="{00000000-0005-0000-0000-000034000000}"/>
    <cellStyle name="Check Cell 2" xfId="63" xr:uid="{00000000-0005-0000-0000-000035000000}"/>
    <cellStyle name="Comma" xfId="1" builtinId="3"/>
    <cellStyle name="Comma 2" xfId="4" xr:uid="{00000000-0005-0000-0000-000037000000}"/>
    <cellStyle name="Comma 2 2" xfId="64" xr:uid="{00000000-0005-0000-0000-000038000000}"/>
    <cellStyle name="Comma 2 3" xfId="65" xr:uid="{00000000-0005-0000-0000-000039000000}"/>
    <cellStyle name="Comma 3" xfId="9" xr:uid="{00000000-0005-0000-0000-00003A000000}"/>
    <cellStyle name="Comma 3 2" xfId="66" xr:uid="{00000000-0005-0000-0000-00003B000000}"/>
    <cellStyle name="Comma 3 3" xfId="67" xr:uid="{00000000-0005-0000-0000-00003C000000}"/>
    <cellStyle name="Comma 3 4" xfId="68" xr:uid="{00000000-0005-0000-0000-00003D000000}"/>
    <cellStyle name="Comma 3 5" xfId="69" xr:uid="{00000000-0005-0000-0000-00003E000000}"/>
    <cellStyle name="Comma 4" xfId="70" xr:uid="{00000000-0005-0000-0000-00003F000000}"/>
    <cellStyle name="Comma 4 2" xfId="71" xr:uid="{00000000-0005-0000-0000-000040000000}"/>
    <cellStyle name="Comma 5" xfId="72" xr:uid="{00000000-0005-0000-0000-000041000000}"/>
    <cellStyle name="Comma0" xfId="73" xr:uid="{00000000-0005-0000-0000-000042000000}"/>
    <cellStyle name="Currency 2" xfId="74" xr:uid="{00000000-0005-0000-0000-000043000000}"/>
    <cellStyle name="Currency 2 2" xfId="254" xr:uid="{9E7A3CF3-F27C-46ED-9A42-E51B9D4FEF44}"/>
    <cellStyle name="Currency 3" xfId="75" xr:uid="{00000000-0005-0000-0000-000044000000}"/>
    <cellStyle name="Currency 3 2" xfId="76" xr:uid="{00000000-0005-0000-0000-000045000000}"/>
    <cellStyle name="Currency 3 3" xfId="77" xr:uid="{00000000-0005-0000-0000-000046000000}"/>
    <cellStyle name="Currency 3 4" xfId="78" xr:uid="{00000000-0005-0000-0000-000047000000}"/>
    <cellStyle name="Currency 4" xfId="79" xr:uid="{00000000-0005-0000-0000-000048000000}"/>
    <cellStyle name="Currency 5" xfId="80" xr:uid="{00000000-0005-0000-0000-000049000000}"/>
    <cellStyle name="dataEntry" xfId="81" xr:uid="{00000000-0005-0000-0000-00004A000000}"/>
    <cellStyle name="Estimated" xfId="82" xr:uid="{00000000-0005-0000-0000-00004B000000}"/>
    <cellStyle name="Euro" xfId="83" xr:uid="{00000000-0005-0000-0000-00004C000000}"/>
    <cellStyle name="Explanatory Text 2" xfId="84" xr:uid="{00000000-0005-0000-0000-00004D000000}"/>
    <cellStyle name="external input" xfId="85" xr:uid="{00000000-0005-0000-0000-00004E000000}"/>
    <cellStyle name="Fixed" xfId="86" xr:uid="{00000000-0005-0000-0000-00004F000000}"/>
    <cellStyle name="Good 2" xfId="87" xr:uid="{00000000-0005-0000-0000-000051000000}"/>
    <cellStyle name="Header" xfId="88" xr:uid="{00000000-0005-0000-0000-000052000000}"/>
    <cellStyle name="HeaderGrant" xfId="89" xr:uid="{00000000-0005-0000-0000-000053000000}"/>
    <cellStyle name="HeaderGrant 2" xfId="90" xr:uid="{00000000-0005-0000-0000-000054000000}"/>
    <cellStyle name="HeaderLEA" xfId="91" xr:uid="{00000000-0005-0000-0000-000055000000}"/>
    <cellStyle name="Heading 1 2" xfId="92" xr:uid="{00000000-0005-0000-0000-000056000000}"/>
    <cellStyle name="Heading 2 2" xfId="93" xr:uid="{00000000-0005-0000-0000-000057000000}"/>
    <cellStyle name="Heading 3 2" xfId="94" xr:uid="{00000000-0005-0000-0000-000058000000}"/>
    <cellStyle name="Heading 4 2" xfId="95" xr:uid="{00000000-0005-0000-0000-000059000000}"/>
    <cellStyle name="Hyperlink" xfId="6" builtinId="8"/>
    <cellStyle name="Hyperlink 2" xfId="96" xr:uid="{00000000-0005-0000-0000-00005B000000}"/>
    <cellStyle name="Hyperlink 2 2" xfId="97" xr:uid="{00000000-0005-0000-0000-00005C000000}"/>
    <cellStyle name="Hyperlink 2 3" xfId="98" xr:uid="{00000000-0005-0000-0000-00005D000000}"/>
    <cellStyle name="Hyperlink 2 4" xfId="99" xr:uid="{00000000-0005-0000-0000-00005E000000}"/>
    <cellStyle name="Hyperlink 2 5" xfId="100" xr:uid="{00000000-0005-0000-0000-00005F000000}"/>
    <cellStyle name="Hyperlink 3" xfId="101" xr:uid="{00000000-0005-0000-0000-000060000000}"/>
    <cellStyle name="Hyperlink 4" xfId="102" xr:uid="{00000000-0005-0000-0000-000061000000}"/>
    <cellStyle name="Hyperlink 5" xfId="103" xr:uid="{00000000-0005-0000-0000-000062000000}"/>
    <cellStyle name="Imported" xfId="104" xr:uid="{00000000-0005-0000-0000-000063000000}"/>
    <cellStyle name="imput" xfId="105" xr:uid="{00000000-0005-0000-0000-000064000000}"/>
    <cellStyle name="Input 2" xfId="106" xr:uid="{00000000-0005-0000-0000-000065000000}"/>
    <cellStyle name="LEAName" xfId="107" xr:uid="{00000000-0005-0000-0000-000066000000}"/>
    <cellStyle name="LEANumber" xfId="108" xr:uid="{00000000-0005-0000-0000-000067000000}"/>
    <cellStyle name="Linked Cell 2" xfId="109" xr:uid="{00000000-0005-0000-0000-000068000000}"/>
    <cellStyle name="log projection" xfId="110" xr:uid="{00000000-0005-0000-0000-000069000000}"/>
    <cellStyle name="Neutral 2" xfId="111" xr:uid="{00000000-0005-0000-0000-00006B000000}"/>
    <cellStyle name="Normal" xfId="0" builtinId="0"/>
    <cellStyle name="Normal - Style1" xfId="112" xr:uid="{00000000-0005-0000-0000-00006D000000}"/>
    <cellStyle name="Normal - Style2" xfId="113" xr:uid="{00000000-0005-0000-0000-00006E000000}"/>
    <cellStyle name="Normal - Style3" xfId="114" xr:uid="{00000000-0005-0000-0000-00006F000000}"/>
    <cellStyle name="Normal - Style4" xfId="115" xr:uid="{00000000-0005-0000-0000-000070000000}"/>
    <cellStyle name="Normal - Style5" xfId="116" xr:uid="{00000000-0005-0000-0000-000071000000}"/>
    <cellStyle name="Normal 10" xfId="117" xr:uid="{00000000-0005-0000-0000-000072000000}"/>
    <cellStyle name="Normal 10 2" xfId="118" xr:uid="{00000000-0005-0000-0000-000073000000}"/>
    <cellStyle name="Normal 11" xfId="119" xr:uid="{00000000-0005-0000-0000-000074000000}"/>
    <cellStyle name="Normal 11 2" xfId="120" xr:uid="{00000000-0005-0000-0000-000075000000}"/>
    <cellStyle name="Normal 12" xfId="121" xr:uid="{00000000-0005-0000-0000-000076000000}"/>
    <cellStyle name="Normal 12 2" xfId="122" xr:uid="{00000000-0005-0000-0000-000077000000}"/>
    <cellStyle name="Normal 13" xfId="123" xr:uid="{00000000-0005-0000-0000-000078000000}"/>
    <cellStyle name="Normal 14" xfId="124" xr:uid="{00000000-0005-0000-0000-000079000000}"/>
    <cellStyle name="Normal 14 2" xfId="125" xr:uid="{00000000-0005-0000-0000-00007A000000}"/>
    <cellStyle name="Normal 15" xfId="126" xr:uid="{00000000-0005-0000-0000-00007B000000}"/>
    <cellStyle name="Normal 16" xfId="127" xr:uid="{00000000-0005-0000-0000-00007C000000}"/>
    <cellStyle name="Normal 17" xfId="128" xr:uid="{00000000-0005-0000-0000-00007D000000}"/>
    <cellStyle name="Normal 18" xfId="129" xr:uid="{00000000-0005-0000-0000-00007E000000}"/>
    <cellStyle name="Normal 19" xfId="255" xr:uid="{6057BFFB-8120-4CA5-AA76-82877458204B}"/>
    <cellStyle name="Normal 2" xfId="2" xr:uid="{00000000-0005-0000-0000-00007F000000}"/>
    <cellStyle name="Normal 2 2" xfId="130" xr:uid="{00000000-0005-0000-0000-000080000000}"/>
    <cellStyle name="Normal 2 2 2" xfId="131" xr:uid="{00000000-0005-0000-0000-000081000000}"/>
    <cellStyle name="Normal 2 2 2 2" xfId="132" xr:uid="{00000000-0005-0000-0000-000082000000}"/>
    <cellStyle name="Normal 2 2 2 3" xfId="133" xr:uid="{00000000-0005-0000-0000-000083000000}"/>
    <cellStyle name="Normal 2 2 2 4" xfId="134" xr:uid="{00000000-0005-0000-0000-000084000000}"/>
    <cellStyle name="Normal 2 2 3" xfId="135" xr:uid="{00000000-0005-0000-0000-000085000000}"/>
    <cellStyle name="Normal 2 2 3 2" xfId="136" xr:uid="{00000000-0005-0000-0000-000086000000}"/>
    <cellStyle name="Normal 2 2 3 3" xfId="137" xr:uid="{00000000-0005-0000-0000-000087000000}"/>
    <cellStyle name="Normal 2 2 3 4" xfId="138" xr:uid="{00000000-0005-0000-0000-000088000000}"/>
    <cellStyle name="Normal 2 2 4" xfId="139" xr:uid="{00000000-0005-0000-0000-000089000000}"/>
    <cellStyle name="Normal 2 2 5" xfId="140" xr:uid="{00000000-0005-0000-0000-00008A000000}"/>
    <cellStyle name="Normal 2 2 6" xfId="141" xr:uid="{00000000-0005-0000-0000-00008B000000}"/>
    <cellStyle name="Normal 2 2 7" xfId="142" xr:uid="{00000000-0005-0000-0000-00008C000000}"/>
    <cellStyle name="Normal 2 3" xfId="143" xr:uid="{00000000-0005-0000-0000-00008D000000}"/>
    <cellStyle name="Normal 2 3 2" xfId="144" xr:uid="{00000000-0005-0000-0000-00008E000000}"/>
    <cellStyle name="Normal 2 3 3" xfId="145" xr:uid="{00000000-0005-0000-0000-00008F000000}"/>
    <cellStyle name="Normal 2 3 4" xfId="146" xr:uid="{00000000-0005-0000-0000-000090000000}"/>
    <cellStyle name="Normal 2 4" xfId="147" xr:uid="{00000000-0005-0000-0000-000091000000}"/>
    <cellStyle name="Normal 2 5" xfId="148" xr:uid="{00000000-0005-0000-0000-000092000000}"/>
    <cellStyle name="Normal 2 6" xfId="149" xr:uid="{00000000-0005-0000-0000-000093000000}"/>
    <cellStyle name="Normal 2 7" xfId="150" xr:uid="{00000000-0005-0000-0000-000094000000}"/>
    <cellStyle name="Normal 2 8" xfId="151" xr:uid="{00000000-0005-0000-0000-000095000000}"/>
    <cellStyle name="Normal 2 9" xfId="152" xr:uid="{00000000-0005-0000-0000-000096000000}"/>
    <cellStyle name="Normal 2_Acads List" xfId="153" xr:uid="{00000000-0005-0000-0000-000097000000}"/>
    <cellStyle name="Normal 20" xfId="256" xr:uid="{F04179D6-AA5B-4176-A7E6-06CF6FF051DE}"/>
    <cellStyle name="Normal 3" xfId="3" xr:uid="{00000000-0005-0000-0000-000098000000}"/>
    <cellStyle name="Normal 3 2" xfId="154" xr:uid="{00000000-0005-0000-0000-000099000000}"/>
    <cellStyle name="Normal 3 2 2" xfId="155" xr:uid="{00000000-0005-0000-0000-00009A000000}"/>
    <cellStyle name="Normal 3 3" xfId="156" xr:uid="{00000000-0005-0000-0000-00009B000000}"/>
    <cellStyle name="Normal 3 4" xfId="157" xr:uid="{00000000-0005-0000-0000-00009C000000}"/>
    <cellStyle name="Normal 3 5" xfId="158" xr:uid="{00000000-0005-0000-0000-00009D000000}"/>
    <cellStyle name="Normal 3 6" xfId="159" xr:uid="{00000000-0005-0000-0000-00009E000000}"/>
    <cellStyle name="Normal 3_Tracker for commission - 251012" xfId="160" xr:uid="{00000000-0005-0000-0000-00009F000000}"/>
    <cellStyle name="Normal 4" xfId="7" xr:uid="{00000000-0005-0000-0000-0000A0000000}"/>
    <cellStyle name="Normal 4 2" xfId="161" xr:uid="{00000000-0005-0000-0000-0000A1000000}"/>
    <cellStyle name="Normal 4 2 2" xfId="162" xr:uid="{00000000-0005-0000-0000-0000A2000000}"/>
    <cellStyle name="Normal 4 2 3" xfId="163" xr:uid="{00000000-0005-0000-0000-0000A3000000}"/>
    <cellStyle name="Normal 4 2 4" xfId="164" xr:uid="{00000000-0005-0000-0000-0000A4000000}"/>
    <cellStyle name="Normal 4 3" xfId="165" xr:uid="{00000000-0005-0000-0000-0000A5000000}"/>
    <cellStyle name="Normal 4 3 2" xfId="166" xr:uid="{00000000-0005-0000-0000-0000A6000000}"/>
    <cellStyle name="Normal 4 3 3" xfId="167" xr:uid="{00000000-0005-0000-0000-0000A7000000}"/>
    <cellStyle name="Normal 4 4" xfId="168" xr:uid="{00000000-0005-0000-0000-0000A8000000}"/>
    <cellStyle name="Normal 4 5" xfId="169" xr:uid="{00000000-0005-0000-0000-0000A9000000}"/>
    <cellStyle name="Normal 4 6" xfId="170" xr:uid="{00000000-0005-0000-0000-0000AA000000}"/>
    <cellStyle name="Normal 4 7" xfId="171" xr:uid="{00000000-0005-0000-0000-0000AB000000}"/>
    <cellStyle name="Normal 5" xfId="8" xr:uid="{00000000-0005-0000-0000-0000AC000000}"/>
    <cellStyle name="Normal 5 2" xfId="172" xr:uid="{00000000-0005-0000-0000-0000AD000000}"/>
    <cellStyle name="Normal 5 2 2" xfId="173" xr:uid="{00000000-0005-0000-0000-0000AE000000}"/>
    <cellStyle name="Normal 5 3" xfId="174" xr:uid="{00000000-0005-0000-0000-0000AF000000}"/>
    <cellStyle name="Normal 5 3 2" xfId="175" xr:uid="{00000000-0005-0000-0000-0000B0000000}"/>
    <cellStyle name="Normal 5 4" xfId="176" xr:uid="{00000000-0005-0000-0000-0000B1000000}"/>
    <cellStyle name="Normal 5 5" xfId="177" xr:uid="{00000000-0005-0000-0000-0000B2000000}"/>
    <cellStyle name="Normal 5 6" xfId="178" xr:uid="{00000000-0005-0000-0000-0000B3000000}"/>
    <cellStyle name="Normal 5 7" xfId="179" xr:uid="{00000000-0005-0000-0000-0000B4000000}"/>
    <cellStyle name="Normal 5 8" xfId="180" xr:uid="{00000000-0005-0000-0000-0000B5000000}"/>
    <cellStyle name="Normal 6" xfId="10" xr:uid="{00000000-0005-0000-0000-0000B6000000}"/>
    <cellStyle name="Normal 6 2" xfId="181" xr:uid="{00000000-0005-0000-0000-0000B7000000}"/>
    <cellStyle name="Normal 6 3" xfId="182" xr:uid="{00000000-0005-0000-0000-0000B8000000}"/>
    <cellStyle name="Normal 6 3 2" xfId="183" xr:uid="{00000000-0005-0000-0000-0000B9000000}"/>
    <cellStyle name="Normal 6 3 3" xfId="184" xr:uid="{00000000-0005-0000-0000-0000BA000000}"/>
    <cellStyle name="Normal 6 3 4" xfId="185" xr:uid="{00000000-0005-0000-0000-0000BB000000}"/>
    <cellStyle name="Normal 6 3 5" xfId="186" xr:uid="{00000000-0005-0000-0000-0000BC000000}"/>
    <cellStyle name="Normal 6 4" xfId="187" xr:uid="{00000000-0005-0000-0000-0000BD000000}"/>
    <cellStyle name="Normal 6 5" xfId="188" xr:uid="{00000000-0005-0000-0000-0000BE000000}"/>
    <cellStyle name="Normal 6 6" xfId="189" xr:uid="{00000000-0005-0000-0000-0000BF000000}"/>
    <cellStyle name="Normal 7" xfId="190" xr:uid="{00000000-0005-0000-0000-0000C0000000}"/>
    <cellStyle name="Normal 7 2" xfId="191" xr:uid="{00000000-0005-0000-0000-0000C1000000}"/>
    <cellStyle name="Normal 7 3" xfId="192" xr:uid="{00000000-0005-0000-0000-0000C2000000}"/>
    <cellStyle name="Normal 7 4" xfId="193" xr:uid="{00000000-0005-0000-0000-0000C3000000}"/>
    <cellStyle name="Normal 7 5" xfId="194" xr:uid="{00000000-0005-0000-0000-0000C4000000}"/>
    <cellStyle name="Normal 8" xfId="195" xr:uid="{00000000-0005-0000-0000-0000C5000000}"/>
    <cellStyle name="Normal 8 2" xfId="196" xr:uid="{00000000-0005-0000-0000-0000C6000000}"/>
    <cellStyle name="Normal 8 3" xfId="197" xr:uid="{00000000-0005-0000-0000-0000C7000000}"/>
    <cellStyle name="Normal 8 4" xfId="198" xr:uid="{00000000-0005-0000-0000-0000C8000000}"/>
    <cellStyle name="Normal 8 5" xfId="199" xr:uid="{00000000-0005-0000-0000-0000C9000000}"/>
    <cellStyle name="Normal 9" xfId="200" xr:uid="{00000000-0005-0000-0000-0000CA000000}"/>
    <cellStyle name="Normal 9 2" xfId="201" xr:uid="{00000000-0005-0000-0000-0000CB000000}"/>
    <cellStyle name="Normal_Sheet1" xfId="253" xr:uid="{ADA8853B-A08B-43C9-95BA-C7AB5E65B598}"/>
    <cellStyle name="Note 2" xfId="202" xr:uid="{00000000-0005-0000-0000-0000CC000000}"/>
    <cellStyle name="Note 2 2" xfId="203" xr:uid="{00000000-0005-0000-0000-0000CD000000}"/>
    <cellStyle name="Note 2 2 2" xfId="204" xr:uid="{00000000-0005-0000-0000-0000CE000000}"/>
    <cellStyle name="Note 2 3" xfId="205" xr:uid="{00000000-0005-0000-0000-0000CF000000}"/>
    <cellStyle name="Note 2 3 2" xfId="206" xr:uid="{00000000-0005-0000-0000-0000D0000000}"/>
    <cellStyle name="Note 2 4" xfId="207" xr:uid="{00000000-0005-0000-0000-0000D1000000}"/>
    <cellStyle name="Note 2 4 2" xfId="208" xr:uid="{00000000-0005-0000-0000-0000D2000000}"/>
    <cellStyle name="Note 2 5" xfId="209" xr:uid="{00000000-0005-0000-0000-0000D3000000}"/>
    <cellStyle name="Note 2 5 2" xfId="210" xr:uid="{00000000-0005-0000-0000-0000D4000000}"/>
    <cellStyle name="Note 2 6" xfId="211" xr:uid="{00000000-0005-0000-0000-0000D5000000}"/>
    <cellStyle name="Note 2 6 2" xfId="212" xr:uid="{00000000-0005-0000-0000-0000D6000000}"/>
    <cellStyle name="Note 3" xfId="213" xr:uid="{00000000-0005-0000-0000-0000D7000000}"/>
    <cellStyle name="Note 3 2" xfId="214" xr:uid="{00000000-0005-0000-0000-0000D8000000}"/>
    <cellStyle name="Note 3 2 2" xfId="215" xr:uid="{00000000-0005-0000-0000-0000D9000000}"/>
    <cellStyle name="Note 3 3" xfId="216" xr:uid="{00000000-0005-0000-0000-0000DA000000}"/>
    <cellStyle name="Note 3 3 2" xfId="217" xr:uid="{00000000-0005-0000-0000-0000DB000000}"/>
    <cellStyle name="Note 3 4" xfId="218" xr:uid="{00000000-0005-0000-0000-0000DC000000}"/>
    <cellStyle name="Note 4" xfId="219" xr:uid="{00000000-0005-0000-0000-0000DD000000}"/>
    <cellStyle name="Note 4 2" xfId="220" xr:uid="{00000000-0005-0000-0000-0000DE000000}"/>
    <cellStyle name="Note 5" xfId="221" xr:uid="{00000000-0005-0000-0000-0000DF000000}"/>
    <cellStyle name="Note 5 2" xfId="222" xr:uid="{00000000-0005-0000-0000-0000E0000000}"/>
    <cellStyle name="Note 6" xfId="223" xr:uid="{00000000-0005-0000-0000-0000E1000000}"/>
    <cellStyle name="Note 6 2" xfId="224" xr:uid="{00000000-0005-0000-0000-0000E2000000}"/>
    <cellStyle name="Note 7" xfId="225" xr:uid="{00000000-0005-0000-0000-0000E3000000}"/>
    <cellStyle name="Note 7 2" xfId="226" xr:uid="{00000000-0005-0000-0000-0000E4000000}"/>
    <cellStyle name="Note 8" xfId="227" xr:uid="{00000000-0005-0000-0000-0000E5000000}"/>
    <cellStyle name="Note 8 2" xfId="228" xr:uid="{00000000-0005-0000-0000-0000E6000000}"/>
    <cellStyle name="Number" xfId="229" xr:uid="{00000000-0005-0000-0000-0000E7000000}"/>
    <cellStyle name="Output 2" xfId="230" xr:uid="{00000000-0005-0000-0000-0000E8000000}"/>
    <cellStyle name="Per cent" xfId="252" builtinId="5"/>
    <cellStyle name="Percent 2" xfId="231" xr:uid="{00000000-0005-0000-0000-0000E9000000}"/>
    <cellStyle name="Percent 2 2" xfId="232" xr:uid="{00000000-0005-0000-0000-0000EA000000}"/>
    <cellStyle name="Percent 3" xfId="233" xr:uid="{00000000-0005-0000-0000-0000EB000000}"/>
    <cellStyle name="Percent 3 2" xfId="234" xr:uid="{00000000-0005-0000-0000-0000EC000000}"/>
    <cellStyle name="Percent 4" xfId="235" xr:uid="{00000000-0005-0000-0000-0000ED000000}"/>
    <cellStyle name="provisional PN158/97" xfId="236" xr:uid="{00000000-0005-0000-0000-0000EE000000}"/>
    <cellStyle name="Style 1" xfId="237" xr:uid="{00000000-0005-0000-0000-0000EF000000}"/>
    <cellStyle name="style1456487729786" xfId="238" xr:uid="{00000000-0005-0000-0000-0000F0000000}"/>
    <cellStyle name="style1456487878690" xfId="239" xr:uid="{00000000-0005-0000-0000-0000F1000000}"/>
    <cellStyle name="sub" xfId="240" xr:uid="{00000000-0005-0000-0000-0000F2000000}"/>
    <cellStyle name="sub 2" xfId="241" xr:uid="{00000000-0005-0000-0000-0000F3000000}"/>
    <cellStyle name="table imported" xfId="242" xr:uid="{00000000-0005-0000-0000-0000F4000000}"/>
    <cellStyle name="table sum" xfId="243" xr:uid="{00000000-0005-0000-0000-0000F5000000}"/>
    <cellStyle name="table values" xfId="244" xr:uid="{00000000-0005-0000-0000-0000F6000000}"/>
    <cellStyle name="Title 2" xfId="245" xr:uid="{00000000-0005-0000-0000-0000F7000000}"/>
    <cellStyle name="TitleStyle" xfId="5" xr:uid="{00000000-0005-0000-0000-0000F8000000}"/>
    <cellStyle name="TitleStyle 2" xfId="246" xr:uid="{00000000-0005-0000-0000-0000F9000000}"/>
    <cellStyle name="TitleStyle 3" xfId="247" xr:uid="{00000000-0005-0000-0000-0000FA000000}"/>
    <cellStyle name="Total 2" xfId="248" xr:uid="{00000000-0005-0000-0000-0000FB000000}"/>
    <cellStyle name="u5shares" xfId="249" xr:uid="{00000000-0005-0000-0000-0000FC000000}"/>
    <cellStyle name="Variable assumptions" xfId="250" xr:uid="{00000000-0005-0000-0000-0000FD000000}"/>
    <cellStyle name="Warning Text 2" xfId="251" xr:uid="{00000000-0005-0000-0000-0000FE000000}"/>
  </cellStyles>
  <dxfs count="23">
    <dxf>
      <font>
        <strike val="0"/>
        <outline val="0"/>
        <shadow val="0"/>
        <u val="none"/>
        <vertAlign val="baseline"/>
        <sz val="11"/>
        <color auto="1"/>
        <name val="Calibri"/>
        <family val="2"/>
        <scheme val="minor"/>
      </font>
      <numFmt numFmtId="174" formatCode="&quot;£&quot;#,##0.00"/>
      <fill>
        <patternFill patternType="solid">
          <fgColor indexed="64"/>
          <bgColor rgb="FFFFFFCC"/>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scheme val="minor"/>
      </font>
      <numFmt numFmtId="174" formatCode="&quot;£&quot;#,##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74" formatCode="&quot;£&quot;#,##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74" formatCode="&quot;£&quot;#,##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74" formatCode="&quot;£&quot;#,##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numFmt numFmtId="174" formatCode="&quot;£&quot;#,##0.00"/>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rgb="FFFFFFCC"/>
        </patternFill>
      </fill>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scheme val="minor"/>
      </font>
      <fill>
        <patternFill patternType="solid">
          <fgColor indexed="64"/>
          <bgColor rgb="FFFFFFCC"/>
        </patternFill>
      </fill>
    </dxf>
    <dxf>
      <font>
        <b/>
        <i val="0"/>
        <strike val="0"/>
        <condense val="0"/>
        <extend val="0"/>
        <outline val="0"/>
        <shadow val="0"/>
        <u val="none"/>
        <vertAlign val="baseline"/>
        <sz val="11"/>
        <color rgb="FF000000"/>
        <name val="Calibri"/>
        <family val="2"/>
        <scheme val="none"/>
      </font>
      <numFmt numFmtId="30" formatCode="@"/>
      <fill>
        <patternFill patternType="solid">
          <fgColor rgb="FF000000"/>
          <bgColor rgb="FFD9D9D9"/>
        </patternFill>
      </fill>
      <alignment horizontal="center" vertical="center" textRotation="0" wrapText="1" indent="0" justifyLastLine="0" shrinkToFit="0" readingOrder="0"/>
      <border diagonalUp="0" diagonalDown="0">
        <left style="thin">
          <color indexed="64"/>
        </left>
        <right style="thin">
          <color indexed="64"/>
        </right>
        <top/>
        <bottom/>
      </border>
    </dxf>
    <dxf>
      <font>
        <color theme="0"/>
      </font>
      <fill>
        <patternFill>
          <bgColor rgb="FFFF0000"/>
        </patternFill>
      </fill>
    </dxf>
    <dxf>
      <font>
        <color rgb="FF9C0006"/>
      </font>
    </dxf>
    <dxf>
      <font>
        <color rgb="FF9C0006"/>
      </font>
    </dxf>
    <dxf>
      <font>
        <color rgb="FF9C0006"/>
      </font>
    </dxf>
    <dxf>
      <font>
        <color rgb="FF9C0006"/>
      </font>
    </dxf>
    <dxf>
      <font>
        <color rgb="FF9C0006"/>
      </font>
    </dxf>
    <dxf>
      <font>
        <color rgb="FF9C0006"/>
      </font>
    </dxf>
    <dxf>
      <font>
        <condense val="0"/>
        <extend val="0"/>
        <color rgb="FF9C0006"/>
      </font>
      <fill>
        <patternFill>
          <bgColor rgb="FFFFC7CE"/>
        </patternFill>
      </fill>
    </dxf>
    <dxf>
      <font>
        <color rgb="FFFF0000"/>
      </font>
    </dxf>
    <dxf>
      <font>
        <color rgb="FF00B050"/>
      </font>
    </dxf>
    <dxf>
      <fill>
        <patternFill patternType="darkGray">
          <fgColor theme="1"/>
        </patternFill>
      </fill>
    </dxf>
  </dxfs>
  <tableStyles count="0" defaultTableStyle="TableStyleMedium2" defaultPivotStyle="PivotStyleLight16"/>
  <colors>
    <mruColors>
      <color rgb="FFCCCCFF"/>
      <color rgb="FFFFFFCC"/>
      <color rgb="FFD00070"/>
      <color rgb="FF99FF66"/>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1714500</xdr:colOff>
      <xdr:row>0</xdr:row>
      <xdr:rowOff>47625</xdr:rowOff>
    </xdr:from>
    <xdr:to>
      <xdr:col>16</xdr:col>
      <xdr:colOff>88902</xdr:colOff>
      <xdr:row>5</xdr:row>
      <xdr:rowOff>43529</xdr:rowOff>
    </xdr:to>
    <xdr:pic>
      <xdr:nvPicPr>
        <xdr:cNvPr id="3" name="Picture 2" descr="Birmingham City Council">
          <a:extLst>
            <a:ext uri="{FF2B5EF4-FFF2-40B4-BE49-F238E27FC236}">
              <a16:creationId xmlns:a16="http://schemas.microsoft.com/office/drawing/2014/main" id="{1BEBADC4-B7A1-6B6F-D8EC-C0BEDB666A2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5847219" y="47625"/>
          <a:ext cx="4791871" cy="1091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602456</xdr:colOff>
      <xdr:row>0</xdr:row>
      <xdr:rowOff>23813</xdr:rowOff>
    </xdr:from>
    <xdr:to>
      <xdr:col>22</xdr:col>
      <xdr:colOff>91623</xdr:colOff>
      <xdr:row>5</xdr:row>
      <xdr:rowOff>162592</xdr:rowOff>
    </xdr:to>
    <xdr:pic>
      <xdr:nvPicPr>
        <xdr:cNvPr id="2" name="Picture 1" descr="Birmingham City Council">
          <a:extLst>
            <a:ext uri="{FF2B5EF4-FFF2-40B4-BE49-F238E27FC236}">
              <a16:creationId xmlns:a16="http://schemas.microsoft.com/office/drawing/2014/main" id="{95C86C95-AC14-4C66-A970-46D2226D872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8307050" y="23813"/>
          <a:ext cx="4751730" cy="10912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465666</xdr:colOff>
      <xdr:row>0</xdr:row>
      <xdr:rowOff>99445</xdr:rowOff>
    </xdr:from>
    <xdr:to>
      <xdr:col>9</xdr:col>
      <xdr:colOff>3286654</xdr:colOff>
      <xdr:row>4</xdr:row>
      <xdr:rowOff>165463</xdr:rowOff>
    </xdr:to>
    <xdr:pic>
      <xdr:nvPicPr>
        <xdr:cNvPr id="2" name="Picture 1">
          <a:extLst>
            <a:ext uri="{FF2B5EF4-FFF2-40B4-BE49-F238E27FC236}">
              <a16:creationId xmlns:a16="http://schemas.microsoft.com/office/drawing/2014/main" id="{A3E8E9BA-7414-185D-BDA8-1C1ABDA7B407}"/>
            </a:ext>
          </a:extLst>
        </xdr:cNvPr>
        <xdr:cNvPicPr>
          <a:picLocks noChangeAspect="1"/>
        </xdr:cNvPicPr>
      </xdr:nvPicPr>
      <xdr:blipFill>
        <a:blip xmlns:r="http://schemas.openxmlformats.org/officeDocument/2006/relationships" r:embed="rId1"/>
        <a:stretch>
          <a:fillRect/>
        </a:stretch>
      </xdr:blipFill>
      <xdr:spPr>
        <a:xfrm>
          <a:off x="7482416" y="99445"/>
          <a:ext cx="3667655" cy="839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PT/APT%20December%202025/202627_P1_APT_330_Birmingham%20v1%20Final%20with%20SF%20Tabs.xlsx" TargetMode="External"/><Relationship Id="rId2" Type="http://schemas.openxmlformats.org/officeDocument/2006/relationships/externalLinkPath" Target="https://birminghamcitycouncil.sharepoint.com/sites/SchoolFairfundingTeam/Shared%20Documents/DSG%20Budgets+%20Monitoring/2026-27/Budgets/APT/APT%20December%202025/202627_P1_APT_330_Birmingham%20v1%20Final%20with%20SF%20Tabs.xlsx" TargetMode="External"/><Relationship Id="rId1" Type="http://schemas.openxmlformats.org/officeDocument/2006/relationships/externalLinkPath" Target="/sites/SchoolFairfundingTeam/Shared%20Documents/DSG%20Budgets+%20Monitoring/2026-27/Budgets/APT/APT%20December%202025/202627_P1_APT_330_Birmingham%20v1%20Final%20with%20SF%20Ta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ront Sheet"/>
      <sheetName val="Cover"/>
      <sheetName val="Schools Block Data"/>
      <sheetName val="25-26 submitted baselines"/>
      <sheetName val="25-26 HN places"/>
      <sheetName val="Proposed Free Schools"/>
      <sheetName val="Indicative NFF NNDR paid by DfE"/>
      <sheetName val="FSM6 update"/>
      <sheetName val="Inputs &amp; Adjustments"/>
      <sheetName val="Split sites data"/>
      <sheetName val="Split sites adjustments"/>
      <sheetName val="Local Factors"/>
      <sheetName val="LA estimate of NNDR 26-27"/>
      <sheetName val="Adjusted Factors"/>
      <sheetName val="25-26 final baselines"/>
      <sheetName val="Commentary"/>
      <sheetName val="Growth and falling rolls"/>
      <sheetName val="Factor value limits"/>
      <sheetName val="ProformaAggregation"/>
      <sheetName val="Comparisons"/>
      <sheetName val="Rates"/>
      <sheetName val="Proforma"/>
      <sheetName val="Block transfers"/>
      <sheetName val="De Delegation"/>
      <sheetName val="Education Functions"/>
      <sheetName val="New ISB"/>
      <sheetName val="Recoupment"/>
      <sheetName val="School level SB"/>
      <sheetName val="Post-16 infrastructure changes"/>
      <sheetName val="Validation sheet"/>
      <sheetName val="To 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254BF6-CE04-4D37-A634-1555192C6812}" name="table_factor_value_limits" displayName="table_factor_value_limits" ref="A1:G35" totalsRowShown="0" headerRowDxfId="11" dataDxfId="10" headerRowBorderDxfId="8" tableBorderDxfId="9" totalsRowBorderDxfId="7">
  <autoFilter ref="A1:G35" xr:uid="{4DDE2216-9344-4373-9B10-A380AD941D6D}"/>
  <tableColumns count="7">
    <tableColumn id="2" xr3:uid="{BDA911E4-A02A-4F9B-9679-420F206C7181}" name="Factor" dataDxfId="6"/>
    <tableColumn id="3" xr3:uid="{0ABC7F0F-456B-447D-B251-3ACD61E5AE41}" name="24-25 NFF including ACA" dataDxfId="5"/>
    <tableColumn id="4" xr3:uid="{7F80433D-F9E8-4B68-AF81-88FD21A57578}" name="24-25 APT " dataDxfId="4"/>
    <tableColumn id="5" xr3:uid="{3C05A81B-3CA4-4F0D-AA09-FD27DEB32939}" name="Difference between 24-25 APT and 24-25 NFF" dataDxfId="3"/>
    <tableColumn id="6" xr3:uid="{6929AFD3-8ADD-4706-9DF8-2501FD048B40}" name="25-26 NFF including ACA" dataDxfId="2"/>
    <tableColumn id="7" xr3:uid="{7633E468-C930-4A76-B5FE-9E07FD5E2388}" name="25-26 APT minimum" dataDxfId="1"/>
    <tableColumn id="8" xr3:uid="{A5FEAB75-E6FC-460F-8452-73AF16984550}" name="25-26 APT maximum"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FF9FA-405F-441E-B2D1-7142D88B6FCA}">
  <dimension ref="A2:BX385"/>
  <sheetViews>
    <sheetView workbookViewId="0">
      <selection activeCell="C2" sqref="C2"/>
    </sheetView>
  </sheetViews>
  <sheetFormatPr defaultRowHeight="15"/>
  <cols>
    <col min="1" max="1" width="7" bestFit="1" customWidth="1"/>
    <col min="2" max="2" width="8.5703125" bestFit="1" customWidth="1"/>
    <col min="3" max="3" width="67" bestFit="1" customWidth="1"/>
    <col min="4" max="5" width="11" bestFit="1" customWidth="1"/>
    <col min="6" max="6" width="10" bestFit="1" customWidth="1"/>
    <col min="7" max="9" width="12.7109375" bestFit="1" customWidth="1"/>
    <col min="10" max="12" width="11.140625" bestFit="1" customWidth="1"/>
    <col min="13" max="13" width="12.7109375" bestFit="1" customWidth="1"/>
    <col min="14" max="15" width="10.140625" bestFit="1" customWidth="1"/>
    <col min="16" max="19" width="11.140625" bestFit="1" customWidth="1"/>
    <col min="20" max="20" width="10.140625" bestFit="1" customWidth="1"/>
    <col min="21" max="29" width="11.140625" bestFit="1" customWidth="1"/>
    <col min="30" max="30" width="10.140625" bestFit="1" customWidth="1"/>
    <col min="31" max="32" width="11.140625" bestFit="1" customWidth="1"/>
    <col min="33" max="33" width="8.140625" bestFit="1" customWidth="1"/>
    <col min="34" max="34" width="7.5703125" bestFit="1" customWidth="1"/>
    <col min="35" max="35" width="11.140625" bestFit="1" customWidth="1"/>
    <col min="36" max="36" width="11.85546875" bestFit="1" customWidth="1"/>
    <col min="37" max="37" width="12.7109375" bestFit="1" customWidth="1"/>
    <col min="38" max="38" width="9" bestFit="1" customWidth="1"/>
    <col min="39" max="44" width="8.7109375" bestFit="1" customWidth="1"/>
    <col min="45" max="48" width="12.7109375" bestFit="1" customWidth="1"/>
    <col min="49" max="50" width="13.85546875" bestFit="1" customWidth="1"/>
    <col min="52" max="52" width="13.85546875" bestFit="1" customWidth="1"/>
    <col min="53" max="53" width="11.140625" bestFit="1" customWidth="1"/>
    <col min="54" max="54" width="9" bestFit="1" customWidth="1"/>
    <col min="55" max="55" width="13.85546875" bestFit="1" customWidth="1"/>
    <col min="56" max="56" width="12.7109375" bestFit="1" customWidth="1"/>
    <col min="57" max="60" width="13.85546875" bestFit="1" customWidth="1"/>
    <col min="61" max="62" width="10.140625" bestFit="1" customWidth="1"/>
    <col min="63" max="63" width="7.85546875" bestFit="1" customWidth="1"/>
    <col min="64" max="64" width="8.140625" bestFit="1" customWidth="1"/>
    <col min="65" max="65" width="11.140625" bestFit="1" customWidth="1"/>
    <col min="66" max="66" width="13.85546875" bestFit="1" customWidth="1"/>
    <col min="67" max="67" width="10.140625" bestFit="1" customWidth="1"/>
    <col min="68" max="68" width="9" bestFit="1" customWidth="1"/>
    <col min="69" max="69" width="10.140625" bestFit="1" customWidth="1"/>
    <col min="70" max="70" width="7.5703125" bestFit="1" customWidth="1"/>
    <col min="71" max="71" width="10.85546875" bestFit="1" customWidth="1"/>
    <col min="72" max="72" width="13.85546875" bestFit="1" customWidth="1"/>
    <col min="73" max="73" width="8.85546875" bestFit="1" customWidth="1"/>
    <col min="74" max="74" width="13.85546875" bestFit="1" customWidth="1"/>
    <col min="75" max="75" width="11.140625" bestFit="1" customWidth="1"/>
    <col min="76" max="76" width="13.85546875" bestFit="1" customWidth="1"/>
  </cols>
  <sheetData>
    <row r="2" spans="1:76" ht="255">
      <c r="A2" s="408" t="s">
        <v>0</v>
      </c>
      <c r="B2" s="408" t="s">
        <v>1</v>
      </c>
      <c r="C2" s="408" t="s">
        <v>2</v>
      </c>
      <c r="D2" s="409" t="s">
        <v>3</v>
      </c>
      <c r="E2" s="409" t="s">
        <v>4</v>
      </c>
      <c r="F2" s="409" t="s">
        <v>5</v>
      </c>
      <c r="G2" s="410" t="s">
        <v>6</v>
      </c>
      <c r="H2" s="410" t="s">
        <v>7</v>
      </c>
      <c r="I2" s="410" t="s">
        <v>8</v>
      </c>
      <c r="J2" s="410" t="s">
        <v>9</v>
      </c>
      <c r="K2" s="410" t="s">
        <v>10</v>
      </c>
      <c r="L2" s="410" t="s">
        <v>11</v>
      </c>
      <c r="M2" s="410" t="s">
        <v>12</v>
      </c>
      <c r="N2" s="410" t="s">
        <v>13</v>
      </c>
      <c r="O2" s="410" t="s">
        <v>14</v>
      </c>
      <c r="P2" s="410" t="s">
        <v>15</v>
      </c>
      <c r="Q2" s="410" t="s">
        <v>16</v>
      </c>
      <c r="R2" s="410" t="s">
        <v>17</v>
      </c>
      <c r="S2" s="410" t="s">
        <v>18</v>
      </c>
      <c r="T2" s="410" t="s">
        <v>19</v>
      </c>
      <c r="U2" s="410" t="s">
        <v>20</v>
      </c>
      <c r="V2" s="410" t="s">
        <v>21</v>
      </c>
      <c r="W2" s="410" t="s">
        <v>22</v>
      </c>
      <c r="X2" s="410" t="s">
        <v>23</v>
      </c>
      <c r="Y2" s="410" t="s">
        <v>24</v>
      </c>
      <c r="Z2" s="410" t="s">
        <v>25</v>
      </c>
      <c r="AA2" s="410" t="s">
        <v>26</v>
      </c>
      <c r="AB2" s="410" t="s">
        <v>27</v>
      </c>
      <c r="AC2" s="410" t="s">
        <v>28</v>
      </c>
      <c r="AD2" s="410" t="s">
        <v>29</v>
      </c>
      <c r="AE2" s="410" t="s">
        <v>30</v>
      </c>
      <c r="AF2" s="410" t="s">
        <v>31</v>
      </c>
      <c r="AG2" s="410" t="s">
        <v>32</v>
      </c>
      <c r="AH2" s="410" t="s">
        <v>33</v>
      </c>
      <c r="AI2" s="410" t="s">
        <v>34</v>
      </c>
      <c r="AJ2" s="410" t="s">
        <v>35</v>
      </c>
      <c r="AK2" s="410" t="s">
        <v>36</v>
      </c>
      <c r="AL2" s="410" t="s">
        <v>37</v>
      </c>
      <c r="AM2" s="410" t="s">
        <v>38</v>
      </c>
      <c r="AN2" s="410" t="s">
        <v>39</v>
      </c>
      <c r="AO2" s="410" t="s">
        <v>40</v>
      </c>
      <c r="AP2" s="410" t="s">
        <v>41</v>
      </c>
      <c r="AQ2" s="410" t="s">
        <v>42</v>
      </c>
      <c r="AR2" s="410" t="s">
        <v>43</v>
      </c>
      <c r="AS2" s="410" t="s">
        <v>44</v>
      </c>
      <c r="AT2" s="410" t="s">
        <v>45</v>
      </c>
      <c r="AU2" s="411" t="s">
        <v>46</v>
      </c>
      <c r="AV2" s="410" t="s">
        <v>47</v>
      </c>
      <c r="AW2" s="410" t="s">
        <v>48</v>
      </c>
      <c r="AX2" s="412" t="s">
        <v>49</v>
      </c>
      <c r="AY2" s="412" t="s">
        <v>50</v>
      </c>
      <c r="AZ2" s="412" t="s">
        <v>51</v>
      </c>
      <c r="BA2" s="412" t="s">
        <v>52</v>
      </c>
      <c r="BB2" s="412" t="s">
        <v>53</v>
      </c>
      <c r="BC2" s="412" t="s">
        <v>54</v>
      </c>
      <c r="BD2" s="413" t="s">
        <v>55</v>
      </c>
      <c r="BE2" s="413" t="s">
        <v>56</v>
      </c>
      <c r="BF2" s="412" t="s">
        <v>57</v>
      </c>
      <c r="BG2" s="412" t="s">
        <v>58</v>
      </c>
      <c r="BH2" s="412" t="s">
        <v>59</v>
      </c>
      <c r="BI2" s="412" t="s">
        <v>60</v>
      </c>
      <c r="BJ2" s="412" t="s">
        <v>61</v>
      </c>
      <c r="BK2" s="414" t="s">
        <v>62</v>
      </c>
      <c r="BL2" s="414" t="s">
        <v>63</v>
      </c>
      <c r="BM2" s="412" t="s">
        <v>64</v>
      </c>
      <c r="BN2" s="412" t="s">
        <v>65</v>
      </c>
      <c r="BO2" s="412" t="s">
        <v>66</v>
      </c>
      <c r="BP2" s="412" t="s">
        <v>67</v>
      </c>
      <c r="BQ2" s="413" t="s">
        <v>68</v>
      </c>
      <c r="BR2" s="415" t="s">
        <v>69</v>
      </c>
      <c r="BS2" s="413" t="s">
        <v>70</v>
      </c>
      <c r="BT2" s="413" t="s">
        <v>71</v>
      </c>
      <c r="BU2" s="413" t="s">
        <v>72</v>
      </c>
      <c r="BV2" s="413" t="s">
        <v>73</v>
      </c>
      <c r="BW2" s="413" t="s">
        <v>74</v>
      </c>
      <c r="BX2" s="413" t="s">
        <v>75</v>
      </c>
    </row>
    <row r="3" spans="1:76">
      <c r="A3" s="596" t="s">
        <v>76</v>
      </c>
      <c r="B3" s="597"/>
      <c r="C3" s="598"/>
      <c r="D3" s="572">
        <f t="shared" ref="D3:AW3" si="0">SUM(D$4:D$661)</f>
        <v>178409.83</v>
      </c>
      <c r="E3" s="572">
        <f t="shared" si="0"/>
        <v>103355</v>
      </c>
      <c r="F3" s="572">
        <f t="shared" si="0"/>
        <v>75054.83</v>
      </c>
      <c r="G3" s="495">
        <f t="shared" si="0"/>
        <v>415614123.29500008</v>
      </c>
      <c r="H3" s="495">
        <f t="shared" si="0"/>
        <v>256360909.24249998</v>
      </c>
      <c r="I3" s="495">
        <f t="shared" si="0"/>
        <v>193013290.28816995</v>
      </c>
      <c r="J3" s="495">
        <f t="shared" si="0"/>
        <v>24026098.749999985</v>
      </c>
      <c r="K3" s="495">
        <f t="shared" si="0"/>
        <v>17720198.646743041</v>
      </c>
      <c r="L3" s="495">
        <f t="shared" si="0"/>
        <v>58621992.400000021</v>
      </c>
      <c r="M3" s="495">
        <f t="shared" si="0"/>
        <v>66534952.544486046</v>
      </c>
      <c r="N3" s="495">
        <f t="shared" si="0"/>
        <v>2055610.7573798858</v>
      </c>
      <c r="O3" s="495">
        <f t="shared" si="0"/>
        <v>3667593.9123531603</v>
      </c>
      <c r="P3" s="495">
        <f t="shared" si="0"/>
        <v>5350926.0441544484</v>
      </c>
      <c r="Q3" s="495">
        <f t="shared" si="0"/>
        <v>8258807.7781966468</v>
      </c>
      <c r="R3" s="495">
        <f t="shared" si="0"/>
        <v>11124785.3203962</v>
      </c>
      <c r="S3" s="495">
        <f t="shared" si="0"/>
        <v>6365943.6179431379</v>
      </c>
      <c r="T3" s="495">
        <f t="shared" si="0"/>
        <v>2114954.7767382972</v>
      </c>
      <c r="U3" s="495">
        <f t="shared" si="0"/>
        <v>4355253.3403287465</v>
      </c>
      <c r="V3" s="495">
        <f t="shared" si="0"/>
        <v>5347115.2634875402</v>
      </c>
      <c r="W3" s="495">
        <f t="shared" si="0"/>
        <v>8747713.4634644091</v>
      </c>
      <c r="X3" s="495">
        <f t="shared" si="0"/>
        <v>11580211.612211151</v>
      </c>
      <c r="Y3" s="495">
        <f t="shared" si="0"/>
        <v>5808974.7495255601</v>
      </c>
      <c r="Z3" s="495">
        <f t="shared" si="0"/>
        <v>15033226.85797934</v>
      </c>
      <c r="AA3" s="495">
        <f t="shared" si="0"/>
        <v>6430494.4782689074</v>
      </c>
      <c r="AB3" s="495">
        <f t="shared" si="0"/>
        <v>41951981.575393438</v>
      </c>
      <c r="AC3" s="495">
        <f t="shared" si="0"/>
        <v>28793321.788501013</v>
      </c>
      <c r="AD3" s="495">
        <f t="shared" si="0"/>
        <v>1688077.7540683183</v>
      </c>
      <c r="AE3" s="495">
        <f t="shared" si="0"/>
        <v>829959.77942781628</v>
      </c>
      <c r="AF3" s="495">
        <f t="shared" si="0"/>
        <v>57073309.740000099</v>
      </c>
      <c r="AG3" s="495">
        <f t="shared" si="0"/>
        <v>0</v>
      </c>
      <c r="AH3" s="495">
        <f t="shared" si="0"/>
        <v>0</v>
      </c>
      <c r="AI3" s="495">
        <f t="shared" si="0"/>
        <v>747984.34896043921</v>
      </c>
      <c r="AJ3" s="495">
        <f t="shared" si="0"/>
        <v>8753649.1439999901</v>
      </c>
      <c r="AK3" s="495">
        <f t="shared" si="0"/>
        <v>5894212.79</v>
      </c>
      <c r="AL3" s="495">
        <f t="shared" si="0"/>
        <v>0</v>
      </c>
      <c r="AM3" s="495">
        <f t="shared" si="0"/>
        <v>0</v>
      </c>
      <c r="AN3" s="495">
        <f t="shared" si="0"/>
        <v>0</v>
      </c>
      <c r="AO3" s="495">
        <f t="shared" si="0"/>
        <v>0</v>
      </c>
      <c r="AP3" s="495">
        <f t="shared" si="0"/>
        <v>0</v>
      </c>
      <c r="AQ3" s="495">
        <f t="shared" si="0"/>
        <v>0</v>
      </c>
      <c r="AR3" s="495">
        <f t="shared" si="0"/>
        <v>0</v>
      </c>
      <c r="AS3" s="495">
        <f t="shared" si="0"/>
        <v>864988322.82567</v>
      </c>
      <c r="AT3" s="495">
        <f t="shared" si="0"/>
        <v>336408195.21104723</v>
      </c>
      <c r="AU3" s="495">
        <f t="shared" si="0"/>
        <v>72469156.022960439</v>
      </c>
      <c r="AV3" s="495">
        <f t="shared" si="0"/>
        <v>200999927.37704498</v>
      </c>
      <c r="AW3" s="495">
        <f t="shared" si="0"/>
        <v>1273865674.0596771</v>
      </c>
      <c r="AX3" s="495">
        <f t="shared" ref="AX3" si="1">SUM(AX$4:AX$661)</f>
        <v>1258469827.7767167</v>
      </c>
      <c r="AY3" s="496"/>
      <c r="AZ3" s="496">
        <f t="shared" ref="AZ3" si="2">SUM(AZ$6:AZ$661)</f>
        <v>1019586587.5333333</v>
      </c>
      <c r="BA3" s="495">
        <f t="shared" ref="BA3:BE3" si="3">SUM(BA$4:BA$661)</f>
        <v>1288694.8622004774</v>
      </c>
      <c r="BB3" s="495">
        <f t="shared" si="3"/>
        <v>0</v>
      </c>
      <c r="BC3" s="495">
        <f t="shared" si="3"/>
        <v>1275154368.9218776</v>
      </c>
      <c r="BD3" s="495">
        <f t="shared" si="3"/>
        <v>646825443.42556727</v>
      </c>
      <c r="BE3" s="495">
        <f t="shared" si="3"/>
        <v>628328925.49631047</v>
      </c>
      <c r="BF3" s="495">
        <f t="shared" ref="BF3:BJ3" si="4">SUM(BF$4:BF$661)</f>
        <v>1039642198.8162938</v>
      </c>
      <c r="BG3" s="496"/>
      <c r="BH3" s="495">
        <f t="shared" si="4"/>
        <v>1202685212.8989177</v>
      </c>
      <c r="BI3" s="495">
        <f t="shared" si="4"/>
        <v>2409668.3631476299</v>
      </c>
      <c r="BJ3" s="495">
        <f t="shared" si="4"/>
        <v>2366110.9742605193</v>
      </c>
      <c r="BK3" s="496"/>
      <c r="BL3" s="496"/>
      <c r="BM3" s="495">
        <f t="shared" ref="BM3:BN3" si="5">SUM(BM$4:BM$661)</f>
        <v>2609084.1777130058</v>
      </c>
      <c r="BN3" s="495">
        <f t="shared" si="5"/>
        <v>1277763453.0995905</v>
      </c>
      <c r="BO3" s="496"/>
      <c r="BP3" s="496"/>
      <c r="BQ3" s="496"/>
      <c r="BR3" s="496"/>
      <c r="BS3" s="495">
        <f t="shared" ref="BS3:BW3" si="6">SUM(BS$4:BS$661)</f>
        <v>-1374021.2999999998</v>
      </c>
      <c r="BT3" s="495">
        <f t="shared" si="6"/>
        <v>1276389431.7995903</v>
      </c>
      <c r="BU3" s="495">
        <f t="shared" si="6"/>
        <v>0</v>
      </c>
      <c r="BV3" s="495">
        <f t="shared" si="6"/>
        <v>1276389431.7995903</v>
      </c>
      <c r="BW3" s="495">
        <f t="shared" si="6"/>
        <v>8753649.1439999901</v>
      </c>
      <c r="BX3" s="495">
        <f>SUM(BX$4:BX$661)</f>
        <v>1267635782.6555905</v>
      </c>
    </row>
    <row r="4" spans="1:76">
      <c r="A4" s="416">
        <v>134094</v>
      </c>
      <c r="B4" s="416">
        <v>3302004</v>
      </c>
      <c r="C4" s="417" t="s">
        <v>77</v>
      </c>
      <c r="D4" s="418">
        <v>293</v>
      </c>
      <c r="E4" s="418">
        <v>293</v>
      </c>
      <c r="F4" s="418">
        <v>0</v>
      </c>
      <c r="G4" s="419">
        <v>1178220.0970000001</v>
      </c>
      <c r="H4" s="419">
        <v>0</v>
      </c>
      <c r="I4" s="419">
        <v>0</v>
      </c>
      <c r="J4" s="419">
        <v>66210.739999999947</v>
      </c>
      <c r="K4" s="419">
        <v>0</v>
      </c>
      <c r="L4" s="419">
        <v>158642.59999999989</v>
      </c>
      <c r="M4" s="419">
        <v>0</v>
      </c>
      <c r="N4" s="419">
        <v>242.45394431999998</v>
      </c>
      <c r="O4" s="419">
        <v>1176.1595596799998</v>
      </c>
      <c r="P4" s="419">
        <v>459.11491583999992</v>
      </c>
      <c r="Q4" s="419">
        <v>61170.614292479921</v>
      </c>
      <c r="R4" s="419">
        <v>14485.333524479993</v>
      </c>
      <c r="S4" s="419">
        <v>16961.458913279996</v>
      </c>
      <c r="T4" s="419">
        <v>0</v>
      </c>
      <c r="U4" s="419">
        <v>0</v>
      </c>
      <c r="V4" s="419">
        <v>0</v>
      </c>
      <c r="W4" s="419">
        <v>0</v>
      </c>
      <c r="X4" s="419">
        <v>0</v>
      </c>
      <c r="Y4" s="419">
        <v>0</v>
      </c>
      <c r="Z4" s="419">
        <v>23269.540161290279</v>
      </c>
      <c r="AA4" s="419">
        <v>0</v>
      </c>
      <c r="AB4" s="419">
        <v>105095.00807195103</v>
      </c>
      <c r="AC4" s="419">
        <v>0</v>
      </c>
      <c r="AD4" s="419">
        <v>0</v>
      </c>
      <c r="AE4" s="419">
        <v>0</v>
      </c>
      <c r="AF4" s="419">
        <v>149406.57</v>
      </c>
      <c r="AG4" s="419">
        <v>0</v>
      </c>
      <c r="AH4" s="419">
        <v>0</v>
      </c>
      <c r="AI4" s="419">
        <v>0</v>
      </c>
      <c r="AJ4" s="419">
        <v>29679.604500000001</v>
      </c>
      <c r="AK4" s="419">
        <v>0</v>
      </c>
      <c r="AL4" s="419">
        <v>0</v>
      </c>
      <c r="AM4" s="419">
        <v>0</v>
      </c>
      <c r="AN4" s="419">
        <v>0</v>
      </c>
      <c r="AO4" s="419">
        <v>0</v>
      </c>
      <c r="AP4" s="419">
        <v>0</v>
      </c>
      <c r="AQ4" s="419">
        <v>0</v>
      </c>
      <c r="AR4" s="419">
        <v>0</v>
      </c>
      <c r="AS4" s="419">
        <v>1178220.0970000001</v>
      </c>
      <c r="AT4" s="419">
        <v>447713.02338332107</v>
      </c>
      <c r="AU4" s="419">
        <v>179086.17450000002</v>
      </c>
      <c r="AV4" s="419">
        <v>278971.46397597977</v>
      </c>
      <c r="AW4" s="420">
        <v>1805019.294883321</v>
      </c>
      <c r="AX4" s="420">
        <v>1775339.6903833211</v>
      </c>
      <c r="AY4" s="420">
        <v>5115</v>
      </c>
      <c r="AZ4" s="420">
        <v>1498695</v>
      </c>
      <c r="BA4" s="420">
        <v>0</v>
      </c>
      <c r="BB4" s="420">
        <v>0</v>
      </c>
      <c r="BC4" s="420">
        <v>1805019.294883321</v>
      </c>
      <c r="BD4" s="419">
        <v>1805019.294883321</v>
      </c>
      <c r="BE4" s="419">
        <v>0</v>
      </c>
      <c r="BF4" s="420">
        <v>1528374.6044999999</v>
      </c>
      <c r="BG4" s="420">
        <v>1349288.43</v>
      </c>
      <c r="BH4" s="419">
        <v>1625933.1203833211</v>
      </c>
      <c r="BI4" s="419">
        <v>5549.2597965301056</v>
      </c>
      <c r="BJ4" s="419">
        <v>5458.8548454849497</v>
      </c>
      <c r="BK4" s="421">
        <v>1.6561156800117226E-2</v>
      </c>
      <c r="BL4" s="421">
        <v>0</v>
      </c>
      <c r="BM4" s="419">
        <v>0</v>
      </c>
      <c r="BN4" s="420">
        <v>1805019.294883321</v>
      </c>
      <c r="BO4" s="420">
        <v>6059.1798306597993</v>
      </c>
      <c r="BP4" s="420" t="s">
        <v>78</v>
      </c>
      <c r="BQ4" s="420">
        <v>6160.4754091580926</v>
      </c>
      <c r="BR4" s="421">
        <v>2.035538910640855E-2</v>
      </c>
      <c r="BS4" s="419">
        <v>-7295.7</v>
      </c>
      <c r="BT4" s="419">
        <v>1797723.5948833211</v>
      </c>
      <c r="BU4" s="419">
        <v>0</v>
      </c>
      <c r="BV4" s="419">
        <v>1797723.5948833211</v>
      </c>
      <c r="BW4" s="419">
        <v>29679.604500000001</v>
      </c>
      <c r="BX4" s="419">
        <v>1768043.9903833212</v>
      </c>
    </row>
    <row r="5" spans="1:76">
      <c r="A5" s="416">
        <v>134098</v>
      </c>
      <c r="B5" s="416">
        <v>3302005</v>
      </c>
      <c r="C5" s="417" t="s">
        <v>79</v>
      </c>
      <c r="D5" s="418">
        <v>618</v>
      </c>
      <c r="E5" s="418">
        <v>618</v>
      </c>
      <c r="F5" s="418">
        <v>0</v>
      </c>
      <c r="G5" s="419">
        <v>2485119.5220000003</v>
      </c>
      <c r="H5" s="419">
        <v>0</v>
      </c>
      <c r="I5" s="419">
        <v>0</v>
      </c>
      <c r="J5" s="419">
        <v>77575.269999999786</v>
      </c>
      <c r="K5" s="419">
        <v>0</v>
      </c>
      <c r="L5" s="419">
        <v>188240.09999999986</v>
      </c>
      <c r="M5" s="419">
        <v>0</v>
      </c>
      <c r="N5" s="419">
        <v>4849.0788863999906</v>
      </c>
      <c r="O5" s="419">
        <v>10879.475927039981</v>
      </c>
      <c r="P5" s="419">
        <v>5050.2640742399817</v>
      </c>
      <c r="Q5" s="419">
        <v>10110.84533759998</v>
      </c>
      <c r="R5" s="419">
        <v>11266.370519039989</v>
      </c>
      <c r="S5" s="419">
        <v>12014.366730239984</v>
      </c>
      <c r="T5" s="419">
        <v>0</v>
      </c>
      <c r="U5" s="419">
        <v>0</v>
      </c>
      <c r="V5" s="419">
        <v>0</v>
      </c>
      <c r="W5" s="419">
        <v>0</v>
      </c>
      <c r="X5" s="419">
        <v>0</v>
      </c>
      <c r="Y5" s="419">
        <v>0</v>
      </c>
      <c r="Z5" s="419">
        <v>47929.286779660739</v>
      </c>
      <c r="AA5" s="419">
        <v>0</v>
      </c>
      <c r="AB5" s="419">
        <v>210286.8054100046</v>
      </c>
      <c r="AC5" s="419">
        <v>0</v>
      </c>
      <c r="AD5" s="419">
        <v>0</v>
      </c>
      <c r="AE5" s="419">
        <v>0</v>
      </c>
      <c r="AF5" s="419">
        <v>149406.57</v>
      </c>
      <c r="AG5" s="419">
        <v>0</v>
      </c>
      <c r="AH5" s="419">
        <v>0</v>
      </c>
      <c r="AI5" s="419">
        <v>0</v>
      </c>
      <c r="AJ5" s="419">
        <v>68580.057000000001</v>
      </c>
      <c r="AK5" s="419">
        <v>0</v>
      </c>
      <c r="AL5" s="419">
        <v>0</v>
      </c>
      <c r="AM5" s="419">
        <v>0</v>
      </c>
      <c r="AN5" s="419">
        <v>0</v>
      </c>
      <c r="AO5" s="419">
        <v>0</v>
      </c>
      <c r="AP5" s="419">
        <v>0</v>
      </c>
      <c r="AQ5" s="419">
        <v>0</v>
      </c>
      <c r="AR5" s="419">
        <v>0</v>
      </c>
      <c r="AS5" s="419">
        <v>2485119.5220000003</v>
      </c>
      <c r="AT5" s="419">
        <v>578201.86366422486</v>
      </c>
      <c r="AU5" s="419">
        <v>217986.62700000001</v>
      </c>
      <c r="AV5" s="419">
        <v>449737.65924084606</v>
      </c>
      <c r="AW5" s="420">
        <v>3281308.012664225</v>
      </c>
      <c r="AX5" s="420">
        <v>3212727.9556642249</v>
      </c>
      <c r="AY5" s="420">
        <v>5115</v>
      </c>
      <c r="AZ5" s="420">
        <v>3161070</v>
      </c>
      <c r="BA5" s="420">
        <v>0</v>
      </c>
      <c r="BB5" s="420">
        <v>0</v>
      </c>
      <c r="BC5" s="420">
        <v>3281308.012664225</v>
      </c>
      <c r="BD5" s="419">
        <v>3281308.0126642254</v>
      </c>
      <c r="BE5" s="419">
        <v>0</v>
      </c>
      <c r="BF5" s="420">
        <v>3229650.057</v>
      </c>
      <c r="BG5" s="420">
        <v>3011663.43</v>
      </c>
      <c r="BH5" s="419">
        <v>3063321.3856642251</v>
      </c>
      <c r="BI5" s="419">
        <v>4956.8307211395231</v>
      </c>
      <c r="BJ5" s="419">
        <v>4884.2241392971255</v>
      </c>
      <c r="BK5" s="421">
        <v>1.4865530281099312E-2</v>
      </c>
      <c r="BL5" s="421">
        <v>0</v>
      </c>
      <c r="BM5" s="419">
        <v>0</v>
      </c>
      <c r="BN5" s="420">
        <v>3281308.012664225</v>
      </c>
      <c r="BO5" s="420">
        <v>5198.5889250230175</v>
      </c>
      <c r="BP5" s="420" t="s">
        <v>78</v>
      </c>
      <c r="BQ5" s="420">
        <v>5309.5598910424351</v>
      </c>
      <c r="BR5" s="421">
        <v>1.7606845289751094E-2</v>
      </c>
      <c r="BS5" s="419">
        <v>-15388.199999999999</v>
      </c>
      <c r="BT5" s="419">
        <v>3265919.8126642248</v>
      </c>
      <c r="BU5" s="419">
        <v>0</v>
      </c>
      <c r="BV5" s="419">
        <v>3265919.8126642248</v>
      </c>
      <c r="BW5" s="419">
        <v>68580.057000000001</v>
      </c>
      <c r="BX5" s="419">
        <v>3197339.7556642247</v>
      </c>
    </row>
    <row r="6" spans="1:76">
      <c r="A6" s="416">
        <v>103157</v>
      </c>
      <c r="B6" s="416">
        <v>3302008</v>
      </c>
      <c r="C6" s="417" t="s">
        <v>80</v>
      </c>
      <c r="D6" s="418">
        <v>425</v>
      </c>
      <c r="E6" s="418">
        <v>425</v>
      </c>
      <c r="F6" s="418">
        <v>0</v>
      </c>
      <c r="G6" s="419">
        <v>1709022.3250000002</v>
      </c>
      <c r="H6" s="419">
        <v>0</v>
      </c>
      <c r="I6" s="419">
        <v>0</v>
      </c>
      <c r="J6" s="419">
        <v>120068.73000000001</v>
      </c>
      <c r="K6" s="419">
        <v>0</v>
      </c>
      <c r="L6" s="419">
        <v>287687.7</v>
      </c>
      <c r="M6" s="419">
        <v>0</v>
      </c>
      <c r="N6" s="419">
        <v>1939.6315545599996</v>
      </c>
      <c r="O6" s="419">
        <v>64982.815672320001</v>
      </c>
      <c r="P6" s="419">
        <v>15150.792222719996</v>
      </c>
      <c r="Q6" s="419">
        <v>23760.486543359861</v>
      </c>
      <c r="R6" s="419">
        <v>54722.371092480011</v>
      </c>
      <c r="S6" s="419">
        <v>1413.4549094399981</v>
      </c>
      <c r="T6" s="419">
        <v>0</v>
      </c>
      <c r="U6" s="419">
        <v>0</v>
      </c>
      <c r="V6" s="419">
        <v>0</v>
      </c>
      <c r="W6" s="419">
        <v>0</v>
      </c>
      <c r="X6" s="419">
        <v>0</v>
      </c>
      <c r="Y6" s="419">
        <v>0</v>
      </c>
      <c r="Z6" s="419">
        <v>89894.925824175734</v>
      </c>
      <c r="AA6" s="419">
        <v>0</v>
      </c>
      <c r="AB6" s="419">
        <v>140041.0060799577</v>
      </c>
      <c r="AC6" s="419">
        <v>0</v>
      </c>
      <c r="AD6" s="419">
        <v>0</v>
      </c>
      <c r="AE6" s="419">
        <v>0</v>
      </c>
      <c r="AF6" s="419">
        <v>149406.57</v>
      </c>
      <c r="AG6" s="419">
        <v>0</v>
      </c>
      <c r="AH6" s="419">
        <v>0</v>
      </c>
      <c r="AI6" s="419">
        <v>0</v>
      </c>
      <c r="AJ6" s="419">
        <v>41493.815999999999</v>
      </c>
      <c r="AK6" s="419">
        <v>0</v>
      </c>
      <c r="AL6" s="419">
        <v>0</v>
      </c>
      <c r="AM6" s="419">
        <v>0</v>
      </c>
      <c r="AN6" s="419">
        <v>0</v>
      </c>
      <c r="AO6" s="419">
        <v>0</v>
      </c>
      <c r="AP6" s="419">
        <v>0</v>
      </c>
      <c r="AQ6" s="419">
        <v>0</v>
      </c>
      <c r="AR6" s="419">
        <v>0</v>
      </c>
      <c r="AS6" s="419">
        <v>1709022.3250000002</v>
      </c>
      <c r="AT6" s="419">
        <v>799661.91389901331</v>
      </c>
      <c r="AU6" s="419">
        <v>190900.386</v>
      </c>
      <c r="AV6" s="419">
        <v>430593.47584811447</v>
      </c>
      <c r="AW6" s="420">
        <v>2699584.6248990134</v>
      </c>
      <c r="AX6" s="420">
        <v>2658090.8088990133</v>
      </c>
      <c r="AY6" s="420">
        <v>5115</v>
      </c>
      <c r="AZ6" s="420">
        <v>2173875</v>
      </c>
      <c r="BA6" s="420">
        <v>0</v>
      </c>
      <c r="BB6" s="420">
        <v>0</v>
      </c>
      <c r="BC6" s="420">
        <v>2699584.6248990134</v>
      </c>
      <c r="BD6" s="419">
        <v>2699584.6248990134</v>
      </c>
      <c r="BE6" s="419">
        <v>0</v>
      </c>
      <c r="BF6" s="420">
        <v>2215368.8160000001</v>
      </c>
      <c r="BG6" s="420">
        <v>2024468.43</v>
      </c>
      <c r="BH6" s="419">
        <v>2508684.2388990135</v>
      </c>
      <c r="BI6" s="419">
        <v>5902.7864444682673</v>
      </c>
      <c r="BJ6" s="419">
        <v>5740.0345936619715</v>
      </c>
      <c r="BK6" s="421">
        <v>2.8353810094803793E-2</v>
      </c>
      <c r="BL6" s="421">
        <v>0</v>
      </c>
      <c r="BM6" s="419">
        <v>0</v>
      </c>
      <c r="BN6" s="420">
        <v>2699584.6248990134</v>
      </c>
      <c r="BO6" s="420">
        <v>6254.3313150565018</v>
      </c>
      <c r="BP6" s="420" t="s">
        <v>78</v>
      </c>
      <c r="BQ6" s="420">
        <v>6351.963823291796</v>
      </c>
      <c r="BR6" s="421">
        <v>3.1404232105351149E-2</v>
      </c>
      <c r="BS6" s="419">
        <v>-10582.5</v>
      </c>
      <c r="BT6" s="419">
        <v>2689002.1248990134</v>
      </c>
      <c r="BU6" s="419">
        <v>0</v>
      </c>
      <c r="BV6" s="419">
        <v>2689002.1248990134</v>
      </c>
      <c r="BW6" s="419">
        <v>41493.815999999999</v>
      </c>
      <c r="BX6" s="419">
        <v>2647508.3088990133</v>
      </c>
    </row>
    <row r="7" spans="1:76">
      <c r="A7" s="416">
        <v>103159</v>
      </c>
      <c r="B7" s="416">
        <v>3302010</v>
      </c>
      <c r="C7" s="417" t="s">
        <v>81</v>
      </c>
      <c r="D7" s="418">
        <v>348</v>
      </c>
      <c r="E7" s="418">
        <v>348</v>
      </c>
      <c r="F7" s="418">
        <v>0</v>
      </c>
      <c r="G7" s="419">
        <v>1399387.692</v>
      </c>
      <c r="H7" s="419">
        <v>0</v>
      </c>
      <c r="I7" s="419">
        <v>0</v>
      </c>
      <c r="J7" s="419">
        <v>101292.54999999984</v>
      </c>
      <c r="K7" s="419">
        <v>0</v>
      </c>
      <c r="L7" s="419">
        <v>247435.09999999995</v>
      </c>
      <c r="M7" s="419">
        <v>0</v>
      </c>
      <c r="N7" s="419">
        <v>2666.9933875199958</v>
      </c>
      <c r="O7" s="419">
        <v>5586.7579084799909</v>
      </c>
      <c r="P7" s="419">
        <v>20201.056296959934</v>
      </c>
      <c r="Q7" s="419">
        <v>39937.839083519902</v>
      </c>
      <c r="R7" s="419">
        <v>100324.34700287992</v>
      </c>
      <c r="S7" s="419">
        <v>2826.9098188799953</v>
      </c>
      <c r="T7" s="419">
        <v>0</v>
      </c>
      <c r="U7" s="419">
        <v>0</v>
      </c>
      <c r="V7" s="419">
        <v>0</v>
      </c>
      <c r="W7" s="419">
        <v>0</v>
      </c>
      <c r="X7" s="419">
        <v>0</v>
      </c>
      <c r="Y7" s="419">
        <v>0</v>
      </c>
      <c r="Z7" s="419">
        <v>79030.624905660385</v>
      </c>
      <c r="AA7" s="419">
        <v>0</v>
      </c>
      <c r="AB7" s="419">
        <v>128797.1521119203</v>
      </c>
      <c r="AC7" s="419">
        <v>0</v>
      </c>
      <c r="AD7" s="419">
        <v>27100.931199999861</v>
      </c>
      <c r="AE7" s="419">
        <v>0</v>
      </c>
      <c r="AF7" s="419">
        <v>149406.57</v>
      </c>
      <c r="AG7" s="419">
        <v>0</v>
      </c>
      <c r="AH7" s="419">
        <v>0</v>
      </c>
      <c r="AI7" s="419">
        <v>0</v>
      </c>
      <c r="AJ7" s="419">
        <v>59935.512000000002</v>
      </c>
      <c r="AK7" s="419">
        <v>0</v>
      </c>
      <c r="AL7" s="419">
        <v>0</v>
      </c>
      <c r="AM7" s="419">
        <v>0</v>
      </c>
      <c r="AN7" s="419">
        <v>0</v>
      </c>
      <c r="AO7" s="419">
        <v>0</v>
      </c>
      <c r="AP7" s="419">
        <v>0</v>
      </c>
      <c r="AQ7" s="419">
        <v>0</v>
      </c>
      <c r="AR7" s="419">
        <v>0</v>
      </c>
      <c r="AS7" s="419">
        <v>1399387.692</v>
      </c>
      <c r="AT7" s="419">
        <v>755200.26171582006</v>
      </c>
      <c r="AU7" s="419">
        <v>209342.08199999999</v>
      </c>
      <c r="AV7" s="419">
        <v>386064.29597128648</v>
      </c>
      <c r="AW7" s="420">
        <v>2363930.0357158198</v>
      </c>
      <c r="AX7" s="420">
        <v>2303994.5237158197</v>
      </c>
      <c r="AY7" s="420">
        <v>5115</v>
      </c>
      <c r="AZ7" s="420">
        <v>1780020</v>
      </c>
      <c r="BA7" s="420">
        <v>0</v>
      </c>
      <c r="BB7" s="420">
        <v>0</v>
      </c>
      <c r="BC7" s="420">
        <v>2363930.0357158198</v>
      </c>
      <c r="BD7" s="419">
        <v>2363930.0357158203</v>
      </c>
      <c r="BE7" s="419">
        <v>0</v>
      </c>
      <c r="BF7" s="420">
        <v>1839955.5120000001</v>
      </c>
      <c r="BG7" s="420">
        <v>1630613.43</v>
      </c>
      <c r="BH7" s="419">
        <v>2154587.9537158199</v>
      </c>
      <c r="BI7" s="419">
        <v>6191.3446945856895</v>
      </c>
      <c r="BJ7" s="419">
        <v>6036.5443064439141</v>
      </c>
      <c r="BK7" s="421">
        <v>2.5643875085374326E-2</v>
      </c>
      <c r="BL7" s="421">
        <v>0</v>
      </c>
      <c r="BM7" s="419">
        <v>0</v>
      </c>
      <c r="BN7" s="420">
        <v>2363930.0357158198</v>
      </c>
      <c r="BO7" s="420">
        <v>6620.6739187236199</v>
      </c>
      <c r="BP7" s="420" t="s">
        <v>78</v>
      </c>
      <c r="BQ7" s="420">
        <v>6792.9024014822407</v>
      </c>
      <c r="BR7" s="421">
        <v>4.4146251120965818E-2</v>
      </c>
      <c r="BS7" s="419">
        <v>-8665.1999999999989</v>
      </c>
      <c r="BT7" s="419">
        <v>2355264.8357158196</v>
      </c>
      <c r="BU7" s="419">
        <v>0</v>
      </c>
      <c r="BV7" s="419">
        <v>2355264.8357158196</v>
      </c>
      <c r="BW7" s="419">
        <v>59935.512000000002</v>
      </c>
      <c r="BX7" s="419">
        <v>2295329.3237158195</v>
      </c>
    </row>
    <row r="8" spans="1:76">
      <c r="A8" s="416">
        <v>134099</v>
      </c>
      <c r="B8" s="416">
        <v>3302011</v>
      </c>
      <c r="C8" s="417" t="s">
        <v>82</v>
      </c>
      <c r="D8" s="418">
        <v>616</v>
      </c>
      <c r="E8" s="418">
        <v>616</v>
      </c>
      <c r="F8" s="418">
        <v>0</v>
      </c>
      <c r="G8" s="419">
        <v>2477077.0640000002</v>
      </c>
      <c r="H8" s="419">
        <v>0</v>
      </c>
      <c r="I8" s="419">
        <v>0</v>
      </c>
      <c r="J8" s="419">
        <v>123527.49999999975</v>
      </c>
      <c r="K8" s="419">
        <v>0</v>
      </c>
      <c r="L8" s="419">
        <v>298342.79999999993</v>
      </c>
      <c r="M8" s="419">
        <v>0</v>
      </c>
      <c r="N8" s="419">
        <v>2182.0854988799983</v>
      </c>
      <c r="O8" s="419">
        <v>52339.10040576</v>
      </c>
      <c r="P8" s="419">
        <v>7804.9535692799718</v>
      </c>
      <c r="Q8" s="419">
        <v>8088.6762700799763</v>
      </c>
      <c r="R8" s="419">
        <v>40237.037567999752</v>
      </c>
      <c r="S8" s="419">
        <v>37456.555100159982</v>
      </c>
      <c r="T8" s="419">
        <v>0</v>
      </c>
      <c r="U8" s="419">
        <v>0</v>
      </c>
      <c r="V8" s="419">
        <v>0</v>
      </c>
      <c r="W8" s="419">
        <v>0</v>
      </c>
      <c r="X8" s="419">
        <v>0</v>
      </c>
      <c r="Y8" s="419">
        <v>0</v>
      </c>
      <c r="Z8" s="419">
        <v>65880.09618497084</v>
      </c>
      <c r="AA8" s="419">
        <v>0</v>
      </c>
      <c r="AB8" s="419">
        <v>318813.90591541777</v>
      </c>
      <c r="AC8" s="419">
        <v>0</v>
      </c>
      <c r="AD8" s="419">
        <v>0</v>
      </c>
      <c r="AE8" s="419">
        <v>0</v>
      </c>
      <c r="AF8" s="419">
        <v>149406.57</v>
      </c>
      <c r="AG8" s="419">
        <v>0</v>
      </c>
      <c r="AH8" s="419">
        <v>0</v>
      </c>
      <c r="AI8" s="419">
        <v>0</v>
      </c>
      <c r="AJ8" s="419">
        <v>104887.14599999999</v>
      </c>
      <c r="AK8" s="419">
        <v>0</v>
      </c>
      <c r="AL8" s="419">
        <v>0</v>
      </c>
      <c r="AM8" s="419">
        <v>0</v>
      </c>
      <c r="AN8" s="419">
        <v>0</v>
      </c>
      <c r="AO8" s="419">
        <v>0</v>
      </c>
      <c r="AP8" s="419">
        <v>0</v>
      </c>
      <c r="AQ8" s="419">
        <v>0</v>
      </c>
      <c r="AR8" s="419">
        <v>0</v>
      </c>
      <c r="AS8" s="419">
        <v>2477077.0640000002</v>
      </c>
      <c r="AT8" s="419">
        <v>954672.71051254799</v>
      </c>
      <c r="AU8" s="419">
        <v>254293.71600000001</v>
      </c>
      <c r="AV8" s="419">
        <v>647860.09414379508</v>
      </c>
      <c r="AW8" s="420">
        <v>3686043.490512548</v>
      </c>
      <c r="AX8" s="420">
        <v>3581156.3445125478</v>
      </c>
      <c r="AY8" s="420">
        <v>5115</v>
      </c>
      <c r="AZ8" s="420">
        <v>3150840</v>
      </c>
      <c r="BA8" s="420">
        <v>0</v>
      </c>
      <c r="BB8" s="420">
        <v>0</v>
      </c>
      <c r="BC8" s="420">
        <v>3686043.490512548</v>
      </c>
      <c r="BD8" s="419">
        <v>3686043.490512548</v>
      </c>
      <c r="BE8" s="419">
        <v>0</v>
      </c>
      <c r="BF8" s="420">
        <v>3255727.1460000002</v>
      </c>
      <c r="BG8" s="420">
        <v>3001433.43</v>
      </c>
      <c r="BH8" s="419">
        <v>3431749.774512548</v>
      </c>
      <c r="BI8" s="419">
        <v>5571.0223612216687</v>
      </c>
      <c r="BJ8" s="419">
        <v>5362.0469254098371</v>
      </c>
      <c r="BK8" s="421">
        <v>3.8973071052685541E-2</v>
      </c>
      <c r="BL8" s="421">
        <v>0</v>
      </c>
      <c r="BM8" s="419">
        <v>0</v>
      </c>
      <c r="BN8" s="420">
        <v>3686043.490512548</v>
      </c>
      <c r="BO8" s="420">
        <v>5813.5654943385516</v>
      </c>
      <c r="BP8" s="420" t="s">
        <v>78</v>
      </c>
      <c r="BQ8" s="420">
        <v>5983.8368352476427</v>
      </c>
      <c r="BR8" s="421">
        <v>3.8947712965254011E-2</v>
      </c>
      <c r="BS8" s="419">
        <v>-15338.4</v>
      </c>
      <c r="BT8" s="419">
        <v>3670705.0905125481</v>
      </c>
      <c r="BU8" s="419">
        <v>0</v>
      </c>
      <c r="BV8" s="419">
        <v>3670705.0905125481</v>
      </c>
      <c r="BW8" s="419">
        <v>104887.14599999999</v>
      </c>
      <c r="BX8" s="419">
        <v>3565817.9445125479</v>
      </c>
    </row>
    <row r="9" spans="1:76">
      <c r="A9" s="416">
        <v>103162</v>
      </c>
      <c r="B9" s="416">
        <v>3302014</v>
      </c>
      <c r="C9" s="417" t="s">
        <v>83</v>
      </c>
      <c r="D9" s="418">
        <v>383</v>
      </c>
      <c r="E9" s="418">
        <v>383</v>
      </c>
      <c r="F9" s="418">
        <v>0</v>
      </c>
      <c r="G9" s="419">
        <v>1540130.7070000002</v>
      </c>
      <c r="H9" s="419">
        <v>0</v>
      </c>
      <c r="I9" s="419">
        <v>0</v>
      </c>
      <c r="J9" s="419">
        <v>113645.29999999996</v>
      </c>
      <c r="K9" s="419">
        <v>0</v>
      </c>
      <c r="L9" s="419">
        <v>274664.7999999997</v>
      </c>
      <c r="M9" s="419">
        <v>0</v>
      </c>
      <c r="N9" s="419">
        <v>1215.4432025465883</v>
      </c>
      <c r="O9" s="419">
        <v>15035.291020438075</v>
      </c>
      <c r="P9" s="419">
        <v>11507.91968368585</v>
      </c>
      <c r="Q9" s="419">
        <v>3548.0597316892085</v>
      </c>
      <c r="R9" s="419">
        <v>109193.34847729256</v>
      </c>
      <c r="S9" s="419">
        <v>16297.283111592869</v>
      </c>
      <c r="T9" s="419">
        <v>0</v>
      </c>
      <c r="U9" s="419">
        <v>0</v>
      </c>
      <c r="V9" s="419">
        <v>0</v>
      </c>
      <c r="W9" s="419">
        <v>0</v>
      </c>
      <c r="X9" s="419">
        <v>0</v>
      </c>
      <c r="Y9" s="419">
        <v>0</v>
      </c>
      <c r="Z9" s="419">
        <v>64381.281898734145</v>
      </c>
      <c r="AA9" s="419">
        <v>0</v>
      </c>
      <c r="AB9" s="419">
        <v>174886.38379899232</v>
      </c>
      <c r="AC9" s="419">
        <v>0</v>
      </c>
      <c r="AD9" s="419">
        <v>5948.5493207348882</v>
      </c>
      <c r="AE9" s="419">
        <v>0</v>
      </c>
      <c r="AF9" s="419">
        <v>149406.57</v>
      </c>
      <c r="AG9" s="419">
        <v>0</v>
      </c>
      <c r="AH9" s="419">
        <v>0</v>
      </c>
      <c r="AI9" s="419">
        <v>0</v>
      </c>
      <c r="AJ9" s="419">
        <v>40917.512999999999</v>
      </c>
      <c r="AK9" s="419">
        <v>0</v>
      </c>
      <c r="AL9" s="419">
        <v>0</v>
      </c>
      <c r="AM9" s="419">
        <v>0</v>
      </c>
      <c r="AN9" s="419">
        <v>0</v>
      </c>
      <c r="AO9" s="419">
        <v>0</v>
      </c>
      <c r="AP9" s="419">
        <v>0</v>
      </c>
      <c r="AQ9" s="419">
        <v>0</v>
      </c>
      <c r="AR9" s="419">
        <v>0</v>
      </c>
      <c r="AS9" s="419">
        <v>1540130.7070000002</v>
      </c>
      <c r="AT9" s="419">
        <v>790323.66024570621</v>
      </c>
      <c r="AU9" s="419">
        <v>190324.08300000001</v>
      </c>
      <c r="AV9" s="419">
        <v>448131.59943080042</v>
      </c>
      <c r="AW9" s="420">
        <v>2520778.4502457064</v>
      </c>
      <c r="AX9" s="420">
        <v>2479860.9372457066</v>
      </c>
      <c r="AY9" s="420">
        <v>5115</v>
      </c>
      <c r="AZ9" s="420">
        <v>1959045</v>
      </c>
      <c r="BA9" s="420">
        <v>0</v>
      </c>
      <c r="BB9" s="420">
        <v>0</v>
      </c>
      <c r="BC9" s="420">
        <v>2520778.4502457064</v>
      </c>
      <c r="BD9" s="419">
        <v>2520778.4502457064</v>
      </c>
      <c r="BE9" s="419">
        <v>0</v>
      </c>
      <c r="BF9" s="420">
        <v>1999962.513</v>
      </c>
      <c r="BG9" s="420">
        <v>1809638.43</v>
      </c>
      <c r="BH9" s="419">
        <v>2330454.3672457067</v>
      </c>
      <c r="BI9" s="419">
        <v>6084.7372512942738</v>
      </c>
      <c r="BJ9" s="419">
        <v>5713.5737464285721</v>
      </c>
      <c r="BK9" s="421">
        <v>6.4961707214807152E-2</v>
      </c>
      <c r="BL9" s="421">
        <v>0</v>
      </c>
      <c r="BM9" s="419">
        <v>0</v>
      </c>
      <c r="BN9" s="420">
        <v>2520778.4502457064</v>
      </c>
      <c r="BO9" s="420">
        <v>6474.8327343229939</v>
      </c>
      <c r="BP9" s="420" t="s">
        <v>78</v>
      </c>
      <c r="BQ9" s="420">
        <v>6581.666971920904</v>
      </c>
      <c r="BR9" s="421">
        <v>6.4664049459677742E-2</v>
      </c>
      <c r="BS9" s="419">
        <v>-9536.6999999999989</v>
      </c>
      <c r="BT9" s="419">
        <v>2511241.7502457062</v>
      </c>
      <c r="BU9" s="419">
        <v>0</v>
      </c>
      <c r="BV9" s="419">
        <v>2511241.7502457062</v>
      </c>
      <c r="BW9" s="419">
        <v>40917.512999999999</v>
      </c>
      <c r="BX9" s="419">
        <v>2470324.2372457064</v>
      </c>
    </row>
    <row r="10" spans="1:76">
      <c r="A10" s="416">
        <v>134102</v>
      </c>
      <c r="B10" s="416">
        <v>3302015</v>
      </c>
      <c r="C10" s="417" t="s">
        <v>84</v>
      </c>
      <c r="D10" s="418">
        <v>388</v>
      </c>
      <c r="E10" s="418">
        <v>388</v>
      </c>
      <c r="F10" s="418">
        <v>0</v>
      </c>
      <c r="G10" s="419">
        <v>1560236.8520000002</v>
      </c>
      <c r="H10" s="419">
        <v>0</v>
      </c>
      <c r="I10" s="419">
        <v>0</v>
      </c>
      <c r="J10" s="419">
        <v>99810.220000000016</v>
      </c>
      <c r="K10" s="419">
        <v>0</v>
      </c>
      <c r="L10" s="419">
        <v>240331.69999999969</v>
      </c>
      <c r="M10" s="419">
        <v>0</v>
      </c>
      <c r="N10" s="419">
        <v>969.81577727999399</v>
      </c>
      <c r="O10" s="419">
        <v>5292.71801855999</v>
      </c>
      <c r="P10" s="419">
        <v>59684.939059199896</v>
      </c>
      <c r="Q10" s="419">
        <v>16177.352540159996</v>
      </c>
      <c r="R10" s="419">
        <v>50430.420418559923</v>
      </c>
      <c r="S10" s="419">
        <v>74913.110200319774</v>
      </c>
      <c r="T10" s="419">
        <v>0</v>
      </c>
      <c r="U10" s="419">
        <v>0</v>
      </c>
      <c r="V10" s="419">
        <v>0</v>
      </c>
      <c r="W10" s="419">
        <v>0</v>
      </c>
      <c r="X10" s="419">
        <v>0</v>
      </c>
      <c r="Y10" s="419">
        <v>0</v>
      </c>
      <c r="Z10" s="419">
        <v>77886.723843843763</v>
      </c>
      <c r="AA10" s="419">
        <v>0</v>
      </c>
      <c r="AB10" s="419">
        <v>193497.34566736658</v>
      </c>
      <c r="AC10" s="419">
        <v>0</v>
      </c>
      <c r="AD10" s="419">
        <v>693.90719999997054</v>
      </c>
      <c r="AE10" s="419">
        <v>0</v>
      </c>
      <c r="AF10" s="419">
        <v>149406.57</v>
      </c>
      <c r="AG10" s="419">
        <v>0</v>
      </c>
      <c r="AH10" s="419">
        <v>0</v>
      </c>
      <c r="AI10" s="419">
        <v>0</v>
      </c>
      <c r="AJ10" s="419">
        <v>39764.906999999999</v>
      </c>
      <c r="AK10" s="419">
        <v>0</v>
      </c>
      <c r="AL10" s="419">
        <v>0</v>
      </c>
      <c r="AM10" s="419">
        <v>0</v>
      </c>
      <c r="AN10" s="419">
        <v>0</v>
      </c>
      <c r="AO10" s="419">
        <v>0</v>
      </c>
      <c r="AP10" s="419">
        <v>0</v>
      </c>
      <c r="AQ10" s="419">
        <v>0</v>
      </c>
      <c r="AR10" s="419">
        <v>0</v>
      </c>
      <c r="AS10" s="419">
        <v>1560236.8520000002</v>
      </c>
      <c r="AT10" s="419">
        <v>819688.25272528967</v>
      </c>
      <c r="AU10" s="419">
        <v>189171.47700000001</v>
      </c>
      <c r="AV10" s="419">
        <v>468648.88763243513</v>
      </c>
      <c r="AW10" s="420">
        <v>2569096.58172529</v>
      </c>
      <c r="AX10" s="420">
        <v>2529331.6747252899</v>
      </c>
      <c r="AY10" s="420">
        <v>5115</v>
      </c>
      <c r="AZ10" s="420">
        <v>1984620</v>
      </c>
      <c r="BA10" s="420">
        <v>0</v>
      </c>
      <c r="BB10" s="420">
        <v>0</v>
      </c>
      <c r="BC10" s="420">
        <v>2569096.58172529</v>
      </c>
      <c r="BD10" s="419">
        <v>2569096.5817252896</v>
      </c>
      <c r="BE10" s="419">
        <v>0</v>
      </c>
      <c r="BF10" s="420">
        <v>2024384.9069999999</v>
      </c>
      <c r="BG10" s="420">
        <v>1835213.43</v>
      </c>
      <c r="BH10" s="419">
        <v>2379925.1047252901</v>
      </c>
      <c r="BI10" s="419">
        <v>6133.8275894981707</v>
      </c>
      <c r="BJ10" s="419">
        <v>6061.4190737244899</v>
      </c>
      <c r="BK10" s="421">
        <v>1.1945802607109432E-2</v>
      </c>
      <c r="BL10" s="421">
        <v>0</v>
      </c>
      <c r="BM10" s="419">
        <v>0</v>
      </c>
      <c r="BN10" s="420">
        <v>2569096.58172529</v>
      </c>
      <c r="BO10" s="420">
        <v>6518.8960688796133</v>
      </c>
      <c r="BP10" s="420" t="s">
        <v>78</v>
      </c>
      <c r="BQ10" s="420">
        <v>6621.3829425909535</v>
      </c>
      <c r="BR10" s="421">
        <v>1.1207339520286297E-2</v>
      </c>
      <c r="BS10" s="419">
        <v>-9661.1999999999989</v>
      </c>
      <c r="BT10" s="419">
        <v>2559435.3817252899</v>
      </c>
      <c r="BU10" s="419">
        <v>0</v>
      </c>
      <c r="BV10" s="419">
        <v>2559435.3817252899</v>
      </c>
      <c r="BW10" s="419">
        <v>39764.906999999999</v>
      </c>
      <c r="BX10" s="419">
        <v>2519670.4747252897</v>
      </c>
    </row>
    <row r="11" spans="1:76">
      <c r="A11" s="416">
        <v>103163</v>
      </c>
      <c r="B11" s="416">
        <v>3302016</v>
      </c>
      <c r="C11" s="417" t="s">
        <v>85</v>
      </c>
      <c r="D11" s="418">
        <v>361</v>
      </c>
      <c r="E11" s="418">
        <v>361</v>
      </c>
      <c r="F11" s="418">
        <v>0</v>
      </c>
      <c r="G11" s="419">
        <v>1451663.669</v>
      </c>
      <c r="H11" s="419">
        <v>0</v>
      </c>
      <c r="I11" s="419">
        <v>0</v>
      </c>
      <c r="J11" s="419">
        <v>84492.809999999867</v>
      </c>
      <c r="K11" s="419">
        <v>0</v>
      </c>
      <c r="L11" s="419">
        <v>204814.6999999996</v>
      </c>
      <c r="M11" s="419">
        <v>0</v>
      </c>
      <c r="N11" s="419">
        <v>23340.233039871942</v>
      </c>
      <c r="O11" s="419">
        <v>11499.410028287964</v>
      </c>
      <c r="P11" s="419">
        <v>3683.1218804053292</v>
      </c>
      <c r="Q11" s="419">
        <v>1013.8931019093322</v>
      </c>
      <c r="R11" s="419">
        <v>9683.7137080320008</v>
      </c>
      <c r="S11" s="419">
        <v>708.69058653866477</v>
      </c>
      <c r="T11" s="419">
        <v>0</v>
      </c>
      <c r="U11" s="419">
        <v>0</v>
      </c>
      <c r="V11" s="419">
        <v>0</v>
      </c>
      <c r="W11" s="419">
        <v>0</v>
      </c>
      <c r="X11" s="419">
        <v>0</v>
      </c>
      <c r="Y11" s="419">
        <v>0</v>
      </c>
      <c r="Z11" s="419">
        <v>14920.999999999985</v>
      </c>
      <c r="AA11" s="419">
        <v>0</v>
      </c>
      <c r="AB11" s="419">
        <v>154618.97144486706</v>
      </c>
      <c r="AC11" s="419">
        <v>0</v>
      </c>
      <c r="AD11" s="419">
        <v>0</v>
      </c>
      <c r="AE11" s="419">
        <v>0</v>
      </c>
      <c r="AF11" s="419">
        <v>149406.57</v>
      </c>
      <c r="AG11" s="419">
        <v>0</v>
      </c>
      <c r="AH11" s="419">
        <v>0</v>
      </c>
      <c r="AI11" s="419">
        <v>0</v>
      </c>
      <c r="AJ11" s="419">
        <v>8822.1329000000005</v>
      </c>
      <c r="AK11" s="419">
        <v>272955.62</v>
      </c>
      <c r="AL11" s="419">
        <v>0</v>
      </c>
      <c r="AM11" s="419">
        <v>0</v>
      </c>
      <c r="AN11" s="419">
        <v>0</v>
      </c>
      <c r="AO11" s="419">
        <v>0</v>
      </c>
      <c r="AP11" s="419">
        <v>0</v>
      </c>
      <c r="AQ11" s="419">
        <v>0</v>
      </c>
      <c r="AR11" s="419">
        <v>0</v>
      </c>
      <c r="AS11" s="419">
        <v>1451663.669</v>
      </c>
      <c r="AT11" s="419">
        <v>508776.54378991178</v>
      </c>
      <c r="AU11" s="419">
        <v>431184.32290000003</v>
      </c>
      <c r="AV11" s="419">
        <v>349327.32093908312</v>
      </c>
      <c r="AW11" s="420">
        <v>2391624.5356899118</v>
      </c>
      <c r="AX11" s="420">
        <v>2109846.7827899116</v>
      </c>
      <c r="AY11" s="420">
        <v>5115</v>
      </c>
      <c r="AZ11" s="420">
        <v>1846515</v>
      </c>
      <c r="BA11" s="420">
        <v>0</v>
      </c>
      <c r="BB11" s="420">
        <v>0</v>
      </c>
      <c r="BC11" s="420">
        <v>2391624.5356899118</v>
      </c>
      <c r="BD11" s="419">
        <v>2391624.5356899118</v>
      </c>
      <c r="BE11" s="419">
        <v>0</v>
      </c>
      <c r="BF11" s="420">
        <v>2128292.7529000002</v>
      </c>
      <c r="BG11" s="420">
        <v>1697108.4300000002</v>
      </c>
      <c r="BH11" s="419">
        <v>1960440.2127899118</v>
      </c>
      <c r="BI11" s="419">
        <v>5430.5823068972622</v>
      </c>
      <c r="BJ11" s="419">
        <v>5306.9032086350971</v>
      </c>
      <c r="BK11" s="421">
        <v>2.3305323914881538E-2</v>
      </c>
      <c r="BL11" s="421">
        <v>0</v>
      </c>
      <c r="BM11" s="419">
        <v>0</v>
      </c>
      <c r="BN11" s="420">
        <v>2391624.5356899118</v>
      </c>
      <c r="BO11" s="420">
        <v>5844.4509218557105</v>
      </c>
      <c r="BP11" s="420" t="s">
        <v>78</v>
      </c>
      <c r="BQ11" s="420">
        <v>6624.9987138224706</v>
      </c>
      <c r="BR11" s="421">
        <v>8.1488675804384236E-3</v>
      </c>
      <c r="BS11" s="419">
        <v>-8988.9</v>
      </c>
      <c r="BT11" s="419">
        <v>2382635.6356899119</v>
      </c>
      <c r="BU11" s="419">
        <v>0</v>
      </c>
      <c r="BV11" s="419">
        <v>2382635.6356899119</v>
      </c>
      <c r="BW11" s="419">
        <v>8822.1329000000005</v>
      </c>
      <c r="BX11" s="419">
        <v>2373813.5027899118</v>
      </c>
    </row>
    <row r="12" spans="1:76">
      <c r="A12" s="416">
        <v>103164</v>
      </c>
      <c r="B12" s="416">
        <v>3302017</v>
      </c>
      <c r="C12" s="417" t="s">
        <v>86</v>
      </c>
      <c r="D12" s="418">
        <v>249</v>
      </c>
      <c r="E12" s="418">
        <v>249</v>
      </c>
      <c r="F12" s="418">
        <v>0</v>
      </c>
      <c r="G12" s="419">
        <v>1001286.0210000001</v>
      </c>
      <c r="H12" s="419">
        <v>0</v>
      </c>
      <c r="I12" s="419">
        <v>0</v>
      </c>
      <c r="J12" s="419">
        <v>46940.449999999917</v>
      </c>
      <c r="K12" s="419">
        <v>0</v>
      </c>
      <c r="L12" s="419">
        <v>113654.39999999978</v>
      </c>
      <c r="M12" s="419">
        <v>0</v>
      </c>
      <c r="N12" s="419">
        <v>16729.322158079951</v>
      </c>
      <c r="O12" s="419">
        <v>6762.9174681599943</v>
      </c>
      <c r="P12" s="419">
        <v>5509.3789900799948</v>
      </c>
      <c r="Q12" s="419">
        <v>1011.0845337599994</v>
      </c>
      <c r="R12" s="419">
        <v>3755.4568396799887</v>
      </c>
      <c r="S12" s="419">
        <v>706.72745471999963</v>
      </c>
      <c r="T12" s="419">
        <v>0</v>
      </c>
      <c r="U12" s="419">
        <v>0</v>
      </c>
      <c r="V12" s="419">
        <v>0</v>
      </c>
      <c r="W12" s="419">
        <v>0</v>
      </c>
      <c r="X12" s="419">
        <v>0</v>
      </c>
      <c r="Y12" s="419">
        <v>0</v>
      </c>
      <c r="Z12" s="419">
        <v>41825.260598802401</v>
      </c>
      <c r="AA12" s="419">
        <v>0</v>
      </c>
      <c r="AB12" s="419">
        <v>84495.919075144368</v>
      </c>
      <c r="AC12" s="419">
        <v>0</v>
      </c>
      <c r="AD12" s="419">
        <v>0</v>
      </c>
      <c r="AE12" s="419">
        <v>0</v>
      </c>
      <c r="AF12" s="419">
        <v>149406.57</v>
      </c>
      <c r="AG12" s="419">
        <v>0</v>
      </c>
      <c r="AH12" s="419">
        <v>0</v>
      </c>
      <c r="AI12" s="419">
        <v>0</v>
      </c>
      <c r="AJ12" s="419">
        <v>18095.914199999999</v>
      </c>
      <c r="AK12" s="419">
        <v>273297.83</v>
      </c>
      <c r="AL12" s="419">
        <v>0</v>
      </c>
      <c r="AM12" s="419">
        <v>0</v>
      </c>
      <c r="AN12" s="419">
        <v>0</v>
      </c>
      <c r="AO12" s="419">
        <v>0</v>
      </c>
      <c r="AP12" s="419">
        <v>0</v>
      </c>
      <c r="AQ12" s="419">
        <v>0</v>
      </c>
      <c r="AR12" s="419">
        <v>0</v>
      </c>
      <c r="AS12" s="419">
        <v>1001286.0210000001</v>
      </c>
      <c r="AT12" s="419">
        <v>321390.91711842641</v>
      </c>
      <c r="AU12" s="419">
        <v>440800.31420000002</v>
      </c>
      <c r="AV12" s="419">
        <v>204785.32560515704</v>
      </c>
      <c r="AW12" s="420">
        <v>1763477.2523184265</v>
      </c>
      <c r="AX12" s="420">
        <v>1472083.5081184264</v>
      </c>
      <c r="AY12" s="420">
        <v>5115</v>
      </c>
      <c r="AZ12" s="420">
        <v>1273635</v>
      </c>
      <c r="BA12" s="420">
        <v>0</v>
      </c>
      <c r="BB12" s="420">
        <v>0</v>
      </c>
      <c r="BC12" s="420">
        <v>1763477.2523184265</v>
      </c>
      <c r="BD12" s="419">
        <v>1763477.252318427</v>
      </c>
      <c r="BE12" s="419">
        <v>0</v>
      </c>
      <c r="BF12" s="420">
        <v>1565028.7442000001</v>
      </c>
      <c r="BG12" s="420">
        <v>1124228.43</v>
      </c>
      <c r="BH12" s="419">
        <v>1322676.9381184264</v>
      </c>
      <c r="BI12" s="419">
        <v>5311.9555747727964</v>
      </c>
      <c r="BJ12" s="419">
        <v>5268.1154316981119</v>
      </c>
      <c r="BK12" s="421">
        <v>8.3217886249985027E-3</v>
      </c>
      <c r="BL12" s="421">
        <v>0</v>
      </c>
      <c r="BM12" s="419">
        <v>0</v>
      </c>
      <c r="BN12" s="420">
        <v>1763477.2523184265</v>
      </c>
      <c r="BO12" s="420">
        <v>5911.9819603149654</v>
      </c>
      <c r="BP12" s="420" t="s">
        <v>78</v>
      </c>
      <c r="BQ12" s="420">
        <v>7082.2379611181786</v>
      </c>
      <c r="BR12" s="421">
        <v>2.2136616946576204E-2</v>
      </c>
      <c r="BS12" s="419">
        <v>-6200.0999999999995</v>
      </c>
      <c r="BT12" s="419">
        <v>1757277.1523184264</v>
      </c>
      <c r="BU12" s="419">
        <v>0</v>
      </c>
      <c r="BV12" s="419">
        <v>1757277.1523184264</v>
      </c>
      <c r="BW12" s="419">
        <v>18095.914199999999</v>
      </c>
      <c r="BX12" s="419">
        <v>1739181.2381184264</v>
      </c>
    </row>
    <row r="13" spans="1:76">
      <c r="A13" s="416">
        <v>134279</v>
      </c>
      <c r="B13" s="416">
        <v>3302019</v>
      </c>
      <c r="C13" s="417" t="s">
        <v>87</v>
      </c>
      <c r="D13" s="418">
        <v>408</v>
      </c>
      <c r="E13" s="418">
        <v>408</v>
      </c>
      <c r="F13" s="418">
        <v>0</v>
      </c>
      <c r="G13" s="419">
        <v>1640661.432</v>
      </c>
      <c r="H13" s="419">
        <v>0</v>
      </c>
      <c r="I13" s="419">
        <v>0</v>
      </c>
      <c r="J13" s="419">
        <v>104257.20999999999</v>
      </c>
      <c r="K13" s="419">
        <v>0</v>
      </c>
      <c r="L13" s="419">
        <v>252170.69999999966</v>
      </c>
      <c r="M13" s="419">
        <v>0</v>
      </c>
      <c r="N13" s="419">
        <v>1939.63155456</v>
      </c>
      <c r="O13" s="419">
        <v>8821.1966975999912</v>
      </c>
      <c r="P13" s="419">
        <v>19741.941381119981</v>
      </c>
      <c r="Q13" s="419">
        <v>37915.670015999858</v>
      </c>
      <c r="R13" s="419">
        <v>65452.247777279954</v>
      </c>
      <c r="S13" s="419">
        <v>8480.7294566399851</v>
      </c>
      <c r="T13" s="419">
        <v>0</v>
      </c>
      <c r="U13" s="419">
        <v>0</v>
      </c>
      <c r="V13" s="419">
        <v>0</v>
      </c>
      <c r="W13" s="419">
        <v>0</v>
      </c>
      <c r="X13" s="419">
        <v>0</v>
      </c>
      <c r="Y13" s="419">
        <v>0</v>
      </c>
      <c r="Z13" s="419">
        <v>13295.125517241358</v>
      </c>
      <c r="AA13" s="419">
        <v>0</v>
      </c>
      <c r="AB13" s="419">
        <v>165552.34894555996</v>
      </c>
      <c r="AC13" s="419">
        <v>0</v>
      </c>
      <c r="AD13" s="419">
        <v>0</v>
      </c>
      <c r="AE13" s="419">
        <v>0</v>
      </c>
      <c r="AF13" s="419">
        <v>149406.57</v>
      </c>
      <c r="AG13" s="419">
        <v>0</v>
      </c>
      <c r="AH13" s="419">
        <v>0</v>
      </c>
      <c r="AI13" s="419">
        <v>0</v>
      </c>
      <c r="AJ13" s="419">
        <v>84140.237999999998</v>
      </c>
      <c r="AK13" s="419">
        <v>0</v>
      </c>
      <c r="AL13" s="419">
        <v>0</v>
      </c>
      <c r="AM13" s="419">
        <v>0</v>
      </c>
      <c r="AN13" s="419">
        <v>0</v>
      </c>
      <c r="AO13" s="419">
        <v>0</v>
      </c>
      <c r="AP13" s="419">
        <v>0</v>
      </c>
      <c r="AQ13" s="419">
        <v>0</v>
      </c>
      <c r="AR13" s="419">
        <v>0</v>
      </c>
      <c r="AS13" s="419">
        <v>1640661.432</v>
      </c>
      <c r="AT13" s="419">
        <v>677626.80134600075</v>
      </c>
      <c r="AU13" s="419">
        <v>233546.80800000002</v>
      </c>
      <c r="AV13" s="419">
        <v>427145.97822351177</v>
      </c>
      <c r="AW13" s="420">
        <v>2551835.041346001</v>
      </c>
      <c r="AX13" s="420">
        <v>2467694.8033460011</v>
      </c>
      <c r="AY13" s="420">
        <v>5115</v>
      </c>
      <c r="AZ13" s="420">
        <v>2086920</v>
      </c>
      <c r="BA13" s="420">
        <v>0</v>
      </c>
      <c r="BB13" s="420">
        <v>0</v>
      </c>
      <c r="BC13" s="420">
        <v>2551835.041346001</v>
      </c>
      <c r="BD13" s="419">
        <v>2551835.0413460005</v>
      </c>
      <c r="BE13" s="419">
        <v>0</v>
      </c>
      <c r="BF13" s="420">
        <v>2171060.2379999999</v>
      </c>
      <c r="BG13" s="420">
        <v>1937513.43</v>
      </c>
      <c r="BH13" s="419">
        <v>2318288.2333460012</v>
      </c>
      <c r="BI13" s="419">
        <v>5682.0790032990226</v>
      </c>
      <c r="BJ13" s="419">
        <v>5562.4996923456793</v>
      </c>
      <c r="BK13" s="421">
        <v>2.1497405405323685E-2</v>
      </c>
      <c r="BL13" s="421">
        <v>0</v>
      </c>
      <c r="BM13" s="419">
        <v>0</v>
      </c>
      <c r="BN13" s="420">
        <v>2551835.041346001</v>
      </c>
      <c r="BO13" s="420">
        <v>6048.2715768284343</v>
      </c>
      <c r="BP13" s="420" t="s">
        <v>78</v>
      </c>
      <c r="BQ13" s="420">
        <v>6254.4976503578455</v>
      </c>
      <c r="BR13" s="421">
        <v>2.8188680178587555E-2</v>
      </c>
      <c r="BS13" s="419">
        <v>-10159.199999999999</v>
      </c>
      <c r="BT13" s="419">
        <v>2541675.8413460008</v>
      </c>
      <c r="BU13" s="419">
        <v>0</v>
      </c>
      <c r="BV13" s="419">
        <v>2541675.8413460008</v>
      </c>
      <c r="BW13" s="419">
        <v>84140.237999999998</v>
      </c>
      <c r="BX13" s="419">
        <v>2457535.6033460009</v>
      </c>
    </row>
    <row r="14" spans="1:76">
      <c r="A14" s="416">
        <v>103172</v>
      </c>
      <c r="B14" s="416">
        <v>3302030</v>
      </c>
      <c r="C14" s="417" t="s">
        <v>88</v>
      </c>
      <c r="D14" s="418">
        <v>610</v>
      </c>
      <c r="E14" s="418">
        <v>610</v>
      </c>
      <c r="F14" s="418">
        <v>0</v>
      </c>
      <c r="G14" s="419">
        <v>2452949.69</v>
      </c>
      <c r="H14" s="419">
        <v>0</v>
      </c>
      <c r="I14" s="419">
        <v>0</v>
      </c>
      <c r="J14" s="419">
        <v>170962.05999999988</v>
      </c>
      <c r="K14" s="419">
        <v>0</v>
      </c>
      <c r="L14" s="419">
        <v>409629.39999999979</v>
      </c>
      <c r="M14" s="419">
        <v>0</v>
      </c>
      <c r="N14" s="419">
        <v>24972.756264959935</v>
      </c>
      <c r="O14" s="419">
        <v>4116.558458879992</v>
      </c>
      <c r="P14" s="419">
        <v>129470.40626687995</v>
      </c>
      <c r="Q14" s="419">
        <v>86447.727636479991</v>
      </c>
      <c r="R14" s="419">
        <v>14485.333524479996</v>
      </c>
      <c r="S14" s="419">
        <v>2120.1823641599972</v>
      </c>
      <c r="T14" s="419">
        <v>0</v>
      </c>
      <c r="U14" s="419">
        <v>0</v>
      </c>
      <c r="V14" s="419">
        <v>0</v>
      </c>
      <c r="W14" s="419">
        <v>0</v>
      </c>
      <c r="X14" s="419">
        <v>0</v>
      </c>
      <c r="Y14" s="419">
        <v>0</v>
      </c>
      <c r="Z14" s="419">
        <v>173634.52923076888</v>
      </c>
      <c r="AA14" s="419">
        <v>0</v>
      </c>
      <c r="AB14" s="419">
        <v>249385.77973085942</v>
      </c>
      <c r="AC14" s="419">
        <v>0</v>
      </c>
      <c r="AD14" s="419">
        <v>9132.140321839086</v>
      </c>
      <c r="AE14" s="419">
        <v>0</v>
      </c>
      <c r="AF14" s="419">
        <v>149406.57</v>
      </c>
      <c r="AG14" s="419">
        <v>0</v>
      </c>
      <c r="AH14" s="419">
        <v>0</v>
      </c>
      <c r="AI14" s="419">
        <v>0</v>
      </c>
      <c r="AJ14" s="419">
        <v>12332.8842</v>
      </c>
      <c r="AK14" s="419">
        <v>0</v>
      </c>
      <c r="AL14" s="419">
        <v>0</v>
      </c>
      <c r="AM14" s="419">
        <v>0</v>
      </c>
      <c r="AN14" s="419">
        <v>0</v>
      </c>
      <c r="AO14" s="419">
        <v>0</v>
      </c>
      <c r="AP14" s="419">
        <v>0</v>
      </c>
      <c r="AQ14" s="419">
        <v>0</v>
      </c>
      <c r="AR14" s="419">
        <v>0</v>
      </c>
      <c r="AS14" s="419">
        <v>2452949.69</v>
      </c>
      <c r="AT14" s="419">
        <v>1274356.873799307</v>
      </c>
      <c r="AU14" s="419">
        <v>161739.45420000001</v>
      </c>
      <c r="AV14" s="419">
        <v>675226.85705656162</v>
      </c>
      <c r="AW14" s="420">
        <v>3889046.0179993068</v>
      </c>
      <c r="AX14" s="420">
        <v>3876713.1337993066</v>
      </c>
      <c r="AY14" s="420">
        <v>5115</v>
      </c>
      <c r="AZ14" s="420">
        <v>3120150</v>
      </c>
      <c r="BA14" s="420">
        <v>0</v>
      </c>
      <c r="BB14" s="420">
        <v>0</v>
      </c>
      <c r="BC14" s="420">
        <v>3889046.0179993068</v>
      </c>
      <c r="BD14" s="419">
        <v>3889046.0179993068</v>
      </c>
      <c r="BE14" s="419">
        <v>0</v>
      </c>
      <c r="BF14" s="420">
        <v>3132482.8842000002</v>
      </c>
      <c r="BG14" s="420">
        <v>2970743.43</v>
      </c>
      <c r="BH14" s="419">
        <v>3727306.5637993068</v>
      </c>
      <c r="BI14" s="419">
        <v>6110.3386291791912</v>
      </c>
      <c r="BJ14" s="419">
        <v>5877.0347350565435</v>
      </c>
      <c r="BK14" s="421">
        <v>3.969755236105528E-2</v>
      </c>
      <c r="BL14" s="421">
        <v>0</v>
      </c>
      <c r="BM14" s="419">
        <v>0</v>
      </c>
      <c r="BN14" s="420">
        <v>3889046.0179993068</v>
      </c>
      <c r="BO14" s="420">
        <v>6355.2674324578793</v>
      </c>
      <c r="BP14" s="420" t="s">
        <v>78</v>
      </c>
      <c r="BQ14" s="420">
        <v>6375.4852754086996</v>
      </c>
      <c r="BR14" s="421">
        <v>3.2911546063011832E-2</v>
      </c>
      <c r="BS14" s="419">
        <v>-15189</v>
      </c>
      <c r="BT14" s="419">
        <v>3873857.0179993068</v>
      </c>
      <c r="BU14" s="419">
        <v>0</v>
      </c>
      <c r="BV14" s="419">
        <v>3873857.0179993068</v>
      </c>
      <c r="BW14" s="419">
        <v>12332.8842</v>
      </c>
      <c r="BX14" s="419">
        <v>3861524.1337993066</v>
      </c>
    </row>
    <row r="15" spans="1:76">
      <c r="A15" s="416">
        <v>103178</v>
      </c>
      <c r="B15" s="416">
        <v>3302040</v>
      </c>
      <c r="C15" s="417" t="s">
        <v>89</v>
      </c>
      <c r="D15" s="418">
        <v>421</v>
      </c>
      <c r="E15" s="418">
        <v>421</v>
      </c>
      <c r="F15" s="418">
        <v>0</v>
      </c>
      <c r="G15" s="419">
        <v>1692937.4090000002</v>
      </c>
      <c r="H15" s="419">
        <v>0</v>
      </c>
      <c r="I15" s="419">
        <v>0</v>
      </c>
      <c r="J15" s="419">
        <v>58304.979999999858</v>
      </c>
      <c r="K15" s="419">
        <v>0</v>
      </c>
      <c r="L15" s="419">
        <v>139700.19999999966</v>
      </c>
      <c r="M15" s="419">
        <v>0</v>
      </c>
      <c r="N15" s="419">
        <v>15517.052436479908</v>
      </c>
      <c r="O15" s="419">
        <v>7645.0371379199905</v>
      </c>
      <c r="P15" s="419">
        <v>5968.4939059199833</v>
      </c>
      <c r="Q15" s="419">
        <v>8088.6762700799945</v>
      </c>
      <c r="R15" s="419">
        <v>16631.308861439993</v>
      </c>
      <c r="S15" s="419">
        <v>706.72745471999872</v>
      </c>
      <c r="T15" s="419">
        <v>0</v>
      </c>
      <c r="U15" s="419">
        <v>0</v>
      </c>
      <c r="V15" s="419">
        <v>0</v>
      </c>
      <c r="W15" s="419">
        <v>0</v>
      </c>
      <c r="X15" s="419">
        <v>0</v>
      </c>
      <c r="Y15" s="419">
        <v>0</v>
      </c>
      <c r="Z15" s="419">
        <v>38870.441546961309</v>
      </c>
      <c r="AA15" s="419">
        <v>0</v>
      </c>
      <c r="AB15" s="419">
        <v>230065.55995240153</v>
      </c>
      <c r="AC15" s="419">
        <v>0</v>
      </c>
      <c r="AD15" s="419">
        <v>0</v>
      </c>
      <c r="AE15" s="419">
        <v>0</v>
      </c>
      <c r="AF15" s="419">
        <v>149406.57</v>
      </c>
      <c r="AG15" s="419">
        <v>0</v>
      </c>
      <c r="AH15" s="419">
        <v>0</v>
      </c>
      <c r="AI15" s="419">
        <v>53911.6</v>
      </c>
      <c r="AJ15" s="419">
        <v>41205.664499999999</v>
      </c>
      <c r="AK15" s="419">
        <v>0</v>
      </c>
      <c r="AL15" s="419">
        <v>0</v>
      </c>
      <c r="AM15" s="419">
        <v>0</v>
      </c>
      <c r="AN15" s="419">
        <v>0</v>
      </c>
      <c r="AO15" s="419">
        <v>0</v>
      </c>
      <c r="AP15" s="419">
        <v>0</v>
      </c>
      <c r="AQ15" s="419">
        <v>0</v>
      </c>
      <c r="AR15" s="419">
        <v>0</v>
      </c>
      <c r="AS15" s="419">
        <v>1692937.4090000002</v>
      </c>
      <c r="AT15" s="419">
        <v>521498.47756592219</v>
      </c>
      <c r="AU15" s="419">
        <v>244523.8345</v>
      </c>
      <c r="AV15" s="419">
        <v>405634.92178636295</v>
      </c>
      <c r="AW15" s="420">
        <v>2458959.7210659222</v>
      </c>
      <c r="AX15" s="420">
        <v>2363842.4565659221</v>
      </c>
      <c r="AY15" s="420">
        <v>5115</v>
      </c>
      <c r="AZ15" s="420">
        <v>2153415</v>
      </c>
      <c r="BA15" s="420">
        <v>0</v>
      </c>
      <c r="BB15" s="420">
        <v>0</v>
      </c>
      <c r="BC15" s="420">
        <v>2458959.7210659222</v>
      </c>
      <c r="BD15" s="419">
        <v>2458959.7210659222</v>
      </c>
      <c r="BE15" s="419">
        <v>0</v>
      </c>
      <c r="BF15" s="420">
        <v>2248532.2645</v>
      </c>
      <c r="BG15" s="420">
        <v>2004008.4300000002</v>
      </c>
      <c r="BH15" s="419">
        <v>2214435.8865659223</v>
      </c>
      <c r="BI15" s="419">
        <v>5259.9427234344948</v>
      </c>
      <c r="BJ15" s="419">
        <v>5164.6972480000004</v>
      </c>
      <c r="BK15" s="421">
        <v>1.8441637691614492E-2</v>
      </c>
      <c r="BL15" s="421">
        <v>0</v>
      </c>
      <c r="BM15" s="419">
        <v>0</v>
      </c>
      <c r="BN15" s="420">
        <v>2458959.7210659222</v>
      </c>
      <c r="BO15" s="420">
        <v>5614.827687805041</v>
      </c>
      <c r="BP15" s="420" t="s">
        <v>78</v>
      </c>
      <c r="BQ15" s="420">
        <v>5840.7594324606225</v>
      </c>
      <c r="BR15" s="421">
        <v>2.2494301122929938E-2</v>
      </c>
      <c r="BS15" s="419">
        <v>-10482.9</v>
      </c>
      <c r="BT15" s="419">
        <v>2448476.8210659223</v>
      </c>
      <c r="BU15" s="419">
        <v>0</v>
      </c>
      <c r="BV15" s="419">
        <v>2448476.8210659223</v>
      </c>
      <c r="BW15" s="419">
        <v>41205.664499999999</v>
      </c>
      <c r="BX15" s="419">
        <v>2407271.1565659223</v>
      </c>
    </row>
    <row r="16" spans="1:76">
      <c r="A16" s="416">
        <v>103188</v>
      </c>
      <c r="B16" s="416">
        <v>3302053</v>
      </c>
      <c r="C16" s="417" t="s">
        <v>90</v>
      </c>
      <c r="D16" s="418">
        <v>476</v>
      </c>
      <c r="E16" s="418">
        <v>476</v>
      </c>
      <c r="F16" s="418">
        <v>0</v>
      </c>
      <c r="G16" s="419">
        <v>1914105.0040000002</v>
      </c>
      <c r="H16" s="419">
        <v>0</v>
      </c>
      <c r="I16" s="419">
        <v>0</v>
      </c>
      <c r="J16" s="419">
        <v>61763.749999999833</v>
      </c>
      <c r="K16" s="419">
        <v>0</v>
      </c>
      <c r="L16" s="419">
        <v>149171.39999999994</v>
      </c>
      <c r="M16" s="419">
        <v>0</v>
      </c>
      <c r="N16" s="419">
        <v>2182.0854988799902</v>
      </c>
      <c r="O16" s="419">
        <v>24699.350753279985</v>
      </c>
      <c r="P16" s="419">
        <v>5509.3789900799902</v>
      </c>
      <c r="Q16" s="419">
        <v>11121.92987135998</v>
      </c>
      <c r="R16" s="419">
        <v>40237.037568</v>
      </c>
      <c r="S16" s="419">
        <v>3533.6372735999767</v>
      </c>
      <c r="T16" s="419">
        <v>0</v>
      </c>
      <c r="U16" s="419">
        <v>0</v>
      </c>
      <c r="V16" s="419">
        <v>0</v>
      </c>
      <c r="W16" s="419">
        <v>0</v>
      </c>
      <c r="X16" s="419">
        <v>0</v>
      </c>
      <c r="Y16" s="419">
        <v>0</v>
      </c>
      <c r="Z16" s="419">
        <v>22083.079999999976</v>
      </c>
      <c r="AA16" s="419">
        <v>0</v>
      </c>
      <c r="AB16" s="419">
        <v>167296.77135899724</v>
      </c>
      <c r="AC16" s="419">
        <v>0</v>
      </c>
      <c r="AD16" s="419">
        <v>0</v>
      </c>
      <c r="AE16" s="419">
        <v>0</v>
      </c>
      <c r="AF16" s="419">
        <v>149406.57</v>
      </c>
      <c r="AG16" s="419">
        <v>0</v>
      </c>
      <c r="AH16" s="419">
        <v>0</v>
      </c>
      <c r="AI16" s="419">
        <v>0</v>
      </c>
      <c r="AJ16" s="419">
        <v>21618.466</v>
      </c>
      <c r="AK16" s="419">
        <v>0</v>
      </c>
      <c r="AL16" s="419">
        <v>0</v>
      </c>
      <c r="AM16" s="419">
        <v>0</v>
      </c>
      <c r="AN16" s="419">
        <v>0</v>
      </c>
      <c r="AO16" s="419">
        <v>0</v>
      </c>
      <c r="AP16" s="419">
        <v>0</v>
      </c>
      <c r="AQ16" s="419">
        <v>0</v>
      </c>
      <c r="AR16" s="419">
        <v>0</v>
      </c>
      <c r="AS16" s="419">
        <v>1914105.0040000002</v>
      </c>
      <c r="AT16" s="419">
        <v>487598.42131419689</v>
      </c>
      <c r="AU16" s="419">
        <v>171025.03600000002</v>
      </c>
      <c r="AV16" s="419">
        <v>370360.70674286911</v>
      </c>
      <c r="AW16" s="420">
        <v>2572728.4613141972</v>
      </c>
      <c r="AX16" s="420">
        <v>2551109.9953141971</v>
      </c>
      <c r="AY16" s="420">
        <v>5115</v>
      </c>
      <c r="AZ16" s="420">
        <v>2434740</v>
      </c>
      <c r="BA16" s="420">
        <v>0</v>
      </c>
      <c r="BB16" s="420">
        <v>0</v>
      </c>
      <c r="BC16" s="420">
        <v>2572728.4613141972</v>
      </c>
      <c r="BD16" s="419">
        <v>2572728.4613141972</v>
      </c>
      <c r="BE16" s="419">
        <v>0</v>
      </c>
      <c r="BF16" s="420">
        <v>2456358.466</v>
      </c>
      <c r="BG16" s="420">
        <v>2285333.4300000002</v>
      </c>
      <c r="BH16" s="419">
        <v>2401703.4253141973</v>
      </c>
      <c r="BI16" s="419">
        <v>5045.5954313323473</v>
      </c>
      <c r="BJ16" s="419">
        <v>4947.4511154166667</v>
      </c>
      <c r="BK16" s="421">
        <v>1.9837349298885407E-2</v>
      </c>
      <c r="BL16" s="421">
        <v>0</v>
      </c>
      <c r="BM16" s="419">
        <v>0</v>
      </c>
      <c r="BN16" s="420">
        <v>2572728.4613141972</v>
      </c>
      <c r="BO16" s="420">
        <v>5359.4747800718424</v>
      </c>
      <c r="BP16" s="420" t="s">
        <v>78</v>
      </c>
      <c r="BQ16" s="420">
        <v>5404.8917254499938</v>
      </c>
      <c r="BR16" s="421">
        <v>1.9524454507655165E-2</v>
      </c>
      <c r="BS16" s="419">
        <v>-11852.4</v>
      </c>
      <c r="BT16" s="419">
        <v>2560876.0613141973</v>
      </c>
      <c r="BU16" s="419">
        <v>0</v>
      </c>
      <c r="BV16" s="419">
        <v>2560876.0613141973</v>
      </c>
      <c r="BW16" s="419">
        <v>21618.466</v>
      </c>
      <c r="BX16" s="419">
        <v>2539257.5953141972</v>
      </c>
    </row>
    <row r="17" spans="1:76">
      <c r="A17" s="416">
        <v>103189</v>
      </c>
      <c r="B17" s="416">
        <v>3302054</v>
      </c>
      <c r="C17" s="417" t="s">
        <v>91</v>
      </c>
      <c r="D17" s="418">
        <v>360</v>
      </c>
      <c r="E17" s="418">
        <v>360</v>
      </c>
      <c r="F17" s="418">
        <v>0</v>
      </c>
      <c r="G17" s="419">
        <v>1447642.4400000002</v>
      </c>
      <c r="H17" s="419">
        <v>0</v>
      </c>
      <c r="I17" s="419">
        <v>0</v>
      </c>
      <c r="J17" s="419">
        <v>35081.809999999961</v>
      </c>
      <c r="K17" s="419">
        <v>0</v>
      </c>
      <c r="L17" s="419">
        <v>84056.899999999907</v>
      </c>
      <c r="M17" s="419">
        <v>0</v>
      </c>
      <c r="N17" s="419">
        <v>0</v>
      </c>
      <c r="O17" s="419">
        <v>21464.911964159917</v>
      </c>
      <c r="P17" s="419">
        <v>5050.2640742399908</v>
      </c>
      <c r="Q17" s="419">
        <v>10110.845337599989</v>
      </c>
      <c r="R17" s="419">
        <v>23069.234872319917</v>
      </c>
      <c r="S17" s="419">
        <v>1413.4549094399983</v>
      </c>
      <c r="T17" s="419">
        <v>0</v>
      </c>
      <c r="U17" s="419">
        <v>0</v>
      </c>
      <c r="V17" s="419">
        <v>0</v>
      </c>
      <c r="W17" s="419">
        <v>0</v>
      </c>
      <c r="X17" s="419">
        <v>0</v>
      </c>
      <c r="Y17" s="419">
        <v>0</v>
      </c>
      <c r="Z17" s="419">
        <v>39391.439999999922</v>
      </c>
      <c r="AA17" s="419">
        <v>0</v>
      </c>
      <c r="AB17" s="419">
        <v>105670.79999999999</v>
      </c>
      <c r="AC17" s="419">
        <v>0</v>
      </c>
      <c r="AD17" s="419">
        <v>0</v>
      </c>
      <c r="AE17" s="419">
        <v>0</v>
      </c>
      <c r="AF17" s="419">
        <v>149406.57</v>
      </c>
      <c r="AG17" s="419">
        <v>0</v>
      </c>
      <c r="AH17" s="419">
        <v>0</v>
      </c>
      <c r="AI17" s="419">
        <v>0</v>
      </c>
      <c r="AJ17" s="419">
        <v>15023.0054</v>
      </c>
      <c r="AK17" s="419">
        <v>0</v>
      </c>
      <c r="AL17" s="419">
        <v>0</v>
      </c>
      <c r="AM17" s="419">
        <v>0</v>
      </c>
      <c r="AN17" s="419">
        <v>0</v>
      </c>
      <c r="AO17" s="419">
        <v>0</v>
      </c>
      <c r="AP17" s="419">
        <v>0</v>
      </c>
      <c r="AQ17" s="419">
        <v>0</v>
      </c>
      <c r="AR17" s="419">
        <v>0</v>
      </c>
      <c r="AS17" s="419">
        <v>1447642.4400000002</v>
      </c>
      <c r="AT17" s="419">
        <v>325309.6611577596</v>
      </c>
      <c r="AU17" s="419">
        <v>164429.5754</v>
      </c>
      <c r="AV17" s="419">
        <v>242941.99361679348</v>
      </c>
      <c r="AW17" s="420">
        <v>1937381.6765577598</v>
      </c>
      <c r="AX17" s="420">
        <v>1922358.6711577598</v>
      </c>
      <c r="AY17" s="420">
        <v>5115</v>
      </c>
      <c r="AZ17" s="420">
        <v>1841400</v>
      </c>
      <c r="BA17" s="420">
        <v>0</v>
      </c>
      <c r="BB17" s="420">
        <v>0</v>
      </c>
      <c r="BC17" s="420">
        <v>1937381.6765577598</v>
      </c>
      <c r="BD17" s="419">
        <v>1937381.6765577598</v>
      </c>
      <c r="BE17" s="419">
        <v>0</v>
      </c>
      <c r="BF17" s="420">
        <v>1856423.0053999999</v>
      </c>
      <c r="BG17" s="420">
        <v>1691993.43</v>
      </c>
      <c r="BH17" s="419">
        <v>1772952.1011577598</v>
      </c>
      <c r="BI17" s="419">
        <v>4924.8669476604437</v>
      </c>
      <c r="BJ17" s="419">
        <v>4975.8802794444437</v>
      </c>
      <c r="BK17" s="421">
        <v>-1.025212202044693E-2</v>
      </c>
      <c r="BL17" s="421">
        <v>5.2521220204469294E-3</v>
      </c>
      <c r="BM17" s="419">
        <v>9408.2149392400024</v>
      </c>
      <c r="BN17" s="420">
        <v>1946789.8914969997</v>
      </c>
      <c r="BO17" s="420">
        <v>5366.0191280472218</v>
      </c>
      <c r="BP17" s="420" t="s">
        <v>78</v>
      </c>
      <c r="BQ17" s="420">
        <v>5407.7496986027772</v>
      </c>
      <c r="BR17" s="421">
        <v>-4.1774069824047633E-3</v>
      </c>
      <c r="BS17" s="419">
        <v>-8964</v>
      </c>
      <c r="BT17" s="419">
        <v>1937825.8914969997</v>
      </c>
      <c r="BU17" s="419">
        <v>0</v>
      </c>
      <c r="BV17" s="419">
        <v>1937825.8914969997</v>
      </c>
      <c r="BW17" s="419">
        <v>15023.0054</v>
      </c>
      <c r="BX17" s="419">
        <v>1922802.8860969997</v>
      </c>
    </row>
    <row r="18" spans="1:76">
      <c r="A18" s="416">
        <v>103190</v>
      </c>
      <c r="B18" s="416">
        <v>3302055</v>
      </c>
      <c r="C18" s="417" t="s">
        <v>92</v>
      </c>
      <c r="D18" s="418">
        <v>412</v>
      </c>
      <c r="E18" s="418">
        <v>412</v>
      </c>
      <c r="F18" s="418">
        <v>0</v>
      </c>
      <c r="G18" s="419">
        <v>1656746.348</v>
      </c>
      <c r="H18" s="419">
        <v>0</v>
      </c>
      <c r="I18" s="419">
        <v>0</v>
      </c>
      <c r="J18" s="419">
        <v>43481.679999999855</v>
      </c>
      <c r="K18" s="419">
        <v>0</v>
      </c>
      <c r="L18" s="419">
        <v>104183.19999999965</v>
      </c>
      <c r="M18" s="419">
        <v>0</v>
      </c>
      <c r="N18" s="419">
        <v>3394.3552204799958</v>
      </c>
      <c r="O18" s="419">
        <v>26463.590092799936</v>
      </c>
      <c r="P18" s="419">
        <v>14232.562391039992</v>
      </c>
      <c r="Q18" s="419">
        <v>5055.4226687999844</v>
      </c>
      <c r="R18" s="419">
        <v>16631.308861439993</v>
      </c>
      <c r="S18" s="419">
        <v>12721.094184959997</v>
      </c>
      <c r="T18" s="419">
        <v>0</v>
      </c>
      <c r="U18" s="419">
        <v>0</v>
      </c>
      <c r="V18" s="419">
        <v>0</v>
      </c>
      <c r="W18" s="419">
        <v>0</v>
      </c>
      <c r="X18" s="419">
        <v>0</v>
      </c>
      <c r="Y18" s="419">
        <v>0</v>
      </c>
      <c r="Z18" s="419">
        <v>16205.317593123207</v>
      </c>
      <c r="AA18" s="419">
        <v>0</v>
      </c>
      <c r="AB18" s="419">
        <v>114206.07576636951</v>
      </c>
      <c r="AC18" s="419">
        <v>0</v>
      </c>
      <c r="AD18" s="419">
        <v>0</v>
      </c>
      <c r="AE18" s="419">
        <v>0</v>
      </c>
      <c r="AF18" s="419">
        <v>149406.57</v>
      </c>
      <c r="AG18" s="419">
        <v>0</v>
      </c>
      <c r="AH18" s="419">
        <v>0</v>
      </c>
      <c r="AI18" s="419">
        <v>0</v>
      </c>
      <c r="AJ18" s="419">
        <v>39188.603999999999</v>
      </c>
      <c r="AK18" s="419">
        <v>0</v>
      </c>
      <c r="AL18" s="419">
        <v>0</v>
      </c>
      <c r="AM18" s="419">
        <v>0</v>
      </c>
      <c r="AN18" s="419">
        <v>0</v>
      </c>
      <c r="AO18" s="419">
        <v>0</v>
      </c>
      <c r="AP18" s="419">
        <v>0</v>
      </c>
      <c r="AQ18" s="419">
        <v>0</v>
      </c>
      <c r="AR18" s="419">
        <v>0</v>
      </c>
      <c r="AS18" s="419">
        <v>1656746.348</v>
      </c>
      <c r="AT18" s="419">
        <v>356574.60677901219</v>
      </c>
      <c r="AU18" s="419">
        <v>188595.174</v>
      </c>
      <c r="AV18" s="419">
        <v>278462.14999739651</v>
      </c>
      <c r="AW18" s="420">
        <v>2201916.1287790122</v>
      </c>
      <c r="AX18" s="420">
        <v>2162727.5247790124</v>
      </c>
      <c r="AY18" s="420">
        <v>5115</v>
      </c>
      <c r="AZ18" s="420">
        <v>2107380</v>
      </c>
      <c r="BA18" s="420">
        <v>0</v>
      </c>
      <c r="BB18" s="420">
        <v>0</v>
      </c>
      <c r="BC18" s="420">
        <v>2201916.1287790122</v>
      </c>
      <c r="BD18" s="419">
        <v>2201916.1287790122</v>
      </c>
      <c r="BE18" s="419">
        <v>0</v>
      </c>
      <c r="BF18" s="420">
        <v>2146568.6039999998</v>
      </c>
      <c r="BG18" s="420">
        <v>1957973.4299999997</v>
      </c>
      <c r="BH18" s="419">
        <v>2013320.9547790121</v>
      </c>
      <c r="BI18" s="419">
        <v>4886.7013465509999</v>
      </c>
      <c r="BJ18" s="419">
        <v>5100.517895652175</v>
      </c>
      <c r="BK18" s="421">
        <v>-4.1920556593564411E-2</v>
      </c>
      <c r="BL18" s="421">
        <v>3.6920556593564413E-2</v>
      </c>
      <c r="BM18" s="419">
        <v>77585.35136464065</v>
      </c>
      <c r="BN18" s="420">
        <v>2279501.4801436528</v>
      </c>
      <c r="BO18" s="420">
        <v>5437.6526119991577</v>
      </c>
      <c r="BP18" s="420" t="s">
        <v>78</v>
      </c>
      <c r="BQ18" s="420">
        <v>5532.770582872944</v>
      </c>
      <c r="BR18" s="421">
        <v>7.5200020149068791E-4</v>
      </c>
      <c r="BS18" s="419">
        <v>-10258.799999999999</v>
      </c>
      <c r="BT18" s="419">
        <v>2269242.6801436529</v>
      </c>
      <c r="BU18" s="419">
        <v>0</v>
      </c>
      <c r="BV18" s="419">
        <v>2269242.6801436529</v>
      </c>
      <c r="BW18" s="419">
        <v>39188.603999999999</v>
      </c>
      <c r="BX18" s="419">
        <v>2230054.0761436531</v>
      </c>
    </row>
    <row r="19" spans="1:76">
      <c r="A19" s="416">
        <v>103192</v>
      </c>
      <c r="B19" s="416">
        <v>3302062</v>
      </c>
      <c r="C19" s="417" t="s">
        <v>93</v>
      </c>
      <c r="D19" s="418">
        <v>368</v>
      </c>
      <c r="E19" s="418">
        <v>368</v>
      </c>
      <c r="F19" s="418">
        <v>0</v>
      </c>
      <c r="G19" s="419">
        <v>1479812.2720000001</v>
      </c>
      <c r="H19" s="419">
        <v>0</v>
      </c>
      <c r="I19" s="419">
        <v>0</v>
      </c>
      <c r="J19" s="419">
        <v>112162.9699999999</v>
      </c>
      <c r="K19" s="419">
        <v>0</v>
      </c>
      <c r="L19" s="419">
        <v>269929.19999999984</v>
      </c>
      <c r="M19" s="419">
        <v>0</v>
      </c>
      <c r="N19" s="419">
        <v>17600.16358548684</v>
      </c>
      <c r="O19" s="419">
        <v>12154.72290167927</v>
      </c>
      <c r="P19" s="419">
        <v>13423.765429710895</v>
      </c>
      <c r="Q19" s="419">
        <v>58105.504603149901</v>
      </c>
      <c r="R19" s="419">
        <v>32454.202356216869</v>
      </c>
      <c r="S19" s="419">
        <v>14963.259644044256</v>
      </c>
      <c r="T19" s="419">
        <v>0</v>
      </c>
      <c r="U19" s="419">
        <v>0</v>
      </c>
      <c r="V19" s="419">
        <v>0</v>
      </c>
      <c r="W19" s="419">
        <v>0</v>
      </c>
      <c r="X19" s="419">
        <v>0</v>
      </c>
      <c r="Y19" s="419">
        <v>0</v>
      </c>
      <c r="Z19" s="419">
        <v>110154.39657492342</v>
      </c>
      <c r="AA19" s="419">
        <v>0</v>
      </c>
      <c r="AB19" s="419">
        <v>211761.36070981633</v>
      </c>
      <c r="AC19" s="419">
        <v>0</v>
      </c>
      <c r="AD19" s="419">
        <v>3846.2164752043377</v>
      </c>
      <c r="AE19" s="419">
        <v>0</v>
      </c>
      <c r="AF19" s="419">
        <v>149406.57</v>
      </c>
      <c r="AG19" s="419">
        <v>0</v>
      </c>
      <c r="AH19" s="419">
        <v>0</v>
      </c>
      <c r="AI19" s="419">
        <v>0</v>
      </c>
      <c r="AJ19" s="419">
        <v>39764.906999999999</v>
      </c>
      <c r="AK19" s="419">
        <v>0</v>
      </c>
      <c r="AL19" s="419">
        <v>0</v>
      </c>
      <c r="AM19" s="419">
        <v>0</v>
      </c>
      <c r="AN19" s="419">
        <v>0</v>
      </c>
      <c r="AO19" s="419">
        <v>0</v>
      </c>
      <c r="AP19" s="419">
        <v>0</v>
      </c>
      <c r="AQ19" s="419">
        <v>0</v>
      </c>
      <c r="AR19" s="419">
        <v>0</v>
      </c>
      <c r="AS19" s="419">
        <v>1479812.2720000001</v>
      </c>
      <c r="AT19" s="419">
        <v>856555.76228023181</v>
      </c>
      <c r="AU19" s="419">
        <v>189171.47700000001</v>
      </c>
      <c r="AV19" s="419">
        <v>476837.73817711993</v>
      </c>
      <c r="AW19" s="420">
        <v>2525539.5112802321</v>
      </c>
      <c r="AX19" s="420">
        <v>2485774.604280232</v>
      </c>
      <c r="AY19" s="420">
        <v>5115</v>
      </c>
      <c r="AZ19" s="420">
        <v>1882320</v>
      </c>
      <c r="BA19" s="420">
        <v>0</v>
      </c>
      <c r="BB19" s="420">
        <v>0</v>
      </c>
      <c r="BC19" s="420">
        <v>2525539.5112802321</v>
      </c>
      <c r="BD19" s="419">
        <v>2525539.5112802321</v>
      </c>
      <c r="BE19" s="419">
        <v>0</v>
      </c>
      <c r="BF19" s="420">
        <v>1922084.9069999999</v>
      </c>
      <c r="BG19" s="420">
        <v>1732913.43</v>
      </c>
      <c r="BH19" s="419">
        <v>2336368.0342802322</v>
      </c>
      <c r="BI19" s="419">
        <v>6348.8261801093267</v>
      </c>
      <c r="BJ19" s="419">
        <v>6127.6684435114512</v>
      </c>
      <c r="BK19" s="421">
        <v>3.6091661720382091E-2</v>
      </c>
      <c r="BL19" s="421">
        <v>0</v>
      </c>
      <c r="BM19" s="419">
        <v>0</v>
      </c>
      <c r="BN19" s="420">
        <v>2525539.5112802321</v>
      </c>
      <c r="BO19" s="420">
        <v>6754.8222942397606</v>
      </c>
      <c r="BP19" s="420" t="s">
        <v>78</v>
      </c>
      <c r="BQ19" s="420">
        <v>6862.8791067397615</v>
      </c>
      <c r="BR19" s="421">
        <v>3.4868401685158812E-2</v>
      </c>
      <c r="BS19" s="419">
        <v>-9163.1999999999989</v>
      </c>
      <c r="BT19" s="419">
        <v>2516376.3112802319</v>
      </c>
      <c r="BU19" s="419">
        <v>0</v>
      </c>
      <c r="BV19" s="419">
        <v>2516376.3112802319</v>
      </c>
      <c r="BW19" s="419">
        <v>39764.906999999999</v>
      </c>
      <c r="BX19" s="419">
        <v>2476611.4042802318</v>
      </c>
    </row>
    <row r="20" spans="1:76">
      <c r="A20" s="416">
        <v>103193</v>
      </c>
      <c r="B20" s="416">
        <v>3302063</v>
      </c>
      <c r="C20" s="417" t="s">
        <v>94</v>
      </c>
      <c r="D20" s="418">
        <v>368</v>
      </c>
      <c r="E20" s="418">
        <v>368</v>
      </c>
      <c r="F20" s="418">
        <v>0</v>
      </c>
      <c r="G20" s="419">
        <v>1479812.2720000001</v>
      </c>
      <c r="H20" s="419">
        <v>0</v>
      </c>
      <c r="I20" s="419">
        <v>0</v>
      </c>
      <c r="J20" s="419">
        <v>141315.45999999996</v>
      </c>
      <c r="K20" s="419">
        <v>0</v>
      </c>
      <c r="L20" s="419">
        <v>338595.39999999997</v>
      </c>
      <c r="M20" s="419">
        <v>0</v>
      </c>
      <c r="N20" s="419">
        <v>1939.6315545599994</v>
      </c>
      <c r="O20" s="419">
        <v>4704.6382387199983</v>
      </c>
      <c r="P20" s="419">
        <v>45452.376668159864</v>
      </c>
      <c r="Q20" s="419">
        <v>18705.063874559895</v>
      </c>
      <c r="R20" s="419">
        <v>99787.853168639893</v>
      </c>
      <c r="S20" s="419">
        <v>9894.1843660799823</v>
      </c>
      <c r="T20" s="419">
        <v>0</v>
      </c>
      <c r="U20" s="419">
        <v>0</v>
      </c>
      <c r="V20" s="419">
        <v>0</v>
      </c>
      <c r="W20" s="419">
        <v>0</v>
      </c>
      <c r="X20" s="419">
        <v>0</v>
      </c>
      <c r="Y20" s="419">
        <v>0</v>
      </c>
      <c r="Z20" s="419">
        <v>87581.156884735014</v>
      </c>
      <c r="AA20" s="419">
        <v>0</v>
      </c>
      <c r="AB20" s="419">
        <v>160329.17836507276</v>
      </c>
      <c r="AC20" s="419">
        <v>0</v>
      </c>
      <c r="AD20" s="419">
        <v>0</v>
      </c>
      <c r="AE20" s="419">
        <v>0</v>
      </c>
      <c r="AF20" s="419">
        <v>149406.57</v>
      </c>
      <c r="AG20" s="419">
        <v>0</v>
      </c>
      <c r="AH20" s="419">
        <v>0</v>
      </c>
      <c r="AI20" s="419">
        <v>0</v>
      </c>
      <c r="AJ20" s="419">
        <v>65698.542000000001</v>
      </c>
      <c r="AK20" s="419">
        <v>0</v>
      </c>
      <c r="AL20" s="419">
        <v>0</v>
      </c>
      <c r="AM20" s="419">
        <v>0</v>
      </c>
      <c r="AN20" s="419">
        <v>0</v>
      </c>
      <c r="AO20" s="419">
        <v>0</v>
      </c>
      <c r="AP20" s="419">
        <v>0</v>
      </c>
      <c r="AQ20" s="419">
        <v>0</v>
      </c>
      <c r="AR20" s="419">
        <v>0</v>
      </c>
      <c r="AS20" s="419">
        <v>1479812.2720000001</v>
      </c>
      <c r="AT20" s="419">
        <v>908304.94312052731</v>
      </c>
      <c r="AU20" s="419">
        <v>215105.11200000002</v>
      </c>
      <c r="AV20" s="419">
        <v>472061.85079853184</v>
      </c>
      <c r="AW20" s="420">
        <v>2603222.3271205276</v>
      </c>
      <c r="AX20" s="420">
        <v>2537523.7851205277</v>
      </c>
      <c r="AY20" s="420">
        <v>5115</v>
      </c>
      <c r="AZ20" s="420">
        <v>1882320</v>
      </c>
      <c r="BA20" s="420">
        <v>0</v>
      </c>
      <c r="BB20" s="420">
        <v>0</v>
      </c>
      <c r="BC20" s="420">
        <v>2603222.3271205276</v>
      </c>
      <c r="BD20" s="419">
        <v>2603222.3271205276</v>
      </c>
      <c r="BE20" s="419">
        <v>0</v>
      </c>
      <c r="BF20" s="420">
        <v>1948018.5419999999</v>
      </c>
      <c r="BG20" s="420">
        <v>1732913.43</v>
      </c>
      <c r="BH20" s="419">
        <v>2388117.2151205279</v>
      </c>
      <c r="BI20" s="419">
        <v>6489.448954131869</v>
      </c>
      <c r="BJ20" s="419">
        <v>6208.8992155672822</v>
      </c>
      <c r="BK20" s="421">
        <v>4.5185101066091957E-2</v>
      </c>
      <c r="BL20" s="421">
        <v>0</v>
      </c>
      <c r="BM20" s="419">
        <v>0</v>
      </c>
      <c r="BN20" s="420">
        <v>2603222.3271205276</v>
      </c>
      <c r="BO20" s="420">
        <v>6895.4450682623037</v>
      </c>
      <c r="BP20" s="420" t="s">
        <v>78</v>
      </c>
      <c r="BQ20" s="420">
        <v>7073.9737150014334</v>
      </c>
      <c r="BR20" s="421">
        <v>4.6031593498959245E-2</v>
      </c>
      <c r="BS20" s="419">
        <v>-9163.1999999999989</v>
      </c>
      <c r="BT20" s="419">
        <v>2594059.1271205274</v>
      </c>
      <c r="BU20" s="419">
        <v>0</v>
      </c>
      <c r="BV20" s="419">
        <v>2594059.1271205274</v>
      </c>
      <c r="BW20" s="419">
        <v>65698.542000000001</v>
      </c>
      <c r="BX20" s="419">
        <v>2528360.5851205275</v>
      </c>
    </row>
    <row r="21" spans="1:76">
      <c r="A21" s="416">
        <v>103200</v>
      </c>
      <c r="B21" s="416">
        <v>3302079</v>
      </c>
      <c r="C21" s="417" t="s">
        <v>95</v>
      </c>
      <c r="D21" s="418">
        <v>283</v>
      </c>
      <c r="E21" s="418">
        <v>283</v>
      </c>
      <c r="F21" s="418">
        <v>0</v>
      </c>
      <c r="G21" s="419">
        <v>1138007.807</v>
      </c>
      <c r="H21" s="419">
        <v>0</v>
      </c>
      <c r="I21" s="419">
        <v>0</v>
      </c>
      <c r="J21" s="419">
        <v>67693.06999999992</v>
      </c>
      <c r="K21" s="419">
        <v>0</v>
      </c>
      <c r="L21" s="419">
        <v>163378.19999999992</v>
      </c>
      <c r="M21" s="419">
        <v>0</v>
      </c>
      <c r="N21" s="419">
        <v>15032.144547839956</v>
      </c>
      <c r="O21" s="419">
        <v>4704.6382387199974</v>
      </c>
      <c r="P21" s="419">
        <v>8264.0684851200003</v>
      </c>
      <c r="Q21" s="419">
        <v>2022.1690675199914</v>
      </c>
      <c r="R21" s="419">
        <v>3218.9630054399945</v>
      </c>
      <c r="S21" s="419">
        <v>7774.0020019199919</v>
      </c>
      <c r="T21" s="419">
        <v>0</v>
      </c>
      <c r="U21" s="419">
        <v>0</v>
      </c>
      <c r="V21" s="419">
        <v>0</v>
      </c>
      <c r="W21" s="419">
        <v>0</v>
      </c>
      <c r="X21" s="419">
        <v>0</v>
      </c>
      <c r="Y21" s="419">
        <v>0</v>
      </c>
      <c r="Z21" s="419">
        <v>53475.942239382144</v>
      </c>
      <c r="AA21" s="419">
        <v>0</v>
      </c>
      <c r="AB21" s="419">
        <v>113234.97893123806</v>
      </c>
      <c r="AC21" s="419">
        <v>0</v>
      </c>
      <c r="AD21" s="419">
        <v>16403.195199999798</v>
      </c>
      <c r="AE21" s="419">
        <v>0</v>
      </c>
      <c r="AF21" s="419">
        <v>149406.57</v>
      </c>
      <c r="AG21" s="419">
        <v>0</v>
      </c>
      <c r="AH21" s="419">
        <v>0</v>
      </c>
      <c r="AI21" s="419">
        <v>0</v>
      </c>
      <c r="AJ21" s="419">
        <v>34866.3315</v>
      </c>
      <c r="AK21" s="419">
        <v>0</v>
      </c>
      <c r="AL21" s="419">
        <v>0</v>
      </c>
      <c r="AM21" s="419">
        <v>0</v>
      </c>
      <c r="AN21" s="419">
        <v>0</v>
      </c>
      <c r="AO21" s="419">
        <v>0</v>
      </c>
      <c r="AP21" s="419">
        <v>0</v>
      </c>
      <c r="AQ21" s="419">
        <v>0</v>
      </c>
      <c r="AR21" s="419">
        <v>0</v>
      </c>
      <c r="AS21" s="419">
        <v>1138007.807</v>
      </c>
      <c r="AT21" s="419">
        <v>455201.37171717978</v>
      </c>
      <c r="AU21" s="419">
        <v>184272.90150000001</v>
      </c>
      <c r="AV21" s="419">
        <v>268086.78120599961</v>
      </c>
      <c r="AW21" s="420">
        <v>1777482.0802171796</v>
      </c>
      <c r="AX21" s="420">
        <v>1742615.7487171795</v>
      </c>
      <c r="AY21" s="420">
        <v>5115</v>
      </c>
      <c r="AZ21" s="420">
        <v>1447545</v>
      </c>
      <c r="BA21" s="420">
        <v>0</v>
      </c>
      <c r="BB21" s="420">
        <v>0</v>
      </c>
      <c r="BC21" s="420">
        <v>1777482.0802171796</v>
      </c>
      <c r="BD21" s="419">
        <v>1777482.0802171794</v>
      </c>
      <c r="BE21" s="419">
        <v>0</v>
      </c>
      <c r="BF21" s="420">
        <v>1482411.3315000001</v>
      </c>
      <c r="BG21" s="420">
        <v>1298138.43</v>
      </c>
      <c r="BH21" s="419">
        <v>1593209.1787171795</v>
      </c>
      <c r="BI21" s="419">
        <v>5629.7144124281958</v>
      </c>
      <c r="BJ21" s="419">
        <v>5668.1078978461537</v>
      </c>
      <c r="BK21" s="421">
        <v>-6.7735981935959939E-3</v>
      </c>
      <c r="BL21" s="421">
        <v>1.7735981935959938E-3</v>
      </c>
      <c r="BM21" s="419">
        <v>2844.9836978297758</v>
      </c>
      <c r="BN21" s="420">
        <v>1780327.0639150094</v>
      </c>
      <c r="BO21" s="420">
        <v>6167.7057682509167</v>
      </c>
      <c r="BP21" s="420" t="s">
        <v>78</v>
      </c>
      <c r="BQ21" s="420">
        <v>6290.9083530565704</v>
      </c>
      <c r="BR21" s="421">
        <v>1.4835488600767555E-2</v>
      </c>
      <c r="BS21" s="419">
        <v>-7046.7</v>
      </c>
      <c r="BT21" s="419">
        <v>1773280.3639150094</v>
      </c>
      <c r="BU21" s="419">
        <v>0</v>
      </c>
      <c r="BV21" s="419">
        <v>1773280.3639150094</v>
      </c>
      <c r="BW21" s="419">
        <v>34866.3315</v>
      </c>
      <c r="BX21" s="419">
        <v>1738414.0324150093</v>
      </c>
    </row>
    <row r="22" spans="1:76">
      <c r="A22" s="416">
        <v>103201</v>
      </c>
      <c r="B22" s="416">
        <v>3302081</v>
      </c>
      <c r="C22" s="417" t="s">
        <v>96</v>
      </c>
      <c r="D22" s="418">
        <v>411</v>
      </c>
      <c r="E22" s="418">
        <v>411</v>
      </c>
      <c r="F22" s="418">
        <v>0</v>
      </c>
      <c r="G22" s="419">
        <v>1652725.1190000002</v>
      </c>
      <c r="H22" s="419">
        <v>0</v>
      </c>
      <c r="I22" s="419">
        <v>0</v>
      </c>
      <c r="J22" s="419">
        <v>77081.159999999902</v>
      </c>
      <c r="K22" s="419">
        <v>0</v>
      </c>
      <c r="L22" s="419">
        <v>185872.29999999984</v>
      </c>
      <c r="M22" s="419">
        <v>0</v>
      </c>
      <c r="N22" s="419">
        <v>8970.795939839998</v>
      </c>
      <c r="O22" s="419">
        <v>12349.675376639902</v>
      </c>
      <c r="P22" s="419">
        <v>2754.6894950399997</v>
      </c>
      <c r="Q22" s="419">
        <v>7077.5917363199997</v>
      </c>
      <c r="R22" s="419">
        <v>3755.4568396800005</v>
      </c>
      <c r="S22" s="419">
        <v>0</v>
      </c>
      <c r="T22" s="419">
        <v>0</v>
      </c>
      <c r="U22" s="419">
        <v>0</v>
      </c>
      <c r="V22" s="419">
        <v>0</v>
      </c>
      <c r="W22" s="419">
        <v>0</v>
      </c>
      <c r="X22" s="419">
        <v>0</v>
      </c>
      <c r="Y22" s="419">
        <v>0</v>
      </c>
      <c r="Z22" s="419">
        <v>35931.449239436472</v>
      </c>
      <c r="AA22" s="419">
        <v>0</v>
      </c>
      <c r="AB22" s="419">
        <v>124004.51228236762</v>
      </c>
      <c r="AC22" s="419">
        <v>0</v>
      </c>
      <c r="AD22" s="419">
        <v>5146.4783999999981</v>
      </c>
      <c r="AE22" s="419">
        <v>0</v>
      </c>
      <c r="AF22" s="419">
        <v>149406.57</v>
      </c>
      <c r="AG22" s="419">
        <v>0</v>
      </c>
      <c r="AH22" s="419">
        <v>0</v>
      </c>
      <c r="AI22" s="419">
        <v>0</v>
      </c>
      <c r="AJ22" s="419">
        <v>53308.027499999997</v>
      </c>
      <c r="AK22" s="419">
        <v>0</v>
      </c>
      <c r="AL22" s="419">
        <v>0</v>
      </c>
      <c r="AM22" s="419">
        <v>0</v>
      </c>
      <c r="AN22" s="419">
        <v>0</v>
      </c>
      <c r="AO22" s="419">
        <v>0</v>
      </c>
      <c r="AP22" s="419">
        <v>0</v>
      </c>
      <c r="AQ22" s="419">
        <v>0</v>
      </c>
      <c r="AR22" s="419">
        <v>0</v>
      </c>
      <c r="AS22" s="419">
        <v>1652725.1190000002</v>
      </c>
      <c r="AT22" s="419">
        <v>462944.10930932371</v>
      </c>
      <c r="AU22" s="419">
        <v>202714.5975</v>
      </c>
      <c r="AV22" s="419">
        <v>313870.96921187476</v>
      </c>
      <c r="AW22" s="420">
        <v>2318383.8258093242</v>
      </c>
      <c r="AX22" s="420">
        <v>2265075.7983093243</v>
      </c>
      <c r="AY22" s="420">
        <v>5115</v>
      </c>
      <c r="AZ22" s="420">
        <v>2102265</v>
      </c>
      <c r="BA22" s="420">
        <v>0</v>
      </c>
      <c r="BB22" s="420">
        <v>0</v>
      </c>
      <c r="BC22" s="420">
        <v>2318383.8258093242</v>
      </c>
      <c r="BD22" s="419">
        <v>2318383.8258093242</v>
      </c>
      <c r="BE22" s="419">
        <v>0</v>
      </c>
      <c r="BF22" s="420">
        <v>2155573.0274999999</v>
      </c>
      <c r="BG22" s="420">
        <v>1952858.4299999997</v>
      </c>
      <c r="BH22" s="419">
        <v>2115669.2283093245</v>
      </c>
      <c r="BI22" s="419">
        <v>5147.613694183271</v>
      </c>
      <c r="BJ22" s="419">
        <v>5003.5062635491613</v>
      </c>
      <c r="BK22" s="421">
        <v>2.8801289144762519E-2</v>
      </c>
      <c r="BL22" s="421">
        <v>0</v>
      </c>
      <c r="BM22" s="419">
        <v>0</v>
      </c>
      <c r="BN22" s="420">
        <v>2318383.8258093242</v>
      </c>
      <c r="BO22" s="420">
        <v>5511.1333292197669</v>
      </c>
      <c r="BP22" s="420" t="s">
        <v>78</v>
      </c>
      <c r="BQ22" s="420">
        <v>5640.8365591467746</v>
      </c>
      <c r="BR22" s="421">
        <v>3.2944025770013097E-2</v>
      </c>
      <c r="BS22" s="419">
        <v>-10233.9</v>
      </c>
      <c r="BT22" s="419">
        <v>2308149.9258093243</v>
      </c>
      <c r="BU22" s="419">
        <v>0</v>
      </c>
      <c r="BV22" s="419">
        <v>2308149.9258093243</v>
      </c>
      <c r="BW22" s="419">
        <v>53308.027499999997</v>
      </c>
      <c r="BX22" s="419">
        <v>2254841.8983093244</v>
      </c>
    </row>
    <row r="23" spans="1:76">
      <c r="A23" s="416">
        <v>103205</v>
      </c>
      <c r="B23" s="416">
        <v>3302087</v>
      </c>
      <c r="C23" s="417" t="s">
        <v>97</v>
      </c>
      <c r="D23" s="418">
        <v>307</v>
      </c>
      <c r="E23" s="418">
        <v>307</v>
      </c>
      <c r="F23" s="418">
        <v>0</v>
      </c>
      <c r="G23" s="419">
        <v>1234517.3030000001</v>
      </c>
      <c r="H23" s="419">
        <v>0</v>
      </c>
      <c r="I23" s="419">
        <v>0</v>
      </c>
      <c r="J23" s="419">
        <v>79551.709999999992</v>
      </c>
      <c r="K23" s="419">
        <v>0</v>
      </c>
      <c r="L23" s="419">
        <v>195343.49999999997</v>
      </c>
      <c r="M23" s="419">
        <v>0</v>
      </c>
      <c r="N23" s="419">
        <v>8970.7959398399635</v>
      </c>
      <c r="O23" s="419">
        <v>10879.475927039957</v>
      </c>
      <c r="P23" s="419">
        <v>27087.780034559892</v>
      </c>
      <c r="Q23" s="419">
        <v>45498.804019199975</v>
      </c>
      <c r="R23" s="419">
        <v>17704.296529919935</v>
      </c>
      <c r="S23" s="419">
        <v>18374.913822719987</v>
      </c>
      <c r="T23" s="419">
        <v>0</v>
      </c>
      <c r="U23" s="419">
        <v>0</v>
      </c>
      <c r="V23" s="419">
        <v>0</v>
      </c>
      <c r="W23" s="419">
        <v>0</v>
      </c>
      <c r="X23" s="419">
        <v>0</v>
      </c>
      <c r="Y23" s="419">
        <v>0</v>
      </c>
      <c r="Z23" s="419">
        <v>23813.269602887995</v>
      </c>
      <c r="AA23" s="419">
        <v>0</v>
      </c>
      <c r="AB23" s="419">
        <v>180322.44340205487</v>
      </c>
      <c r="AC23" s="419">
        <v>0</v>
      </c>
      <c r="AD23" s="419">
        <v>15979.140799999865</v>
      </c>
      <c r="AE23" s="419">
        <v>0</v>
      </c>
      <c r="AF23" s="419">
        <v>149406.57</v>
      </c>
      <c r="AG23" s="419">
        <v>0</v>
      </c>
      <c r="AH23" s="419">
        <v>0</v>
      </c>
      <c r="AI23" s="419">
        <v>0</v>
      </c>
      <c r="AJ23" s="419">
        <v>34866.3315</v>
      </c>
      <c r="AK23" s="419">
        <v>0</v>
      </c>
      <c r="AL23" s="419">
        <v>0</v>
      </c>
      <c r="AM23" s="419">
        <v>0</v>
      </c>
      <c r="AN23" s="419">
        <v>0</v>
      </c>
      <c r="AO23" s="419">
        <v>0</v>
      </c>
      <c r="AP23" s="419">
        <v>0</v>
      </c>
      <c r="AQ23" s="419">
        <v>0</v>
      </c>
      <c r="AR23" s="419">
        <v>0</v>
      </c>
      <c r="AS23" s="419">
        <v>1234517.3030000001</v>
      </c>
      <c r="AT23" s="419">
        <v>623526.13007822237</v>
      </c>
      <c r="AU23" s="419">
        <v>184272.90150000001</v>
      </c>
      <c r="AV23" s="419">
        <v>387276.36801043549</v>
      </c>
      <c r="AW23" s="420">
        <v>2042316.3345782224</v>
      </c>
      <c r="AX23" s="420">
        <v>2007450.0030782223</v>
      </c>
      <c r="AY23" s="420">
        <v>5115</v>
      </c>
      <c r="AZ23" s="420">
        <v>1570305</v>
      </c>
      <c r="BA23" s="420">
        <v>0</v>
      </c>
      <c r="BB23" s="420">
        <v>0</v>
      </c>
      <c r="BC23" s="420">
        <v>2042316.3345782224</v>
      </c>
      <c r="BD23" s="419">
        <v>2042316.3345782224</v>
      </c>
      <c r="BE23" s="419">
        <v>0</v>
      </c>
      <c r="BF23" s="420">
        <v>1605171.3315000001</v>
      </c>
      <c r="BG23" s="420">
        <v>1420898.43</v>
      </c>
      <c r="BH23" s="419">
        <v>1858043.4330782222</v>
      </c>
      <c r="BI23" s="419">
        <v>6052.2587396684767</v>
      </c>
      <c r="BJ23" s="419">
        <v>5956.7550533923295</v>
      </c>
      <c r="BK23" s="421">
        <v>1.6032837580212147E-2</v>
      </c>
      <c r="BL23" s="421">
        <v>0</v>
      </c>
      <c r="BM23" s="419">
        <v>0</v>
      </c>
      <c r="BN23" s="420">
        <v>2042316.3345782224</v>
      </c>
      <c r="BO23" s="420">
        <v>6538.925091460007</v>
      </c>
      <c r="BP23" s="420" t="s">
        <v>78</v>
      </c>
      <c r="BQ23" s="420">
        <v>6652.496203837858</v>
      </c>
      <c r="BR23" s="421">
        <v>2.7623904764603191E-2</v>
      </c>
      <c r="BS23" s="419">
        <v>-7644.2999999999993</v>
      </c>
      <c r="BT23" s="419">
        <v>2034672.0345782223</v>
      </c>
      <c r="BU23" s="419">
        <v>0</v>
      </c>
      <c r="BV23" s="419">
        <v>2034672.0345782223</v>
      </c>
      <c r="BW23" s="419">
        <v>34866.3315</v>
      </c>
      <c r="BX23" s="419">
        <v>1999805.7030782222</v>
      </c>
    </row>
    <row r="24" spans="1:76">
      <c r="A24" s="416">
        <v>103208</v>
      </c>
      <c r="B24" s="416">
        <v>3302091</v>
      </c>
      <c r="C24" s="417" t="s">
        <v>98</v>
      </c>
      <c r="D24" s="418">
        <v>189</v>
      </c>
      <c r="E24" s="418">
        <v>189</v>
      </c>
      <c r="F24" s="418">
        <v>0</v>
      </c>
      <c r="G24" s="419">
        <v>760012.28100000008</v>
      </c>
      <c r="H24" s="419">
        <v>0</v>
      </c>
      <c r="I24" s="419">
        <v>0</v>
      </c>
      <c r="J24" s="419">
        <v>45952.229999999996</v>
      </c>
      <c r="K24" s="419">
        <v>0</v>
      </c>
      <c r="L24" s="419">
        <v>111286.59999999992</v>
      </c>
      <c r="M24" s="419">
        <v>0</v>
      </c>
      <c r="N24" s="419">
        <v>19881.223434239964</v>
      </c>
      <c r="O24" s="419">
        <v>1176.1595596799964</v>
      </c>
      <c r="P24" s="419">
        <v>1836.4596633599945</v>
      </c>
      <c r="Q24" s="419">
        <v>26288.197877759991</v>
      </c>
      <c r="R24" s="419">
        <v>8047.4075135999956</v>
      </c>
      <c r="S24" s="419">
        <v>9187.4569113599882</v>
      </c>
      <c r="T24" s="419">
        <v>0</v>
      </c>
      <c r="U24" s="419">
        <v>0</v>
      </c>
      <c r="V24" s="419">
        <v>0</v>
      </c>
      <c r="W24" s="419">
        <v>0</v>
      </c>
      <c r="X24" s="419">
        <v>0</v>
      </c>
      <c r="Y24" s="419">
        <v>0</v>
      </c>
      <c r="Z24" s="419">
        <v>26541.825882352849</v>
      </c>
      <c r="AA24" s="419">
        <v>0</v>
      </c>
      <c r="AB24" s="419">
        <v>102787.56622256855</v>
      </c>
      <c r="AC24" s="419">
        <v>0</v>
      </c>
      <c r="AD24" s="419">
        <v>15512.183535483753</v>
      </c>
      <c r="AE24" s="419">
        <v>0</v>
      </c>
      <c r="AF24" s="419">
        <v>149406.57</v>
      </c>
      <c r="AG24" s="419">
        <v>0</v>
      </c>
      <c r="AH24" s="419">
        <v>0</v>
      </c>
      <c r="AI24" s="419">
        <v>0</v>
      </c>
      <c r="AJ24" s="419">
        <v>21594.4745</v>
      </c>
      <c r="AK24" s="419">
        <v>0</v>
      </c>
      <c r="AL24" s="419">
        <v>0</v>
      </c>
      <c r="AM24" s="419">
        <v>0</v>
      </c>
      <c r="AN24" s="419">
        <v>0</v>
      </c>
      <c r="AO24" s="419">
        <v>0</v>
      </c>
      <c r="AP24" s="419">
        <v>0</v>
      </c>
      <c r="AQ24" s="419">
        <v>0</v>
      </c>
      <c r="AR24" s="419">
        <v>0</v>
      </c>
      <c r="AS24" s="419">
        <v>760012.28100000008</v>
      </c>
      <c r="AT24" s="419">
        <v>368497.31060040498</v>
      </c>
      <c r="AU24" s="419">
        <v>171001.04450000002</v>
      </c>
      <c r="AV24" s="419">
        <v>221304.2448581685</v>
      </c>
      <c r="AW24" s="420">
        <v>1299510.6361004051</v>
      </c>
      <c r="AX24" s="420">
        <v>1277916.1616004051</v>
      </c>
      <c r="AY24" s="420">
        <v>5115</v>
      </c>
      <c r="AZ24" s="420">
        <v>966735</v>
      </c>
      <c r="BA24" s="420">
        <v>0</v>
      </c>
      <c r="BB24" s="420">
        <v>0</v>
      </c>
      <c r="BC24" s="420">
        <v>1299510.6361004051</v>
      </c>
      <c r="BD24" s="419">
        <v>1299510.6361004054</v>
      </c>
      <c r="BE24" s="419">
        <v>0</v>
      </c>
      <c r="BF24" s="420">
        <v>988329.47450000001</v>
      </c>
      <c r="BG24" s="420">
        <v>817328.42999999993</v>
      </c>
      <c r="BH24" s="419">
        <v>1128509.5916004051</v>
      </c>
      <c r="BI24" s="419">
        <v>5970.9502201079631</v>
      </c>
      <c r="BJ24" s="419">
        <v>5770.865375806452</v>
      </c>
      <c r="BK24" s="421">
        <v>3.4671549459521084E-2</v>
      </c>
      <c r="BL24" s="421">
        <v>0</v>
      </c>
      <c r="BM24" s="419">
        <v>0</v>
      </c>
      <c r="BN24" s="420">
        <v>1299510.6361004051</v>
      </c>
      <c r="BO24" s="420">
        <v>6761.4611724889164</v>
      </c>
      <c r="BP24" s="420" t="s">
        <v>78</v>
      </c>
      <c r="BQ24" s="420">
        <v>6875.7176513248951</v>
      </c>
      <c r="BR24" s="421">
        <v>3.1603726867710513E-2</v>
      </c>
      <c r="BS24" s="419">
        <v>-4706.0999999999995</v>
      </c>
      <c r="BT24" s="419">
        <v>1294804.536100405</v>
      </c>
      <c r="BU24" s="419">
        <v>0</v>
      </c>
      <c r="BV24" s="419">
        <v>1294804.536100405</v>
      </c>
      <c r="BW24" s="419">
        <v>21594.4745</v>
      </c>
      <c r="BX24" s="419">
        <v>1273210.061600405</v>
      </c>
    </row>
    <row r="25" spans="1:76">
      <c r="A25" s="416">
        <v>103209</v>
      </c>
      <c r="B25" s="416">
        <v>3302092</v>
      </c>
      <c r="C25" s="417" t="s">
        <v>99</v>
      </c>
      <c r="D25" s="418">
        <v>486</v>
      </c>
      <c r="E25" s="418">
        <v>486</v>
      </c>
      <c r="F25" s="418">
        <v>0</v>
      </c>
      <c r="G25" s="419">
        <v>1954317.2940000002</v>
      </c>
      <c r="H25" s="419">
        <v>0</v>
      </c>
      <c r="I25" s="419">
        <v>0</v>
      </c>
      <c r="J25" s="419">
        <v>88445.689999999988</v>
      </c>
      <c r="K25" s="419">
        <v>0</v>
      </c>
      <c r="L25" s="419">
        <v>222573.19999999969</v>
      </c>
      <c r="M25" s="419">
        <v>0</v>
      </c>
      <c r="N25" s="419">
        <v>12122.697216</v>
      </c>
      <c r="O25" s="419">
        <v>14701.994496000001</v>
      </c>
      <c r="P25" s="419">
        <v>6427.6088217599954</v>
      </c>
      <c r="Q25" s="419">
        <v>5055.4226687999999</v>
      </c>
      <c r="R25" s="419">
        <v>8583.9013478399793</v>
      </c>
      <c r="S25" s="419">
        <v>1413.4549094399999</v>
      </c>
      <c r="T25" s="419">
        <v>0</v>
      </c>
      <c r="U25" s="419">
        <v>0</v>
      </c>
      <c r="V25" s="419">
        <v>0</v>
      </c>
      <c r="W25" s="419">
        <v>0</v>
      </c>
      <c r="X25" s="419">
        <v>0</v>
      </c>
      <c r="Y25" s="419">
        <v>0</v>
      </c>
      <c r="Z25" s="419">
        <v>39391.439999999864</v>
      </c>
      <c r="AA25" s="419">
        <v>0</v>
      </c>
      <c r="AB25" s="419">
        <v>127541.65683846024</v>
      </c>
      <c r="AC25" s="419">
        <v>0</v>
      </c>
      <c r="AD25" s="419">
        <v>0</v>
      </c>
      <c r="AE25" s="419">
        <v>0</v>
      </c>
      <c r="AF25" s="419">
        <v>149406.57</v>
      </c>
      <c r="AG25" s="419">
        <v>0</v>
      </c>
      <c r="AH25" s="419">
        <v>0</v>
      </c>
      <c r="AI25" s="419">
        <v>0</v>
      </c>
      <c r="AJ25" s="419">
        <v>32561.119500000001</v>
      </c>
      <c r="AK25" s="419">
        <v>0</v>
      </c>
      <c r="AL25" s="419">
        <v>0</v>
      </c>
      <c r="AM25" s="419">
        <v>0</v>
      </c>
      <c r="AN25" s="419">
        <v>0</v>
      </c>
      <c r="AO25" s="419">
        <v>0</v>
      </c>
      <c r="AP25" s="419">
        <v>0</v>
      </c>
      <c r="AQ25" s="419">
        <v>0</v>
      </c>
      <c r="AR25" s="419">
        <v>0</v>
      </c>
      <c r="AS25" s="419">
        <v>1954317.2940000002</v>
      </c>
      <c r="AT25" s="419">
        <v>526257.0662982997</v>
      </c>
      <c r="AU25" s="419">
        <v>181967.68950000001</v>
      </c>
      <c r="AV25" s="419">
        <v>354614.15054400254</v>
      </c>
      <c r="AW25" s="420">
        <v>2662542.0497983</v>
      </c>
      <c r="AX25" s="420">
        <v>2629980.9302983</v>
      </c>
      <c r="AY25" s="420">
        <v>5115</v>
      </c>
      <c r="AZ25" s="420">
        <v>2485890</v>
      </c>
      <c r="BA25" s="420">
        <v>0</v>
      </c>
      <c r="BB25" s="420">
        <v>0</v>
      </c>
      <c r="BC25" s="420">
        <v>2662542.0497983</v>
      </c>
      <c r="BD25" s="419">
        <v>2662542.0497983005</v>
      </c>
      <c r="BE25" s="419">
        <v>0</v>
      </c>
      <c r="BF25" s="420">
        <v>2518451.1195</v>
      </c>
      <c r="BG25" s="420">
        <v>2336483.4300000002</v>
      </c>
      <c r="BH25" s="419">
        <v>2480574.3602983002</v>
      </c>
      <c r="BI25" s="419">
        <v>5104.0624697495887</v>
      </c>
      <c r="BJ25" s="419">
        <v>4941.4462283057865</v>
      </c>
      <c r="BK25" s="421">
        <v>3.2908633207885063E-2</v>
      </c>
      <c r="BL25" s="421">
        <v>0</v>
      </c>
      <c r="BM25" s="419">
        <v>0</v>
      </c>
      <c r="BN25" s="420">
        <v>2662542.0497983</v>
      </c>
      <c r="BO25" s="420">
        <v>5411.4833956755147</v>
      </c>
      <c r="BP25" s="420" t="s">
        <v>78</v>
      </c>
      <c r="BQ25" s="420">
        <v>5478.4815839471194</v>
      </c>
      <c r="BR25" s="421">
        <v>3.2218635128042683E-2</v>
      </c>
      <c r="BS25" s="419">
        <v>-12101.4</v>
      </c>
      <c r="BT25" s="419">
        <v>2650440.6497983001</v>
      </c>
      <c r="BU25" s="419">
        <v>0</v>
      </c>
      <c r="BV25" s="419">
        <v>2650440.6497983001</v>
      </c>
      <c r="BW25" s="419">
        <v>32561.119500000001</v>
      </c>
      <c r="BX25" s="419">
        <v>2617879.5302983001</v>
      </c>
    </row>
    <row r="26" spans="1:76">
      <c r="A26" s="416">
        <v>103210</v>
      </c>
      <c r="B26" s="416">
        <v>3302093</v>
      </c>
      <c r="C26" s="417" t="s">
        <v>100</v>
      </c>
      <c r="D26" s="418">
        <v>358</v>
      </c>
      <c r="E26" s="418">
        <v>358</v>
      </c>
      <c r="F26" s="418">
        <v>0</v>
      </c>
      <c r="G26" s="419">
        <v>1439599.9820000001</v>
      </c>
      <c r="H26" s="419">
        <v>0</v>
      </c>
      <c r="I26" s="419">
        <v>0</v>
      </c>
      <c r="J26" s="419">
        <v>43481.679999999862</v>
      </c>
      <c r="K26" s="419">
        <v>0</v>
      </c>
      <c r="L26" s="419">
        <v>105367.09999999989</v>
      </c>
      <c r="M26" s="419">
        <v>0</v>
      </c>
      <c r="N26" s="419">
        <v>8485.8880511999978</v>
      </c>
      <c r="O26" s="419">
        <v>12349.675376639902</v>
      </c>
      <c r="P26" s="419">
        <v>3213.8044108799959</v>
      </c>
      <c r="Q26" s="419">
        <v>3033.253601279991</v>
      </c>
      <c r="R26" s="419">
        <v>5901.4321766399971</v>
      </c>
      <c r="S26" s="419">
        <v>706.72745471999883</v>
      </c>
      <c r="T26" s="419">
        <v>0</v>
      </c>
      <c r="U26" s="419">
        <v>0</v>
      </c>
      <c r="V26" s="419">
        <v>0</v>
      </c>
      <c r="W26" s="419">
        <v>0</v>
      </c>
      <c r="X26" s="419">
        <v>0</v>
      </c>
      <c r="Y26" s="419">
        <v>0</v>
      </c>
      <c r="Z26" s="419">
        <v>132313.68435146441</v>
      </c>
      <c r="AA26" s="419">
        <v>0</v>
      </c>
      <c r="AB26" s="419">
        <v>93611.715982532725</v>
      </c>
      <c r="AC26" s="419">
        <v>0</v>
      </c>
      <c r="AD26" s="419">
        <v>0</v>
      </c>
      <c r="AE26" s="419">
        <v>0</v>
      </c>
      <c r="AF26" s="419">
        <v>149406.57</v>
      </c>
      <c r="AG26" s="419">
        <v>0</v>
      </c>
      <c r="AH26" s="419">
        <v>0</v>
      </c>
      <c r="AI26" s="419">
        <v>0</v>
      </c>
      <c r="AJ26" s="419">
        <v>23174.558000000001</v>
      </c>
      <c r="AK26" s="419">
        <v>0</v>
      </c>
      <c r="AL26" s="419">
        <v>0</v>
      </c>
      <c r="AM26" s="419">
        <v>0</v>
      </c>
      <c r="AN26" s="419">
        <v>0</v>
      </c>
      <c r="AO26" s="419">
        <v>0</v>
      </c>
      <c r="AP26" s="419">
        <v>0</v>
      </c>
      <c r="AQ26" s="419">
        <v>0</v>
      </c>
      <c r="AR26" s="419">
        <v>0</v>
      </c>
      <c r="AS26" s="419">
        <v>1439599.9820000001</v>
      </c>
      <c r="AT26" s="419">
        <v>408464.96140535676</v>
      </c>
      <c r="AU26" s="419">
        <v>172581.128</v>
      </c>
      <c r="AV26" s="419">
        <v>231305.95706822217</v>
      </c>
      <c r="AW26" s="420">
        <v>2020646.0714053567</v>
      </c>
      <c r="AX26" s="420">
        <v>1997471.5134053568</v>
      </c>
      <c r="AY26" s="420">
        <v>5115</v>
      </c>
      <c r="AZ26" s="420">
        <v>1831170</v>
      </c>
      <c r="BA26" s="420">
        <v>0</v>
      </c>
      <c r="BB26" s="420">
        <v>0</v>
      </c>
      <c r="BC26" s="420">
        <v>2020646.0714053567</v>
      </c>
      <c r="BD26" s="419">
        <v>2020646.0714053572</v>
      </c>
      <c r="BE26" s="419">
        <v>0</v>
      </c>
      <c r="BF26" s="420">
        <v>1854344.558</v>
      </c>
      <c r="BG26" s="420">
        <v>1681763.43</v>
      </c>
      <c r="BH26" s="419">
        <v>1848064.9434053567</v>
      </c>
      <c r="BI26" s="419">
        <v>5162.1925793445716</v>
      </c>
      <c r="BJ26" s="419">
        <v>5075.0815611111111</v>
      </c>
      <c r="BK26" s="421">
        <v>1.7164456804195458E-2</v>
      </c>
      <c r="BL26" s="421">
        <v>0</v>
      </c>
      <c r="BM26" s="419">
        <v>0</v>
      </c>
      <c r="BN26" s="420">
        <v>2020646.0714053567</v>
      </c>
      <c r="BO26" s="420">
        <v>5579.5293670540696</v>
      </c>
      <c r="BP26" s="420" t="s">
        <v>78</v>
      </c>
      <c r="BQ26" s="420">
        <v>5644.2627692887063</v>
      </c>
      <c r="BR26" s="421">
        <v>1.7838736468548833E-2</v>
      </c>
      <c r="BS26" s="419">
        <v>-8914.1999999999989</v>
      </c>
      <c r="BT26" s="419">
        <v>2011731.8714053568</v>
      </c>
      <c r="BU26" s="419">
        <v>0</v>
      </c>
      <c r="BV26" s="419">
        <v>2011731.8714053568</v>
      </c>
      <c r="BW26" s="419">
        <v>23174.558000000001</v>
      </c>
      <c r="BX26" s="419">
        <v>1988557.3134053568</v>
      </c>
    </row>
    <row r="27" spans="1:76">
      <c r="A27" s="416">
        <v>103214</v>
      </c>
      <c r="B27" s="416">
        <v>3302099</v>
      </c>
      <c r="C27" s="417" t="s">
        <v>101</v>
      </c>
      <c r="D27" s="418">
        <v>209</v>
      </c>
      <c r="E27" s="418">
        <v>209</v>
      </c>
      <c r="F27" s="418">
        <v>0</v>
      </c>
      <c r="G27" s="419">
        <v>840436.86100000003</v>
      </c>
      <c r="H27" s="419">
        <v>0</v>
      </c>
      <c r="I27" s="419">
        <v>0</v>
      </c>
      <c r="J27" s="419">
        <v>62751.96999999995</v>
      </c>
      <c r="K27" s="419">
        <v>0</v>
      </c>
      <c r="L27" s="419">
        <v>155090.89999999985</v>
      </c>
      <c r="M27" s="419">
        <v>0</v>
      </c>
      <c r="N27" s="419">
        <v>1697.1776102399961</v>
      </c>
      <c r="O27" s="419">
        <v>2058.2792294399956</v>
      </c>
      <c r="P27" s="419">
        <v>2754.6894950399937</v>
      </c>
      <c r="Q27" s="419">
        <v>24266.028810239899</v>
      </c>
      <c r="R27" s="419">
        <v>28970.667048959913</v>
      </c>
      <c r="S27" s="419">
        <v>42403.647283199898</v>
      </c>
      <c r="T27" s="419">
        <v>0</v>
      </c>
      <c r="U27" s="419">
        <v>0</v>
      </c>
      <c r="V27" s="419">
        <v>0</v>
      </c>
      <c r="W27" s="419">
        <v>0</v>
      </c>
      <c r="X27" s="419">
        <v>0</v>
      </c>
      <c r="Y27" s="419">
        <v>0</v>
      </c>
      <c r="Z27" s="419">
        <v>18220.385168539317</v>
      </c>
      <c r="AA27" s="419">
        <v>0</v>
      </c>
      <c r="AB27" s="419">
        <v>84591.416389452337</v>
      </c>
      <c r="AC27" s="419">
        <v>0</v>
      </c>
      <c r="AD27" s="419">
        <v>0</v>
      </c>
      <c r="AE27" s="419">
        <v>0</v>
      </c>
      <c r="AF27" s="419">
        <v>149406.57</v>
      </c>
      <c r="AG27" s="419">
        <v>0</v>
      </c>
      <c r="AH27" s="419">
        <v>0</v>
      </c>
      <c r="AI27" s="419">
        <v>0</v>
      </c>
      <c r="AJ27" s="419">
        <v>20936.106400000001</v>
      </c>
      <c r="AK27" s="419">
        <v>0</v>
      </c>
      <c r="AL27" s="419">
        <v>0</v>
      </c>
      <c r="AM27" s="419">
        <v>0</v>
      </c>
      <c r="AN27" s="419">
        <v>0</v>
      </c>
      <c r="AO27" s="419">
        <v>0</v>
      </c>
      <c r="AP27" s="419">
        <v>0</v>
      </c>
      <c r="AQ27" s="419">
        <v>0</v>
      </c>
      <c r="AR27" s="419">
        <v>0</v>
      </c>
      <c r="AS27" s="419">
        <v>840436.86100000003</v>
      </c>
      <c r="AT27" s="419">
        <v>422805.16103511112</v>
      </c>
      <c r="AU27" s="419">
        <v>170342.6764</v>
      </c>
      <c r="AV27" s="419">
        <v>241810.86885121535</v>
      </c>
      <c r="AW27" s="420">
        <v>1433584.6984351112</v>
      </c>
      <c r="AX27" s="420">
        <v>1412648.5920351113</v>
      </c>
      <c r="AY27" s="420">
        <v>5115</v>
      </c>
      <c r="AZ27" s="420">
        <v>1069035</v>
      </c>
      <c r="BA27" s="420">
        <v>0</v>
      </c>
      <c r="BB27" s="420">
        <v>0</v>
      </c>
      <c r="BC27" s="420">
        <v>1433584.6984351112</v>
      </c>
      <c r="BD27" s="419">
        <v>1433584.6984351114</v>
      </c>
      <c r="BE27" s="419">
        <v>0</v>
      </c>
      <c r="BF27" s="420">
        <v>1089971.1063999999</v>
      </c>
      <c r="BG27" s="420">
        <v>919628.42999999982</v>
      </c>
      <c r="BH27" s="419">
        <v>1263242.0220351112</v>
      </c>
      <c r="BI27" s="419">
        <v>6044.2202011249337</v>
      </c>
      <c r="BJ27" s="419">
        <v>6240.5831229665073</v>
      </c>
      <c r="BK27" s="421">
        <v>-3.1465476538389728E-2</v>
      </c>
      <c r="BL27" s="421">
        <v>2.6465476538389727E-2</v>
      </c>
      <c r="BM27" s="419">
        <v>34518.44130138887</v>
      </c>
      <c r="BN27" s="420">
        <v>1468103.1397365001</v>
      </c>
      <c r="BO27" s="420">
        <v>6924.2441786435411</v>
      </c>
      <c r="BP27" s="420" t="s">
        <v>78</v>
      </c>
      <c r="BQ27" s="420">
        <v>7024.4169365382777</v>
      </c>
      <c r="BR27" s="421">
        <v>-9.9954471153473889E-4</v>
      </c>
      <c r="BS27" s="419">
        <v>-5204.0999999999995</v>
      </c>
      <c r="BT27" s="419">
        <v>1462899.0397365</v>
      </c>
      <c r="BU27" s="419">
        <v>0</v>
      </c>
      <c r="BV27" s="419">
        <v>1462899.0397365</v>
      </c>
      <c r="BW27" s="419">
        <v>20936.106400000001</v>
      </c>
      <c r="BX27" s="419">
        <v>1441962.9333365001</v>
      </c>
    </row>
    <row r="28" spans="1:76">
      <c r="A28" s="416">
        <v>103217</v>
      </c>
      <c r="B28" s="416">
        <v>3302108</v>
      </c>
      <c r="C28" s="417" t="s">
        <v>102</v>
      </c>
      <c r="D28" s="418">
        <v>828</v>
      </c>
      <c r="E28" s="418">
        <v>828</v>
      </c>
      <c r="F28" s="418">
        <v>0</v>
      </c>
      <c r="G28" s="419">
        <v>3329577.6120000002</v>
      </c>
      <c r="H28" s="419">
        <v>0</v>
      </c>
      <c r="I28" s="419">
        <v>0</v>
      </c>
      <c r="J28" s="419">
        <v>202090.98999999967</v>
      </c>
      <c r="K28" s="419">
        <v>0</v>
      </c>
      <c r="L28" s="419">
        <v>488950.69999999908</v>
      </c>
      <c r="M28" s="419">
        <v>0</v>
      </c>
      <c r="N28" s="419">
        <v>5091.5328307199979</v>
      </c>
      <c r="O28" s="419">
        <v>34696.70701055976</v>
      </c>
      <c r="P28" s="419">
        <v>42697.687173119943</v>
      </c>
      <c r="Q28" s="419">
        <v>32860.247347199998</v>
      </c>
      <c r="R28" s="419">
        <v>223717.92887808001</v>
      </c>
      <c r="S28" s="419">
        <v>5653.8196377599998</v>
      </c>
      <c r="T28" s="419">
        <v>0</v>
      </c>
      <c r="U28" s="419">
        <v>0</v>
      </c>
      <c r="V28" s="419">
        <v>0</v>
      </c>
      <c r="W28" s="419">
        <v>0</v>
      </c>
      <c r="X28" s="419">
        <v>0</v>
      </c>
      <c r="Y28" s="419">
        <v>0</v>
      </c>
      <c r="Z28" s="419">
        <v>79151.956545960973</v>
      </c>
      <c r="AA28" s="419">
        <v>0</v>
      </c>
      <c r="AB28" s="419">
        <v>418533.42916401394</v>
      </c>
      <c r="AC28" s="419">
        <v>0</v>
      </c>
      <c r="AD28" s="419">
        <v>0</v>
      </c>
      <c r="AE28" s="419">
        <v>0</v>
      </c>
      <c r="AF28" s="419">
        <v>149406.57</v>
      </c>
      <c r="AG28" s="419">
        <v>0</v>
      </c>
      <c r="AH28" s="419">
        <v>0</v>
      </c>
      <c r="AI28" s="419">
        <v>0</v>
      </c>
      <c r="AJ28" s="419">
        <v>20170.605</v>
      </c>
      <c r="AK28" s="419">
        <v>0</v>
      </c>
      <c r="AL28" s="419">
        <v>0</v>
      </c>
      <c r="AM28" s="419">
        <v>0</v>
      </c>
      <c r="AN28" s="419">
        <v>0</v>
      </c>
      <c r="AO28" s="419">
        <v>0</v>
      </c>
      <c r="AP28" s="419">
        <v>0</v>
      </c>
      <c r="AQ28" s="419">
        <v>0</v>
      </c>
      <c r="AR28" s="419">
        <v>0</v>
      </c>
      <c r="AS28" s="419">
        <v>3329577.6120000002</v>
      </c>
      <c r="AT28" s="419">
        <v>1533444.9985874132</v>
      </c>
      <c r="AU28" s="419">
        <v>169577.17500000002</v>
      </c>
      <c r="AV28" s="419">
        <v>957885.77039989177</v>
      </c>
      <c r="AW28" s="420">
        <v>5032599.7855874132</v>
      </c>
      <c r="AX28" s="420">
        <v>5012429.1805874128</v>
      </c>
      <c r="AY28" s="420">
        <v>5115</v>
      </c>
      <c r="AZ28" s="420">
        <v>4235220</v>
      </c>
      <c r="BA28" s="420">
        <v>0</v>
      </c>
      <c r="BB28" s="420">
        <v>0</v>
      </c>
      <c r="BC28" s="420">
        <v>5032599.7855874132</v>
      </c>
      <c r="BD28" s="419">
        <v>5032599.7855874123</v>
      </c>
      <c r="BE28" s="419">
        <v>0</v>
      </c>
      <c r="BF28" s="420">
        <v>4255390.6050000004</v>
      </c>
      <c r="BG28" s="420">
        <v>4085813.4300000006</v>
      </c>
      <c r="BH28" s="419">
        <v>4863022.6105874125</v>
      </c>
      <c r="BI28" s="419">
        <v>5873.2157132698221</v>
      </c>
      <c r="BJ28" s="419">
        <v>5705.8902641148316</v>
      </c>
      <c r="BK28" s="421">
        <v>2.9325038058885308E-2</v>
      </c>
      <c r="BL28" s="421">
        <v>0</v>
      </c>
      <c r="BM28" s="419">
        <v>0</v>
      </c>
      <c r="BN28" s="420">
        <v>5032599.7855874132</v>
      </c>
      <c r="BO28" s="420">
        <v>6053.6584306611267</v>
      </c>
      <c r="BP28" s="420" t="s">
        <v>78</v>
      </c>
      <c r="BQ28" s="420">
        <v>6078.0190647190984</v>
      </c>
      <c r="BR28" s="421">
        <v>1.7322964648009087E-2</v>
      </c>
      <c r="BS28" s="419">
        <v>-20617.199999999997</v>
      </c>
      <c r="BT28" s="419">
        <v>5011982.5855874131</v>
      </c>
      <c r="BU28" s="419">
        <v>0</v>
      </c>
      <c r="BV28" s="419">
        <v>5011982.5855874131</v>
      </c>
      <c r="BW28" s="419">
        <v>20170.605</v>
      </c>
      <c r="BX28" s="419">
        <v>4991811.9805874126</v>
      </c>
    </row>
    <row r="29" spans="1:76">
      <c r="A29" s="416">
        <v>103221</v>
      </c>
      <c r="B29" s="416">
        <v>3302115</v>
      </c>
      <c r="C29" s="417" t="s">
        <v>103</v>
      </c>
      <c r="D29" s="418">
        <v>258</v>
      </c>
      <c r="E29" s="418">
        <v>258</v>
      </c>
      <c r="F29" s="418">
        <v>0</v>
      </c>
      <c r="G29" s="419">
        <v>1037477.0820000001</v>
      </c>
      <c r="H29" s="419">
        <v>0</v>
      </c>
      <c r="I29" s="419">
        <v>0</v>
      </c>
      <c r="J29" s="419">
        <v>76587.04999999993</v>
      </c>
      <c r="K29" s="419">
        <v>0</v>
      </c>
      <c r="L29" s="419">
        <v>183504.49999999985</v>
      </c>
      <c r="M29" s="419">
        <v>0</v>
      </c>
      <c r="N29" s="419">
        <v>10910.42749439995</v>
      </c>
      <c r="O29" s="419">
        <v>588.07977983999967</v>
      </c>
      <c r="P29" s="419">
        <v>1836.4596633599942</v>
      </c>
      <c r="Q29" s="419">
        <v>4044.3381350399873</v>
      </c>
      <c r="R29" s="419">
        <v>69744.198451199991</v>
      </c>
      <c r="S29" s="419">
        <v>19788.368732159863</v>
      </c>
      <c r="T29" s="419">
        <v>0</v>
      </c>
      <c r="U29" s="419">
        <v>0</v>
      </c>
      <c r="V29" s="419">
        <v>0</v>
      </c>
      <c r="W29" s="419">
        <v>0</v>
      </c>
      <c r="X29" s="419">
        <v>0</v>
      </c>
      <c r="Y29" s="419">
        <v>0</v>
      </c>
      <c r="Z29" s="419">
        <v>20622.953571428505</v>
      </c>
      <c r="AA29" s="419">
        <v>0</v>
      </c>
      <c r="AB29" s="419">
        <v>90182.266523337123</v>
      </c>
      <c r="AC29" s="419">
        <v>0</v>
      </c>
      <c r="AD29" s="419">
        <v>0</v>
      </c>
      <c r="AE29" s="419">
        <v>0</v>
      </c>
      <c r="AF29" s="419">
        <v>149406.57</v>
      </c>
      <c r="AG29" s="419">
        <v>0</v>
      </c>
      <c r="AH29" s="419">
        <v>0</v>
      </c>
      <c r="AI29" s="419">
        <v>0</v>
      </c>
      <c r="AJ29" s="419">
        <v>57342.148500000003</v>
      </c>
      <c r="AK29" s="419">
        <v>0</v>
      </c>
      <c r="AL29" s="419">
        <v>0</v>
      </c>
      <c r="AM29" s="419">
        <v>0</v>
      </c>
      <c r="AN29" s="419">
        <v>0</v>
      </c>
      <c r="AO29" s="419">
        <v>0</v>
      </c>
      <c r="AP29" s="419">
        <v>0</v>
      </c>
      <c r="AQ29" s="419">
        <v>0</v>
      </c>
      <c r="AR29" s="419">
        <v>0</v>
      </c>
      <c r="AS29" s="419">
        <v>1037477.0820000001</v>
      </c>
      <c r="AT29" s="419">
        <v>477808.64235076518</v>
      </c>
      <c r="AU29" s="419">
        <v>206748.71850000002</v>
      </c>
      <c r="AV29" s="419">
        <v>274177.35263549699</v>
      </c>
      <c r="AW29" s="420">
        <v>1722034.4428507653</v>
      </c>
      <c r="AX29" s="420">
        <v>1664692.2943507654</v>
      </c>
      <c r="AY29" s="420">
        <v>5115</v>
      </c>
      <c r="AZ29" s="420">
        <v>1319670</v>
      </c>
      <c r="BA29" s="420">
        <v>0</v>
      </c>
      <c r="BB29" s="420">
        <v>0</v>
      </c>
      <c r="BC29" s="420">
        <v>1722034.4428507653</v>
      </c>
      <c r="BD29" s="419">
        <v>1722034.4428507653</v>
      </c>
      <c r="BE29" s="419">
        <v>0</v>
      </c>
      <c r="BF29" s="420">
        <v>1377012.1484999999</v>
      </c>
      <c r="BG29" s="420">
        <v>1170263.43</v>
      </c>
      <c r="BH29" s="419">
        <v>1515285.7243507653</v>
      </c>
      <c r="BI29" s="419">
        <v>5873.2004819797103</v>
      </c>
      <c r="BJ29" s="419">
        <v>5617.9093204301062</v>
      </c>
      <c r="BK29" s="421">
        <v>4.5442378470085212E-2</v>
      </c>
      <c r="BL29" s="421">
        <v>0</v>
      </c>
      <c r="BM29" s="419">
        <v>0</v>
      </c>
      <c r="BN29" s="420">
        <v>1722034.4428507653</v>
      </c>
      <c r="BO29" s="420">
        <v>6452.2957145378505</v>
      </c>
      <c r="BP29" s="420" t="s">
        <v>78</v>
      </c>
      <c r="BQ29" s="420">
        <v>6674.5521040727335</v>
      </c>
      <c r="BR29" s="421">
        <v>5.8866551903290265E-2</v>
      </c>
      <c r="BS29" s="419">
        <v>-6424.2</v>
      </c>
      <c r="BT29" s="419">
        <v>1715610.2428507654</v>
      </c>
      <c r="BU29" s="419">
        <v>0</v>
      </c>
      <c r="BV29" s="419">
        <v>1715610.2428507654</v>
      </c>
      <c r="BW29" s="419">
        <v>57342.148500000003</v>
      </c>
      <c r="BX29" s="419">
        <v>1658268.0943507655</v>
      </c>
    </row>
    <row r="30" spans="1:76">
      <c r="A30" s="416">
        <v>103227</v>
      </c>
      <c r="B30" s="416">
        <v>3302127</v>
      </c>
      <c r="C30" s="417" t="s">
        <v>104</v>
      </c>
      <c r="D30" s="418">
        <v>414</v>
      </c>
      <c r="E30" s="418">
        <v>414</v>
      </c>
      <c r="F30" s="418">
        <v>0</v>
      </c>
      <c r="G30" s="419">
        <v>1664788.8060000001</v>
      </c>
      <c r="H30" s="419">
        <v>0</v>
      </c>
      <c r="I30" s="419">
        <v>0</v>
      </c>
      <c r="J30" s="419">
        <v>138844.91</v>
      </c>
      <c r="K30" s="419">
        <v>0</v>
      </c>
      <c r="L30" s="419">
        <v>337411.49999999988</v>
      </c>
      <c r="M30" s="419">
        <v>0</v>
      </c>
      <c r="N30" s="419">
        <v>1454.7236659199996</v>
      </c>
      <c r="O30" s="419">
        <v>3234.4387891199945</v>
      </c>
      <c r="P30" s="419">
        <v>4132.0342425599983</v>
      </c>
      <c r="Q30" s="419">
        <v>70270.375096319913</v>
      </c>
      <c r="R30" s="419">
        <v>109981.23601919983</v>
      </c>
      <c r="S30" s="419">
        <v>26855.643279359978</v>
      </c>
      <c r="T30" s="419">
        <v>0</v>
      </c>
      <c r="U30" s="419">
        <v>0</v>
      </c>
      <c r="V30" s="419">
        <v>0</v>
      </c>
      <c r="W30" s="419">
        <v>0</v>
      </c>
      <c r="X30" s="419">
        <v>0</v>
      </c>
      <c r="Y30" s="419">
        <v>0</v>
      </c>
      <c r="Z30" s="419">
        <v>76081.926101694917</v>
      </c>
      <c r="AA30" s="419">
        <v>0</v>
      </c>
      <c r="AB30" s="419">
        <v>147395.41206683964</v>
      </c>
      <c r="AC30" s="419">
        <v>0</v>
      </c>
      <c r="AD30" s="419">
        <v>0</v>
      </c>
      <c r="AE30" s="419">
        <v>0</v>
      </c>
      <c r="AF30" s="419">
        <v>149406.57</v>
      </c>
      <c r="AG30" s="419">
        <v>0</v>
      </c>
      <c r="AH30" s="419">
        <v>0</v>
      </c>
      <c r="AI30" s="419">
        <v>0</v>
      </c>
      <c r="AJ30" s="419">
        <v>77224.601999999999</v>
      </c>
      <c r="AK30" s="419">
        <v>0</v>
      </c>
      <c r="AL30" s="419">
        <v>0</v>
      </c>
      <c r="AM30" s="419">
        <v>0</v>
      </c>
      <c r="AN30" s="419">
        <v>0</v>
      </c>
      <c r="AO30" s="419">
        <v>0</v>
      </c>
      <c r="AP30" s="419">
        <v>0</v>
      </c>
      <c r="AQ30" s="419">
        <v>0</v>
      </c>
      <c r="AR30" s="419">
        <v>0</v>
      </c>
      <c r="AS30" s="419">
        <v>1664788.8060000001</v>
      </c>
      <c r="AT30" s="419">
        <v>915662.19926101423</v>
      </c>
      <c r="AU30" s="419">
        <v>226631.17200000002</v>
      </c>
      <c r="AV30" s="419">
        <v>479821.40236013231</v>
      </c>
      <c r="AW30" s="420">
        <v>2807082.1772610145</v>
      </c>
      <c r="AX30" s="420">
        <v>2729857.5752610145</v>
      </c>
      <c r="AY30" s="420">
        <v>5115</v>
      </c>
      <c r="AZ30" s="420">
        <v>2117610</v>
      </c>
      <c r="BA30" s="420">
        <v>0</v>
      </c>
      <c r="BB30" s="420">
        <v>0</v>
      </c>
      <c r="BC30" s="420">
        <v>2807082.1772610145</v>
      </c>
      <c r="BD30" s="419">
        <v>2807082.1772610145</v>
      </c>
      <c r="BE30" s="419">
        <v>0</v>
      </c>
      <c r="BF30" s="420">
        <v>2194834.602</v>
      </c>
      <c r="BG30" s="420">
        <v>1968203.43</v>
      </c>
      <c r="BH30" s="419">
        <v>2580451.0052610147</v>
      </c>
      <c r="BI30" s="419">
        <v>6232.9734426594559</v>
      </c>
      <c r="BJ30" s="419">
        <v>6035.6552514285713</v>
      </c>
      <c r="BK30" s="421">
        <v>3.2692091083926907E-2</v>
      </c>
      <c r="BL30" s="421">
        <v>0</v>
      </c>
      <c r="BM30" s="419">
        <v>0</v>
      </c>
      <c r="BN30" s="420">
        <v>2807082.1772610145</v>
      </c>
      <c r="BO30" s="420">
        <v>6593.8588774420641</v>
      </c>
      <c r="BP30" s="420" t="s">
        <v>78</v>
      </c>
      <c r="BQ30" s="420">
        <v>6780.3917325145276</v>
      </c>
      <c r="BR30" s="421">
        <v>3.6850565019686643E-2</v>
      </c>
      <c r="BS30" s="419">
        <v>-10308.599999999999</v>
      </c>
      <c r="BT30" s="419">
        <v>2796773.5772610144</v>
      </c>
      <c r="BU30" s="419">
        <v>0</v>
      </c>
      <c r="BV30" s="419">
        <v>2796773.5772610144</v>
      </c>
      <c r="BW30" s="419">
        <v>77224.601999999999</v>
      </c>
      <c r="BX30" s="419">
        <v>2719548.9752610144</v>
      </c>
    </row>
    <row r="31" spans="1:76">
      <c r="A31" s="416">
        <v>103228</v>
      </c>
      <c r="B31" s="416">
        <v>3302128</v>
      </c>
      <c r="C31" s="417" t="s">
        <v>105</v>
      </c>
      <c r="D31" s="418">
        <v>367</v>
      </c>
      <c r="E31" s="418">
        <v>367</v>
      </c>
      <c r="F31" s="418">
        <v>0</v>
      </c>
      <c r="G31" s="419">
        <v>1475791.0430000001</v>
      </c>
      <c r="H31" s="419">
        <v>0</v>
      </c>
      <c r="I31" s="419">
        <v>0</v>
      </c>
      <c r="J31" s="419">
        <v>74610.609999999942</v>
      </c>
      <c r="K31" s="419">
        <v>0</v>
      </c>
      <c r="L31" s="419">
        <v>179952.7999999999</v>
      </c>
      <c r="M31" s="419">
        <v>0</v>
      </c>
      <c r="N31" s="419">
        <v>20608.585267199916</v>
      </c>
      <c r="O31" s="419">
        <v>10879.47592703999</v>
      </c>
      <c r="P31" s="419">
        <v>918.22983167999973</v>
      </c>
      <c r="Q31" s="419">
        <v>9099.7608038399885</v>
      </c>
      <c r="R31" s="419">
        <v>19850.271866879983</v>
      </c>
      <c r="S31" s="419">
        <v>1413.4549094399997</v>
      </c>
      <c r="T31" s="419">
        <v>0</v>
      </c>
      <c r="U31" s="419">
        <v>0</v>
      </c>
      <c r="V31" s="419">
        <v>0</v>
      </c>
      <c r="W31" s="419">
        <v>0</v>
      </c>
      <c r="X31" s="419">
        <v>0</v>
      </c>
      <c r="Y31" s="419">
        <v>0</v>
      </c>
      <c r="Z31" s="419">
        <v>12533.639999999981</v>
      </c>
      <c r="AA31" s="419">
        <v>0</v>
      </c>
      <c r="AB31" s="419">
        <v>136977.10706866271</v>
      </c>
      <c r="AC31" s="419">
        <v>0</v>
      </c>
      <c r="AD31" s="419">
        <v>0</v>
      </c>
      <c r="AE31" s="419">
        <v>0</v>
      </c>
      <c r="AF31" s="419">
        <v>149406.57</v>
      </c>
      <c r="AG31" s="419">
        <v>0</v>
      </c>
      <c r="AH31" s="419">
        <v>0</v>
      </c>
      <c r="AI31" s="419">
        <v>0</v>
      </c>
      <c r="AJ31" s="419">
        <v>20071.683499999999</v>
      </c>
      <c r="AK31" s="419">
        <v>0</v>
      </c>
      <c r="AL31" s="419">
        <v>0</v>
      </c>
      <c r="AM31" s="419">
        <v>0</v>
      </c>
      <c r="AN31" s="419">
        <v>0</v>
      </c>
      <c r="AO31" s="419">
        <v>0</v>
      </c>
      <c r="AP31" s="419">
        <v>0</v>
      </c>
      <c r="AQ31" s="419">
        <v>0</v>
      </c>
      <c r="AR31" s="419">
        <v>0</v>
      </c>
      <c r="AS31" s="419">
        <v>1475791.0430000001</v>
      </c>
      <c r="AT31" s="419">
        <v>466843.93567474245</v>
      </c>
      <c r="AU31" s="419">
        <v>169478.25349999999</v>
      </c>
      <c r="AV31" s="419">
        <v>325006.60711685137</v>
      </c>
      <c r="AW31" s="420">
        <v>2112113.2321747425</v>
      </c>
      <c r="AX31" s="420">
        <v>2092041.5486747425</v>
      </c>
      <c r="AY31" s="420">
        <v>5115</v>
      </c>
      <c r="AZ31" s="420">
        <v>1877205</v>
      </c>
      <c r="BA31" s="420">
        <v>0</v>
      </c>
      <c r="BB31" s="420">
        <v>0</v>
      </c>
      <c r="BC31" s="420">
        <v>2112113.2321747425</v>
      </c>
      <c r="BD31" s="419">
        <v>2112113.232174742</v>
      </c>
      <c r="BE31" s="419">
        <v>0</v>
      </c>
      <c r="BF31" s="420">
        <v>1897276.6835</v>
      </c>
      <c r="BG31" s="420">
        <v>1727798.43</v>
      </c>
      <c r="BH31" s="419">
        <v>1942634.9786747424</v>
      </c>
      <c r="BI31" s="419">
        <v>5293.2833206396253</v>
      </c>
      <c r="BJ31" s="419">
        <v>5159.2969658536585</v>
      </c>
      <c r="BK31" s="421">
        <v>2.5969886143934608E-2</v>
      </c>
      <c r="BL31" s="421">
        <v>0</v>
      </c>
      <c r="BM31" s="419">
        <v>0</v>
      </c>
      <c r="BN31" s="420">
        <v>2112113.2321747425</v>
      </c>
      <c r="BO31" s="420">
        <v>5700.3856912118326</v>
      </c>
      <c r="BP31" s="420" t="s">
        <v>78</v>
      </c>
      <c r="BQ31" s="420">
        <v>5755.076926906655</v>
      </c>
      <c r="BR31" s="421">
        <v>2.4814144631847279E-2</v>
      </c>
      <c r="BS31" s="419">
        <v>-9138.2999999999993</v>
      </c>
      <c r="BT31" s="419">
        <v>2102974.9321747427</v>
      </c>
      <c r="BU31" s="419">
        <v>0</v>
      </c>
      <c r="BV31" s="419">
        <v>2102974.9321747427</v>
      </c>
      <c r="BW31" s="419">
        <v>20071.683499999999</v>
      </c>
      <c r="BX31" s="419">
        <v>2082903.2486747426</v>
      </c>
    </row>
    <row r="32" spans="1:76">
      <c r="A32" s="416">
        <v>103229</v>
      </c>
      <c r="B32" s="416">
        <v>3302129</v>
      </c>
      <c r="C32" s="417" t="s">
        <v>106</v>
      </c>
      <c r="D32" s="418">
        <v>237</v>
      </c>
      <c r="E32" s="418">
        <v>237</v>
      </c>
      <c r="F32" s="418">
        <v>0</v>
      </c>
      <c r="G32" s="419">
        <v>953031.27300000004</v>
      </c>
      <c r="H32" s="419">
        <v>0</v>
      </c>
      <c r="I32" s="419">
        <v>0</v>
      </c>
      <c r="J32" s="419">
        <v>32611.259999999904</v>
      </c>
      <c r="K32" s="419">
        <v>0</v>
      </c>
      <c r="L32" s="419">
        <v>80505.199999999822</v>
      </c>
      <c r="M32" s="419">
        <v>0</v>
      </c>
      <c r="N32" s="419">
        <v>12850.05904895998</v>
      </c>
      <c r="O32" s="419">
        <v>9115.2365875199957</v>
      </c>
      <c r="P32" s="419">
        <v>459.11491583999975</v>
      </c>
      <c r="Q32" s="419">
        <v>4044.3381350399914</v>
      </c>
      <c r="R32" s="419">
        <v>17704.296529919884</v>
      </c>
      <c r="S32" s="419">
        <v>4947.0921830399911</v>
      </c>
      <c r="T32" s="419">
        <v>0</v>
      </c>
      <c r="U32" s="419">
        <v>0</v>
      </c>
      <c r="V32" s="419">
        <v>0</v>
      </c>
      <c r="W32" s="419">
        <v>0</v>
      </c>
      <c r="X32" s="419">
        <v>0</v>
      </c>
      <c r="Y32" s="419">
        <v>0</v>
      </c>
      <c r="Z32" s="419">
        <v>32775.250243902337</v>
      </c>
      <c r="AA32" s="419">
        <v>0</v>
      </c>
      <c r="AB32" s="419">
        <v>91581.359999999739</v>
      </c>
      <c r="AC32" s="419">
        <v>0</v>
      </c>
      <c r="AD32" s="419">
        <v>0</v>
      </c>
      <c r="AE32" s="419">
        <v>0</v>
      </c>
      <c r="AF32" s="419">
        <v>149406.57</v>
      </c>
      <c r="AG32" s="419">
        <v>0</v>
      </c>
      <c r="AH32" s="419">
        <v>0</v>
      </c>
      <c r="AI32" s="419">
        <v>0</v>
      </c>
      <c r="AJ32" s="419">
        <v>18527.719300000001</v>
      </c>
      <c r="AK32" s="419">
        <v>0</v>
      </c>
      <c r="AL32" s="419">
        <v>0</v>
      </c>
      <c r="AM32" s="419">
        <v>0</v>
      </c>
      <c r="AN32" s="419">
        <v>0</v>
      </c>
      <c r="AO32" s="419">
        <v>0</v>
      </c>
      <c r="AP32" s="419">
        <v>0</v>
      </c>
      <c r="AQ32" s="419">
        <v>0</v>
      </c>
      <c r="AR32" s="419">
        <v>0</v>
      </c>
      <c r="AS32" s="419">
        <v>953031.27300000004</v>
      </c>
      <c r="AT32" s="419">
        <v>286593.20764422166</v>
      </c>
      <c r="AU32" s="419">
        <v>167934.2893</v>
      </c>
      <c r="AV32" s="419">
        <v>197638.09871411475</v>
      </c>
      <c r="AW32" s="420">
        <v>1407558.7699442217</v>
      </c>
      <c r="AX32" s="420">
        <v>1389031.0506442217</v>
      </c>
      <c r="AY32" s="420">
        <v>5115</v>
      </c>
      <c r="AZ32" s="420">
        <v>1212255</v>
      </c>
      <c r="BA32" s="420">
        <v>0</v>
      </c>
      <c r="BB32" s="420">
        <v>0</v>
      </c>
      <c r="BC32" s="420">
        <v>1407558.7699442217</v>
      </c>
      <c r="BD32" s="419">
        <v>1407558.7699442217</v>
      </c>
      <c r="BE32" s="419">
        <v>0</v>
      </c>
      <c r="BF32" s="420">
        <v>1230782.7193</v>
      </c>
      <c r="BG32" s="420">
        <v>1062848.43</v>
      </c>
      <c r="BH32" s="419">
        <v>1239624.4806442217</v>
      </c>
      <c r="BI32" s="419">
        <v>5230.4830406929186</v>
      </c>
      <c r="BJ32" s="419">
        <v>5027.0952306818172</v>
      </c>
      <c r="BK32" s="421">
        <v>4.045831651840745E-2</v>
      </c>
      <c r="BL32" s="421">
        <v>0</v>
      </c>
      <c r="BM32" s="419">
        <v>0</v>
      </c>
      <c r="BN32" s="420">
        <v>1407558.7699442217</v>
      </c>
      <c r="BO32" s="420">
        <v>5860.890509047349</v>
      </c>
      <c r="BP32" s="420" t="s">
        <v>78</v>
      </c>
      <c r="BQ32" s="420">
        <v>5939.0665398490364</v>
      </c>
      <c r="BR32" s="421">
        <v>4.939408545600843E-2</v>
      </c>
      <c r="BS32" s="419">
        <v>-5901.2999999999993</v>
      </c>
      <c r="BT32" s="419">
        <v>1401657.4699442217</v>
      </c>
      <c r="BU32" s="419">
        <v>0</v>
      </c>
      <c r="BV32" s="419">
        <v>1401657.4699442217</v>
      </c>
      <c r="BW32" s="419">
        <v>18527.719300000001</v>
      </c>
      <c r="BX32" s="419">
        <v>1383129.7506442217</v>
      </c>
    </row>
    <row r="33" spans="1:76">
      <c r="A33" s="416">
        <v>103233</v>
      </c>
      <c r="B33" s="416">
        <v>3302133</v>
      </c>
      <c r="C33" s="417" t="s">
        <v>107</v>
      </c>
      <c r="D33" s="418">
        <v>418</v>
      </c>
      <c r="E33" s="418">
        <v>418</v>
      </c>
      <c r="F33" s="418">
        <v>0</v>
      </c>
      <c r="G33" s="419">
        <v>1680873.7220000001</v>
      </c>
      <c r="H33" s="419">
        <v>0</v>
      </c>
      <c r="I33" s="419">
        <v>0</v>
      </c>
      <c r="J33" s="419">
        <v>105739.53999999994</v>
      </c>
      <c r="K33" s="419">
        <v>0</v>
      </c>
      <c r="L33" s="419">
        <v>256906.29999999993</v>
      </c>
      <c r="M33" s="419">
        <v>0</v>
      </c>
      <c r="N33" s="419">
        <v>23614.543392410087</v>
      </c>
      <c r="O33" s="419">
        <v>7458.0506059805784</v>
      </c>
      <c r="P33" s="419">
        <v>3260.6073877374715</v>
      </c>
      <c r="Q33" s="419">
        <v>34877.50823737157</v>
      </c>
      <c r="R33" s="419">
        <v>36468.55903331397</v>
      </c>
      <c r="S33" s="419">
        <v>35850.980105941489</v>
      </c>
      <c r="T33" s="419">
        <v>0</v>
      </c>
      <c r="U33" s="419">
        <v>0</v>
      </c>
      <c r="V33" s="419">
        <v>0</v>
      </c>
      <c r="W33" s="419">
        <v>0</v>
      </c>
      <c r="X33" s="419">
        <v>0</v>
      </c>
      <c r="Y33" s="419">
        <v>0</v>
      </c>
      <c r="Z33" s="419">
        <v>25087.285810055844</v>
      </c>
      <c r="AA33" s="419">
        <v>0</v>
      </c>
      <c r="AB33" s="419">
        <v>156715.5709941372</v>
      </c>
      <c r="AC33" s="419">
        <v>0</v>
      </c>
      <c r="AD33" s="419">
        <v>0</v>
      </c>
      <c r="AE33" s="419">
        <v>0</v>
      </c>
      <c r="AF33" s="419">
        <v>149406.57</v>
      </c>
      <c r="AG33" s="419">
        <v>0</v>
      </c>
      <c r="AH33" s="419">
        <v>0</v>
      </c>
      <c r="AI33" s="419">
        <v>0</v>
      </c>
      <c r="AJ33" s="419">
        <v>59935.512000000002</v>
      </c>
      <c r="AK33" s="419">
        <v>300463.24</v>
      </c>
      <c r="AL33" s="419">
        <v>0</v>
      </c>
      <c r="AM33" s="419">
        <v>0</v>
      </c>
      <c r="AN33" s="419">
        <v>0</v>
      </c>
      <c r="AO33" s="419">
        <v>0</v>
      </c>
      <c r="AP33" s="419">
        <v>0</v>
      </c>
      <c r="AQ33" s="419">
        <v>0</v>
      </c>
      <c r="AR33" s="419">
        <v>0</v>
      </c>
      <c r="AS33" s="419">
        <v>1680873.7220000001</v>
      </c>
      <c r="AT33" s="419">
        <v>685978.94556694804</v>
      </c>
      <c r="AU33" s="419">
        <v>509805.32199999999</v>
      </c>
      <c r="AV33" s="419">
        <v>422262.64904872904</v>
      </c>
      <c r="AW33" s="420">
        <v>2876657.9895669483</v>
      </c>
      <c r="AX33" s="420">
        <v>2516259.2375669479</v>
      </c>
      <c r="AY33" s="420">
        <v>5115</v>
      </c>
      <c r="AZ33" s="420">
        <v>2138070</v>
      </c>
      <c r="BA33" s="420">
        <v>0</v>
      </c>
      <c r="BB33" s="420">
        <v>0</v>
      </c>
      <c r="BC33" s="420">
        <v>2876657.9895669483</v>
      </c>
      <c r="BD33" s="419">
        <v>2876657.9895669483</v>
      </c>
      <c r="BE33" s="419">
        <v>0</v>
      </c>
      <c r="BF33" s="420">
        <v>2498468.7520000003</v>
      </c>
      <c r="BG33" s="420">
        <v>1988663.4300000004</v>
      </c>
      <c r="BH33" s="419">
        <v>2366852.6675669486</v>
      </c>
      <c r="BI33" s="419">
        <v>5662.3269559017908</v>
      </c>
      <c r="BJ33" s="419">
        <v>5551.5927596658694</v>
      </c>
      <c r="BK33" s="421">
        <v>1.9946383142589542E-2</v>
      </c>
      <c r="BL33" s="421">
        <v>0</v>
      </c>
      <c r="BM33" s="419">
        <v>0</v>
      </c>
      <c r="BN33" s="420">
        <v>2876657.9895669483</v>
      </c>
      <c r="BO33" s="420">
        <v>6019.7589415477223</v>
      </c>
      <c r="BP33" s="420" t="s">
        <v>78</v>
      </c>
      <c r="BQ33" s="420">
        <v>6881.9569128395888</v>
      </c>
      <c r="BR33" s="421">
        <v>2.6079112023801088E-2</v>
      </c>
      <c r="BS33" s="419">
        <v>-10408.199999999999</v>
      </c>
      <c r="BT33" s="419">
        <v>2866249.7895669481</v>
      </c>
      <c r="BU33" s="419">
        <v>0</v>
      </c>
      <c r="BV33" s="419">
        <v>2866249.7895669481</v>
      </c>
      <c r="BW33" s="419">
        <v>59935.512000000002</v>
      </c>
      <c r="BX33" s="419">
        <v>2806314.277566948</v>
      </c>
    </row>
    <row r="34" spans="1:76">
      <c r="A34" s="416">
        <v>103237</v>
      </c>
      <c r="B34" s="416">
        <v>3302142</v>
      </c>
      <c r="C34" s="417" t="s">
        <v>108</v>
      </c>
      <c r="D34" s="418">
        <v>420</v>
      </c>
      <c r="E34" s="418">
        <v>420</v>
      </c>
      <c r="F34" s="418">
        <v>0</v>
      </c>
      <c r="G34" s="419">
        <v>1688916.1800000002</v>
      </c>
      <c r="H34" s="419">
        <v>0</v>
      </c>
      <c r="I34" s="419">
        <v>0</v>
      </c>
      <c r="J34" s="419">
        <v>97833.779999999912</v>
      </c>
      <c r="K34" s="419">
        <v>0</v>
      </c>
      <c r="L34" s="419">
        <v>250986.79999999961</v>
      </c>
      <c r="M34" s="419">
        <v>0</v>
      </c>
      <c r="N34" s="419">
        <v>1212.2697215999997</v>
      </c>
      <c r="O34" s="419">
        <v>2646.3590092799964</v>
      </c>
      <c r="P34" s="419">
        <v>26169.550202879862</v>
      </c>
      <c r="Q34" s="419">
        <v>10616.38760448</v>
      </c>
      <c r="R34" s="419">
        <v>18777.284198399993</v>
      </c>
      <c r="S34" s="419">
        <v>139225.30857983997</v>
      </c>
      <c r="T34" s="419">
        <v>0</v>
      </c>
      <c r="U34" s="419">
        <v>0</v>
      </c>
      <c r="V34" s="419">
        <v>0</v>
      </c>
      <c r="W34" s="419">
        <v>0</v>
      </c>
      <c r="X34" s="419">
        <v>0</v>
      </c>
      <c r="Y34" s="419">
        <v>0</v>
      </c>
      <c r="Z34" s="419">
        <v>135781.09999999983</v>
      </c>
      <c r="AA34" s="419">
        <v>0</v>
      </c>
      <c r="AB34" s="419">
        <v>191657.45990498448</v>
      </c>
      <c r="AC34" s="419">
        <v>0</v>
      </c>
      <c r="AD34" s="419">
        <v>2698.5279999999725</v>
      </c>
      <c r="AE34" s="419">
        <v>0</v>
      </c>
      <c r="AF34" s="419">
        <v>149406.57</v>
      </c>
      <c r="AG34" s="419">
        <v>0</v>
      </c>
      <c r="AH34" s="419">
        <v>0</v>
      </c>
      <c r="AI34" s="419">
        <v>0</v>
      </c>
      <c r="AJ34" s="419">
        <v>29216.989399999999</v>
      </c>
      <c r="AK34" s="419">
        <v>0</v>
      </c>
      <c r="AL34" s="419">
        <v>0</v>
      </c>
      <c r="AM34" s="419">
        <v>0</v>
      </c>
      <c r="AN34" s="419">
        <v>0</v>
      </c>
      <c r="AO34" s="419">
        <v>0</v>
      </c>
      <c r="AP34" s="419">
        <v>0</v>
      </c>
      <c r="AQ34" s="419">
        <v>0</v>
      </c>
      <c r="AR34" s="419">
        <v>0</v>
      </c>
      <c r="AS34" s="419">
        <v>1688916.1800000002</v>
      </c>
      <c r="AT34" s="419">
        <v>877604.82722146355</v>
      </c>
      <c r="AU34" s="419">
        <v>178623.5594</v>
      </c>
      <c r="AV34" s="419">
        <v>473191.65505891712</v>
      </c>
      <c r="AW34" s="420">
        <v>2745144.5666214637</v>
      </c>
      <c r="AX34" s="420">
        <v>2715927.5772214639</v>
      </c>
      <c r="AY34" s="420">
        <v>5115</v>
      </c>
      <c r="AZ34" s="420">
        <v>2148300</v>
      </c>
      <c r="BA34" s="420">
        <v>0</v>
      </c>
      <c r="BB34" s="420">
        <v>0</v>
      </c>
      <c r="BC34" s="420">
        <v>2745144.5666214637</v>
      </c>
      <c r="BD34" s="419">
        <v>2745144.5666214633</v>
      </c>
      <c r="BE34" s="419">
        <v>0</v>
      </c>
      <c r="BF34" s="420">
        <v>2177516.9893999998</v>
      </c>
      <c r="BG34" s="420">
        <v>1998893.4299999997</v>
      </c>
      <c r="BH34" s="419">
        <v>2566521.0072214641</v>
      </c>
      <c r="BI34" s="419">
        <v>6110.7643029082474</v>
      </c>
      <c r="BJ34" s="419">
        <v>6194.315650966184</v>
      </c>
      <c r="BK34" s="421">
        <v>-1.3488390447926936E-2</v>
      </c>
      <c r="BL34" s="421">
        <v>8.488390447926937E-3</v>
      </c>
      <c r="BM34" s="419">
        <v>22083.503317304388</v>
      </c>
      <c r="BN34" s="420">
        <v>2767228.0699387682</v>
      </c>
      <c r="BO34" s="420">
        <v>6519.0740012827819</v>
      </c>
      <c r="BP34" s="420" t="s">
        <v>78</v>
      </c>
      <c r="BQ34" s="420">
        <v>6588.6382617589716</v>
      </c>
      <c r="BR34" s="421">
        <v>-3.38775160853233E-3</v>
      </c>
      <c r="BS34" s="419">
        <v>-10458</v>
      </c>
      <c r="BT34" s="419">
        <v>2756770.0699387682</v>
      </c>
      <c r="BU34" s="419">
        <v>0</v>
      </c>
      <c r="BV34" s="419">
        <v>2756770.0699387682</v>
      </c>
      <c r="BW34" s="419">
        <v>29216.989399999999</v>
      </c>
      <c r="BX34" s="419">
        <v>2727553.0805387683</v>
      </c>
    </row>
    <row r="35" spans="1:76">
      <c r="A35" s="416">
        <v>103241</v>
      </c>
      <c r="B35" s="416">
        <v>3302150</v>
      </c>
      <c r="C35" s="417" t="s">
        <v>109</v>
      </c>
      <c r="D35" s="418">
        <v>223</v>
      </c>
      <c r="E35" s="418">
        <v>223</v>
      </c>
      <c r="F35" s="418">
        <v>0</v>
      </c>
      <c r="G35" s="419">
        <v>896734.06700000004</v>
      </c>
      <c r="H35" s="419">
        <v>0</v>
      </c>
      <c r="I35" s="419">
        <v>0</v>
      </c>
      <c r="J35" s="419">
        <v>57810.869999999908</v>
      </c>
      <c r="K35" s="419">
        <v>0</v>
      </c>
      <c r="L35" s="419">
        <v>142067.99999999997</v>
      </c>
      <c r="M35" s="419">
        <v>0</v>
      </c>
      <c r="N35" s="419">
        <v>5601.5598216994276</v>
      </c>
      <c r="O35" s="419">
        <v>11223.846969288637</v>
      </c>
      <c r="P35" s="419">
        <v>5073.0130115113461</v>
      </c>
      <c r="Q35" s="419">
        <v>39102.100290975039</v>
      </c>
      <c r="R35" s="419">
        <v>21017.508452185866</v>
      </c>
      <c r="S35" s="419">
        <v>6389.1982055091821</v>
      </c>
      <c r="T35" s="419">
        <v>0</v>
      </c>
      <c r="U35" s="419">
        <v>0</v>
      </c>
      <c r="V35" s="419">
        <v>0</v>
      </c>
      <c r="W35" s="419">
        <v>0</v>
      </c>
      <c r="X35" s="419">
        <v>0</v>
      </c>
      <c r="Y35" s="419">
        <v>0</v>
      </c>
      <c r="Z35" s="419">
        <v>14788.368888888874</v>
      </c>
      <c r="AA35" s="419">
        <v>0</v>
      </c>
      <c r="AB35" s="419">
        <v>80348.917897491163</v>
      </c>
      <c r="AC35" s="419">
        <v>0</v>
      </c>
      <c r="AD35" s="419">
        <v>7343.851199999991</v>
      </c>
      <c r="AE35" s="419">
        <v>0</v>
      </c>
      <c r="AF35" s="419">
        <v>149406.57</v>
      </c>
      <c r="AG35" s="419">
        <v>0</v>
      </c>
      <c r="AH35" s="419">
        <v>0</v>
      </c>
      <c r="AI35" s="419">
        <v>0</v>
      </c>
      <c r="AJ35" s="419">
        <v>36595.2405</v>
      </c>
      <c r="AK35" s="419">
        <v>0</v>
      </c>
      <c r="AL35" s="419">
        <v>0</v>
      </c>
      <c r="AM35" s="419">
        <v>0</v>
      </c>
      <c r="AN35" s="419">
        <v>0</v>
      </c>
      <c r="AO35" s="419">
        <v>0</v>
      </c>
      <c r="AP35" s="419">
        <v>0</v>
      </c>
      <c r="AQ35" s="419">
        <v>0</v>
      </c>
      <c r="AR35" s="419">
        <v>0</v>
      </c>
      <c r="AS35" s="419">
        <v>896734.06700000004</v>
      </c>
      <c r="AT35" s="419">
        <v>390767.23473754938</v>
      </c>
      <c r="AU35" s="419">
        <v>186001.81050000002</v>
      </c>
      <c r="AV35" s="419">
        <v>228968.61607791219</v>
      </c>
      <c r="AW35" s="420">
        <v>1473503.1122375494</v>
      </c>
      <c r="AX35" s="420">
        <v>1436907.8717375493</v>
      </c>
      <c r="AY35" s="420">
        <v>5115</v>
      </c>
      <c r="AZ35" s="420">
        <v>1140645</v>
      </c>
      <c r="BA35" s="420">
        <v>0</v>
      </c>
      <c r="BB35" s="420">
        <v>0</v>
      </c>
      <c r="BC35" s="420">
        <v>1473503.1122375494</v>
      </c>
      <c r="BD35" s="419">
        <v>1473503.1122375499</v>
      </c>
      <c r="BE35" s="419">
        <v>0</v>
      </c>
      <c r="BF35" s="420">
        <v>1177240.2405000001</v>
      </c>
      <c r="BG35" s="420">
        <v>991238.43</v>
      </c>
      <c r="BH35" s="419">
        <v>1287501.3017375492</v>
      </c>
      <c r="BI35" s="419">
        <v>5773.5484382849745</v>
      </c>
      <c r="BJ35" s="419">
        <v>5611.815142635659</v>
      </c>
      <c r="BK35" s="421">
        <v>2.8820139569557434E-2</v>
      </c>
      <c r="BL35" s="421">
        <v>0</v>
      </c>
      <c r="BM35" s="419">
        <v>0</v>
      </c>
      <c r="BN35" s="420">
        <v>1473503.1122375494</v>
      </c>
      <c r="BO35" s="420">
        <v>6443.5330571190552</v>
      </c>
      <c r="BP35" s="420" t="s">
        <v>78</v>
      </c>
      <c r="BQ35" s="420">
        <v>6607.637274607845</v>
      </c>
      <c r="BR35" s="421">
        <v>4.426999375166063E-2</v>
      </c>
      <c r="BS35" s="419">
        <v>-5552.7</v>
      </c>
      <c r="BT35" s="419">
        <v>1467950.4122375494</v>
      </c>
      <c r="BU35" s="419">
        <v>0</v>
      </c>
      <c r="BV35" s="419">
        <v>1467950.4122375494</v>
      </c>
      <c r="BW35" s="419">
        <v>36595.2405</v>
      </c>
      <c r="BX35" s="419">
        <v>1431355.1717375494</v>
      </c>
    </row>
    <row r="36" spans="1:76">
      <c r="A36" s="416">
        <v>103243</v>
      </c>
      <c r="B36" s="416">
        <v>3302153</v>
      </c>
      <c r="C36" s="417" t="s">
        <v>110</v>
      </c>
      <c r="D36" s="418">
        <v>382</v>
      </c>
      <c r="E36" s="418">
        <v>382</v>
      </c>
      <c r="F36" s="418">
        <v>0</v>
      </c>
      <c r="G36" s="419">
        <v>1536109.4780000001</v>
      </c>
      <c r="H36" s="419">
        <v>0</v>
      </c>
      <c r="I36" s="419">
        <v>0</v>
      </c>
      <c r="J36" s="419">
        <v>119574.61999999994</v>
      </c>
      <c r="K36" s="419">
        <v>0</v>
      </c>
      <c r="L36" s="419">
        <v>286503.79999999987</v>
      </c>
      <c r="M36" s="419">
        <v>0</v>
      </c>
      <c r="N36" s="419">
        <v>2666.993387519999</v>
      </c>
      <c r="O36" s="419">
        <v>22935.111413759925</v>
      </c>
      <c r="P36" s="419">
        <v>14691.677306879998</v>
      </c>
      <c r="Q36" s="419">
        <v>9099.7608038399921</v>
      </c>
      <c r="R36" s="419">
        <v>85302.519644159882</v>
      </c>
      <c r="S36" s="419">
        <v>13427.821639679983</v>
      </c>
      <c r="T36" s="419">
        <v>0</v>
      </c>
      <c r="U36" s="419">
        <v>0</v>
      </c>
      <c r="V36" s="419">
        <v>0</v>
      </c>
      <c r="W36" s="419">
        <v>0</v>
      </c>
      <c r="X36" s="419">
        <v>0</v>
      </c>
      <c r="Y36" s="419">
        <v>0</v>
      </c>
      <c r="Z36" s="419">
        <v>32570.411428571235</v>
      </c>
      <c r="AA36" s="419">
        <v>0</v>
      </c>
      <c r="AB36" s="419">
        <v>242038.02928658522</v>
      </c>
      <c r="AC36" s="419">
        <v>0</v>
      </c>
      <c r="AD36" s="419">
        <v>4895.9007999999876</v>
      </c>
      <c r="AE36" s="419">
        <v>0</v>
      </c>
      <c r="AF36" s="419">
        <v>149406.57</v>
      </c>
      <c r="AG36" s="419">
        <v>0</v>
      </c>
      <c r="AH36" s="419">
        <v>0</v>
      </c>
      <c r="AI36" s="419">
        <v>0</v>
      </c>
      <c r="AJ36" s="419">
        <v>9336.1085999999996</v>
      </c>
      <c r="AK36" s="419">
        <v>0</v>
      </c>
      <c r="AL36" s="419">
        <v>0</v>
      </c>
      <c r="AM36" s="419">
        <v>0</v>
      </c>
      <c r="AN36" s="419">
        <v>0</v>
      </c>
      <c r="AO36" s="419">
        <v>0</v>
      </c>
      <c r="AP36" s="419">
        <v>0</v>
      </c>
      <c r="AQ36" s="419">
        <v>0</v>
      </c>
      <c r="AR36" s="419">
        <v>0</v>
      </c>
      <c r="AS36" s="419">
        <v>1536109.4780000001</v>
      </c>
      <c r="AT36" s="419">
        <v>833706.64571099589</v>
      </c>
      <c r="AU36" s="419">
        <v>158742.67860000001</v>
      </c>
      <c r="AV36" s="419">
        <v>518356.33269708743</v>
      </c>
      <c r="AW36" s="420">
        <v>2528558.8023109962</v>
      </c>
      <c r="AX36" s="420">
        <v>2519222.6937109963</v>
      </c>
      <c r="AY36" s="420">
        <v>5115</v>
      </c>
      <c r="AZ36" s="420">
        <v>1953930</v>
      </c>
      <c r="BA36" s="420">
        <v>0</v>
      </c>
      <c r="BB36" s="420">
        <v>0</v>
      </c>
      <c r="BC36" s="420">
        <v>2528558.8023109962</v>
      </c>
      <c r="BD36" s="419">
        <v>2528558.8023109962</v>
      </c>
      <c r="BE36" s="419">
        <v>0</v>
      </c>
      <c r="BF36" s="420">
        <v>1963266.1085999999</v>
      </c>
      <c r="BG36" s="420">
        <v>1804523.43</v>
      </c>
      <c r="BH36" s="419">
        <v>2369816.1237109965</v>
      </c>
      <c r="BI36" s="419">
        <v>6203.707130133499</v>
      </c>
      <c r="BJ36" s="419">
        <v>6007.7714571428569</v>
      </c>
      <c r="BK36" s="421">
        <v>3.2613702832801197E-2</v>
      </c>
      <c r="BL36" s="421">
        <v>0</v>
      </c>
      <c r="BM36" s="419">
        <v>0</v>
      </c>
      <c r="BN36" s="420">
        <v>2528558.8023109962</v>
      </c>
      <c r="BO36" s="420">
        <v>6594.8238055261681</v>
      </c>
      <c r="BP36" s="420" t="s">
        <v>78</v>
      </c>
      <c r="BQ36" s="420">
        <v>6619.2638803952777</v>
      </c>
      <c r="BR36" s="421">
        <v>2.7174092514696602E-2</v>
      </c>
      <c r="BS36" s="419">
        <v>-9511.7999999999993</v>
      </c>
      <c r="BT36" s="419">
        <v>2519047.0023109964</v>
      </c>
      <c r="BU36" s="419">
        <v>0</v>
      </c>
      <c r="BV36" s="419">
        <v>2519047.0023109964</v>
      </c>
      <c r="BW36" s="419">
        <v>9336.1085999999996</v>
      </c>
      <c r="BX36" s="419">
        <v>2509710.8937109965</v>
      </c>
    </row>
    <row r="37" spans="1:76">
      <c r="A37" s="416">
        <v>103246</v>
      </c>
      <c r="B37" s="416">
        <v>3302157</v>
      </c>
      <c r="C37" s="417" t="s">
        <v>111</v>
      </c>
      <c r="D37" s="418">
        <v>368</v>
      </c>
      <c r="E37" s="418">
        <v>368</v>
      </c>
      <c r="F37" s="418">
        <v>0</v>
      </c>
      <c r="G37" s="419">
        <v>1479812.2720000001</v>
      </c>
      <c r="H37" s="419">
        <v>0</v>
      </c>
      <c r="I37" s="419">
        <v>0</v>
      </c>
      <c r="J37" s="419">
        <v>41999.349999999962</v>
      </c>
      <c r="K37" s="419">
        <v>0</v>
      </c>
      <c r="L37" s="419">
        <v>102999.29999999964</v>
      </c>
      <c r="M37" s="419">
        <v>0</v>
      </c>
      <c r="N37" s="419">
        <v>2666.9933875199922</v>
      </c>
      <c r="O37" s="419">
        <v>22347.031633919916</v>
      </c>
      <c r="P37" s="419">
        <v>2754.6894950399906</v>
      </c>
      <c r="Q37" s="419">
        <v>11121.929871359986</v>
      </c>
      <c r="R37" s="419">
        <v>23605.728706559934</v>
      </c>
      <c r="S37" s="419">
        <v>4240.3647283199853</v>
      </c>
      <c r="T37" s="419">
        <v>0</v>
      </c>
      <c r="U37" s="419">
        <v>0</v>
      </c>
      <c r="V37" s="419">
        <v>0</v>
      </c>
      <c r="W37" s="419">
        <v>0</v>
      </c>
      <c r="X37" s="419">
        <v>0</v>
      </c>
      <c r="Y37" s="419">
        <v>0</v>
      </c>
      <c r="Z37" s="419">
        <v>30907.019880239415</v>
      </c>
      <c r="AA37" s="419">
        <v>0</v>
      </c>
      <c r="AB37" s="419">
        <v>121274.50701874033</v>
      </c>
      <c r="AC37" s="419">
        <v>0</v>
      </c>
      <c r="AD37" s="419">
        <v>12451.779199999997</v>
      </c>
      <c r="AE37" s="419">
        <v>0</v>
      </c>
      <c r="AF37" s="419">
        <v>149406.57</v>
      </c>
      <c r="AG37" s="419">
        <v>0</v>
      </c>
      <c r="AH37" s="419">
        <v>0</v>
      </c>
      <c r="AI37" s="419">
        <v>0</v>
      </c>
      <c r="AJ37" s="419">
        <v>41493.815999999999</v>
      </c>
      <c r="AK37" s="419">
        <v>0</v>
      </c>
      <c r="AL37" s="419">
        <v>0</v>
      </c>
      <c r="AM37" s="419">
        <v>0</v>
      </c>
      <c r="AN37" s="419">
        <v>0</v>
      </c>
      <c r="AO37" s="419">
        <v>0</v>
      </c>
      <c r="AP37" s="419">
        <v>0</v>
      </c>
      <c r="AQ37" s="419">
        <v>0</v>
      </c>
      <c r="AR37" s="419">
        <v>0</v>
      </c>
      <c r="AS37" s="419">
        <v>1479812.2720000001</v>
      </c>
      <c r="AT37" s="419">
        <v>376368.69392169913</v>
      </c>
      <c r="AU37" s="419">
        <v>190900.386</v>
      </c>
      <c r="AV37" s="419">
        <v>271489.8602349193</v>
      </c>
      <c r="AW37" s="420">
        <v>2047081.3519216992</v>
      </c>
      <c r="AX37" s="420">
        <v>2005587.5359216991</v>
      </c>
      <c r="AY37" s="420">
        <v>5115</v>
      </c>
      <c r="AZ37" s="420">
        <v>1882320</v>
      </c>
      <c r="BA37" s="420">
        <v>0</v>
      </c>
      <c r="BB37" s="420">
        <v>0</v>
      </c>
      <c r="BC37" s="420">
        <v>2047081.3519216992</v>
      </c>
      <c r="BD37" s="419">
        <v>2047081.351921699</v>
      </c>
      <c r="BE37" s="419">
        <v>0</v>
      </c>
      <c r="BF37" s="420">
        <v>1923813.8160000001</v>
      </c>
      <c r="BG37" s="420">
        <v>1732913.43</v>
      </c>
      <c r="BH37" s="419">
        <v>1856180.9659216991</v>
      </c>
      <c r="BI37" s="419">
        <v>5043.9700160915736</v>
      </c>
      <c r="BJ37" s="419">
        <v>4969.7684402597406</v>
      </c>
      <c r="BK37" s="421">
        <v>1.4930590172115728E-2</v>
      </c>
      <c r="BL37" s="421">
        <v>0</v>
      </c>
      <c r="BM37" s="419">
        <v>0</v>
      </c>
      <c r="BN37" s="420">
        <v>2047081.3519216992</v>
      </c>
      <c r="BO37" s="420">
        <v>5449.9661302220084</v>
      </c>
      <c r="BP37" s="420" t="s">
        <v>78</v>
      </c>
      <c r="BQ37" s="420">
        <v>5562.7210650046172</v>
      </c>
      <c r="BR37" s="421">
        <v>2.455135220528426E-2</v>
      </c>
      <c r="BS37" s="419">
        <v>-9163.1999999999989</v>
      </c>
      <c r="BT37" s="419">
        <v>2037918.1519216993</v>
      </c>
      <c r="BU37" s="419">
        <v>0</v>
      </c>
      <c r="BV37" s="419">
        <v>2037918.1519216993</v>
      </c>
      <c r="BW37" s="419">
        <v>41493.815999999999</v>
      </c>
      <c r="BX37" s="419">
        <v>1996424.3359216992</v>
      </c>
    </row>
    <row r="38" spans="1:76">
      <c r="A38" s="416">
        <v>103247</v>
      </c>
      <c r="B38" s="416">
        <v>3302159</v>
      </c>
      <c r="C38" s="417" t="s">
        <v>112</v>
      </c>
      <c r="D38" s="418">
        <v>203</v>
      </c>
      <c r="E38" s="418">
        <v>203</v>
      </c>
      <c r="F38" s="418">
        <v>0</v>
      </c>
      <c r="G38" s="419">
        <v>816309.48700000008</v>
      </c>
      <c r="H38" s="419">
        <v>0</v>
      </c>
      <c r="I38" s="419">
        <v>0</v>
      </c>
      <c r="J38" s="419">
        <v>53363.879999999946</v>
      </c>
      <c r="K38" s="419">
        <v>0</v>
      </c>
      <c r="L38" s="419">
        <v>127861.19999999988</v>
      </c>
      <c r="M38" s="419">
        <v>0</v>
      </c>
      <c r="N38" s="419">
        <v>2666.9933875199999</v>
      </c>
      <c r="O38" s="419">
        <v>13819.874826239995</v>
      </c>
      <c r="P38" s="419">
        <v>11477.872895999915</v>
      </c>
      <c r="Q38" s="419">
        <v>57126.276157439926</v>
      </c>
      <c r="R38" s="419">
        <v>536.49383423999927</v>
      </c>
      <c r="S38" s="419">
        <v>706.72745471999895</v>
      </c>
      <c r="T38" s="419">
        <v>0</v>
      </c>
      <c r="U38" s="419">
        <v>0</v>
      </c>
      <c r="V38" s="419">
        <v>0</v>
      </c>
      <c r="W38" s="419">
        <v>0</v>
      </c>
      <c r="X38" s="419">
        <v>0</v>
      </c>
      <c r="Y38" s="419">
        <v>0</v>
      </c>
      <c r="Z38" s="419">
        <v>54626.38473988435</v>
      </c>
      <c r="AA38" s="419">
        <v>0</v>
      </c>
      <c r="AB38" s="419">
        <v>90490.407390438835</v>
      </c>
      <c r="AC38" s="419">
        <v>0</v>
      </c>
      <c r="AD38" s="419">
        <v>9464.12319999996</v>
      </c>
      <c r="AE38" s="419">
        <v>0</v>
      </c>
      <c r="AF38" s="419">
        <v>149406.57</v>
      </c>
      <c r="AG38" s="419">
        <v>0</v>
      </c>
      <c r="AH38" s="419">
        <v>0</v>
      </c>
      <c r="AI38" s="419">
        <v>0</v>
      </c>
      <c r="AJ38" s="419">
        <v>20014.391</v>
      </c>
      <c r="AK38" s="419">
        <v>0</v>
      </c>
      <c r="AL38" s="419">
        <v>0</v>
      </c>
      <c r="AM38" s="419">
        <v>0</v>
      </c>
      <c r="AN38" s="419">
        <v>0</v>
      </c>
      <c r="AO38" s="419">
        <v>0</v>
      </c>
      <c r="AP38" s="419">
        <v>0</v>
      </c>
      <c r="AQ38" s="419">
        <v>0</v>
      </c>
      <c r="AR38" s="419">
        <v>0</v>
      </c>
      <c r="AS38" s="419">
        <v>816309.48700000008</v>
      </c>
      <c r="AT38" s="419">
        <v>422140.23388648289</v>
      </c>
      <c r="AU38" s="419">
        <v>169420.96100000001</v>
      </c>
      <c r="AV38" s="419">
        <v>227627.23642065629</v>
      </c>
      <c r="AW38" s="420">
        <v>1407870.681886483</v>
      </c>
      <c r="AX38" s="420">
        <v>1387856.2908864829</v>
      </c>
      <c r="AY38" s="420">
        <v>5115</v>
      </c>
      <c r="AZ38" s="420">
        <v>1038345</v>
      </c>
      <c r="BA38" s="420">
        <v>0</v>
      </c>
      <c r="BB38" s="420">
        <v>0</v>
      </c>
      <c r="BC38" s="420">
        <v>1407870.681886483</v>
      </c>
      <c r="BD38" s="419">
        <v>1407870.681886483</v>
      </c>
      <c r="BE38" s="419">
        <v>0</v>
      </c>
      <c r="BF38" s="420">
        <v>1058359.3910000001</v>
      </c>
      <c r="BG38" s="420">
        <v>888938.43</v>
      </c>
      <c r="BH38" s="419">
        <v>1238449.7208864829</v>
      </c>
      <c r="BI38" s="419">
        <v>6100.7375413127238</v>
      </c>
      <c r="BJ38" s="419">
        <v>5873.0362701923068</v>
      </c>
      <c r="BK38" s="421">
        <v>3.8770622322916649E-2</v>
      </c>
      <c r="BL38" s="421">
        <v>0</v>
      </c>
      <c r="BM38" s="419">
        <v>0</v>
      </c>
      <c r="BN38" s="420">
        <v>1407870.681886483</v>
      </c>
      <c r="BO38" s="420">
        <v>6836.7304969777488</v>
      </c>
      <c r="BP38" s="420" t="s">
        <v>78</v>
      </c>
      <c r="BQ38" s="420">
        <v>6935.3235560910489</v>
      </c>
      <c r="BR38" s="421">
        <v>3.9556456882284596E-2</v>
      </c>
      <c r="BS38" s="419">
        <v>-5054.7</v>
      </c>
      <c r="BT38" s="419">
        <v>1402815.981886483</v>
      </c>
      <c r="BU38" s="419">
        <v>0</v>
      </c>
      <c r="BV38" s="419">
        <v>1402815.981886483</v>
      </c>
      <c r="BW38" s="419">
        <v>20014.391</v>
      </c>
      <c r="BX38" s="419">
        <v>1382801.590886483</v>
      </c>
    </row>
    <row r="39" spans="1:76">
      <c r="A39" s="416">
        <v>103248</v>
      </c>
      <c r="B39" s="416">
        <v>3302160</v>
      </c>
      <c r="C39" s="417" t="s">
        <v>113</v>
      </c>
      <c r="D39" s="418">
        <v>327</v>
      </c>
      <c r="E39" s="418">
        <v>327</v>
      </c>
      <c r="F39" s="418">
        <v>0</v>
      </c>
      <c r="G39" s="419">
        <v>1314941.8830000001</v>
      </c>
      <c r="H39" s="419">
        <v>0</v>
      </c>
      <c r="I39" s="419">
        <v>0</v>
      </c>
      <c r="J39" s="419">
        <v>65716.629999999946</v>
      </c>
      <c r="K39" s="419">
        <v>0</v>
      </c>
      <c r="L39" s="419">
        <v>219021.49999999997</v>
      </c>
      <c r="M39" s="419">
        <v>0</v>
      </c>
      <c r="N39" s="419">
        <v>5333.986775039999</v>
      </c>
      <c r="O39" s="419">
        <v>8233.1169177600004</v>
      </c>
      <c r="P39" s="419">
        <v>3672.919326719993</v>
      </c>
      <c r="Q39" s="419">
        <v>53081.938022399889</v>
      </c>
      <c r="R39" s="419">
        <v>36481.580728319932</v>
      </c>
      <c r="S39" s="419">
        <v>12014.366730239986</v>
      </c>
      <c r="T39" s="419">
        <v>0</v>
      </c>
      <c r="U39" s="419">
        <v>0</v>
      </c>
      <c r="V39" s="419">
        <v>0</v>
      </c>
      <c r="W39" s="419">
        <v>0</v>
      </c>
      <c r="X39" s="419">
        <v>0</v>
      </c>
      <c r="Y39" s="419">
        <v>0</v>
      </c>
      <c r="Z39" s="419">
        <v>5968.3999999999842</v>
      </c>
      <c r="AA39" s="419">
        <v>0</v>
      </c>
      <c r="AB39" s="419">
        <v>132034.30716371944</v>
      </c>
      <c r="AC39" s="419">
        <v>0</v>
      </c>
      <c r="AD39" s="419">
        <v>366.22879999998065</v>
      </c>
      <c r="AE39" s="419">
        <v>0</v>
      </c>
      <c r="AF39" s="419">
        <v>149406.57</v>
      </c>
      <c r="AG39" s="419">
        <v>0</v>
      </c>
      <c r="AH39" s="419">
        <v>0</v>
      </c>
      <c r="AI39" s="419">
        <v>0</v>
      </c>
      <c r="AJ39" s="419">
        <v>13024.4478</v>
      </c>
      <c r="AK39" s="419">
        <v>0</v>
      </c>
      <c r="AL39" s="419">
        <v>0</v>
      </c>
      <c r="AM39" s="419">
        <v>0</v>
      </c>
      <c r="AN39" s="419">
        <v>0</v>
      </c>
      <c r="AO39" s="419">
        <v>0</v>
      </c>
      <c r="AP39" s="419">
        <v>0</v>
      </c>
      <c r="AQ39" s="419">
        <v>0</v>
      </c>
      <c r="AR39" s="419">
        <v>0</v>
      </c>
      <c r="AS39" s="419">
        <v>1314941.8830000001</v>
      </c>
      <c r="AT39" s="419">
        <v>541924.97446419904</v>
      </c>
      <c r="AU39" s="419">
        <v>162431.0178</v>
      </c>
      <c r="AV39" s="419">
        <v>343061.57517389214</v>
      </c>
      <c r="AW39" s="420">
        <v>2019297.8752641992</v>
      </c>
      <c r="AX39" s="420">
        <v>2006273.4274641993</v>
      </c>
      <c r="AY39" s="420">
        <v>5115</v>
      </c>
      <c r="AZ39" s="420">
        <v>1672605</v>
      </c>
      <c r="BA39" s="420">
        <v>0</v>
      </c>
      <c r="BB39" s="420">
        <v>0</v>
      </c>
      <c r="BC39" s="420">
        <v>2019297.8752641992</v>
      </c>
      <c r="BD39" s="419">
        <v>2019297.8752641992</v>
      </c>
      <c r="BE39" s="419">
        <v>0</v>
      </c>
      <c r="BF39" s="420">
        <v>1685629.4478</v>
      </c>
      <c r="BG39" s="420">
        <v>1523198.43</v>
      </c>
      <c r="BH39" s="419">
        <v>1856866.8574641992</v>
      </c>
      <c r="BI39" s="419">
        <v>5678.491918850762</v>
      </c>
      <c r="BJ39" s="419">
        <v>5651.0229241982497</v>
      </c>
      <c r="BK39" s="421">
        <v>4.8608889082518598E-3</v>
      </c>
      <c r="BL39" s="421">
        <v>0</v>
      </c>
      <c r="BM39" s="419">
        <v>0</v>
      </c>
      <c r="BN39" s="420">
        <v>2019297.8752641992</v>
      </c>
      <c r="BO39" s="420">
        <v>6135.3927445388354</v>
      </c>
      <c r="BP39" s="420" t="s">
        <v>78</v>
      </c>
      <c r="BQ39" s="420">
        <v>6175.2228601351662</v>
      </c>
      <c r="BR39" s="421">
        <v>1.9109699331358865E-3</v>
      </c>
      <c r="BS39" s="419">
        <v>-8142.2999999999993</v>
      </c>
      <c r="BT39" s="419">
        <v>2011155.5752641992</v>
      </c>
      <c r="BU39" s="419">
        <v>0</v>
      </c>
      <c r="BV39" s="419">
        <v>2011155.5752641992</v>
      </c>
      <c r="BW39" s="419">
        <v>13024.4478</v>
      </c>
      <c r="BX39" s="419">
        <v>1998131.1274641992</v>
      </c>
    </row>
    <row r="40" spans="1:76">
      <c r="A40" s="416">
        <v>103249</v>
      </c>
      <c r="B40" s="416">
        <v>3302161</v>
      </c>
      <c r="C40" s="417" t="s">
        <v>114</v>
      </c>
      <c r="D40" s="418">
        <v>217</v>
      </c>
      <c r="E40" s="418">
        <v>217</v>
      </c>
      <c r="F40" s="418">
        <v>0</v>
      </c>
      <c r="G40" s="419">
        <v>872606.69300000009</v>
      </c>
      <c r="H40" s="419">
        <v>0</v>
      </c>
      <c r="I40" s="419">
        <v>0</v>
      </c>
      <c r="J40" s="419">
        <v>41999.35</v>
      </c>
      <c r="K40" s="419">
        <v>0</v>
      </c>
      <c r="L40" s="419">
        <v>100631.50000000001</v>
      </c>
      <c r="M40" s="419">
        <v>0</v>
      </c>
      <c r="N40" s="419">
        <v>3151.9012761599956</v>
      </c>
      <c r="O40" s="419">
        <v>7350.9972479999742</v>
      </c>
      <c r="P40" s="419">
        <v>2295.5745791999921</v>
      </c>
      <c r="Q40" s="419">
        <v>33365.789614079993</v>
      </c>
      <c r="R40" s="419">
        <v>19850.271866879964</v>
      </c>
      <c r="S40" s="419">
        <v>9187.4569113599864</v>
      </c>
      <c r="T40" s="419">
        <v>0</v>
      </c>
      <c r="U40" s="419">
        <v>0</v>
      </c>
      <c r="V40" s="419">
        <v>0</v>
      </c>
      <c r="W40" s="419">
        <v>0</v>
      </c>
      <c r="X40" s="419">
        <v>0</v>
      </c>
      <c r="Y40" s="419">
        <v>0</v>
      </c>
      <c r="Z40" s="419">
        <v>11774.025454545452</v>
      </c>
      <c r="AA40" s="419">
        <v>0</v>
      </c>
      <c r="AB40" s="419">
        <v>107655.22816901417</v>
      </c>
      <c r="AC40" s="419">
        <v>0</v>
      </c>
      <c r="AD40" s="419">
        <v>0</v>
      </c>
      <c r="AE40" s="419">
        <v>0</v>
      </c>
      <c r="AF40" s="419">
        <v>149406.57</v>
      </c>
      <c r="AG40" s="419">
        <v>0</v>
      </c>
      <c r="AH40" s="419">
        <v>0</v>
      </c>
      <c r="AI40" s="419">
        <v>0</v>
      </c>
      <c r="AJ40" s="419">
        <v>14978.241599999999</v>
      </c>
      <c r="AK40" s="419">
        <v>0</v>
      </c>
      <c r="AL40" s="419">
        <v>0</v>
      </c>
      <c r="AM40" s="419">
        <v>0</v>
      </c>
      <c r="AN40" s="419">
        <v>0</v>
      </c>
      <c r="AO40" s="419">
        <v>0</v>
      </c>
      <c r="AP40" s="419">
        <v>0</v>
      </c>
      <c r="AQ40" s="419">
        <v>0</v>
      </c>
      <c r="AR40" s="419">
        <v>0</v>
      </c>
      <c r="AS40" s="419">
        <v>872606.69300000009</v>
      </c>
      <c r="AT40" s="419">
        <v>337262.09511923947</v>
      </c>
      <c r="AU40" s="419">
        <v>164384.81160000002</v>
      </c>
      <c r="AV40" s="419">
        <v>229705.38575745892</v>
      </c>
      <c r="AW40" s="420">
        <v>1374253.5997192394</v>
      </c>
      <c r="AX40" s="420">
        <v>1359275.3581192393</v>
      </c>
      <c r="AY40" s="420">
        <v>5115</v>
      </c>
      <c r="AZ40" s="420">
        <v>1109955</v>
      </c>
      <c r="BA40" s="420">
        <v>0</v>
      </c>
      <c r="BB40" s="420">
        <v>0</v>
      </c>
      <c r="BC40" s="420">
        <v>1374253.5997192394</v>
      </c>
      <c r="BD40" s="419">
        <v>1374253.5997192394</v>
      </c>
      <c r="BE40" s="419">
        <v>0</v>
      </c>
      <c r="BF40" s="420">
        <v>1124933.2416000001</v>
      </c>
      <c r="BG40" s="420">
        <v>960548.43</v>
      </c>
      <c r="BH40" s="419">
        <v>1209868.7881192393</v>
      </c>
      <c r="BI40" s="419">
        <v>5575.4322033144663</v>
      </c>
      <c r="BJ40" s="419">
        <v>5555.6174958333331</v>
      </c>
      <c r="BK40" s="421">
        <v>3.5666075816043886E-3</v>
      </c>
      <c r="BL40" s="421">
        <v>0</v>
      </c>
      <c r="BM40" s="419">
        <v>0</v>
      </c>
      <c r="BN40" s="420">
        <v>1374253.5997192394</v>
      </c>
      <c r="BO40" s="420">
        <v>6263.9417424849735</v>
      </c>
      <c r="BP40" s="420" t="s">
        <v>78</v>
      </c>
      <c r="BQ40" s="420">
        <v>6332.9658973236837</v>
      </c>
      <c r="BR40" s="421">
        <v>1.5342166730170081E-2</v>
      </c>
      <c r="BS40" s="419">
        <v>-5403.2999999999993</v>
      </c>
      <c r="BT40" s="419">
        <v>1368850.2997192394</v>
      </c>
      <c r="BU40" s="419">
        <v>0</v>
      </c>
      <c r="BV40" s="419">
        <v>1368850.2997192394</v>
      </c>
      <c r="BW40" s="419">
        <v>14978.241599999999</v>
      </c>
      <c r="BX40" s="419">
        <v>1353872.0581192393</v>
      </c>
    </row>
    <row r="41" spans="1:76">
      <c r="A41" s="416">
        <v>103252</v>
      </c>
      <c r="B41" s="416">
        <v>3302169</v>
      </c>
      <c r="C41" s="417" t="s">
        <v>115</v>
      </c>
      <c r="D41" s="418">
        <v>361</v>
      </c>
      <c r="E41" s="418">
        <v>361</v>
      </c>
      <c r="F41" s="418">
        <v>0</v>
      </c>
      <c r="G41" s="419">
        <v>1451663.669</v>
      </c>
      <c r="H41" s="419">
        <v>0</v>
      </c>
      <c r="I41" s="419">
        <v>0</v>
      </c>
      <c r="J41" s="419">
        <v>122045.16999999994</v>
      </c>
      <c r="K41" s="419">
        <v>0</v>
      </c>
      <c r="L41" s="419">
        <v>292423.29999999987</v>
      </c>
      <c r="M41" s="419">
        <v>0</v>
      </c>
      <c r="N41" s="419">
        <v>6546.2564966399987</v>
      </c>
      <c r="O41" s="419">
        <v>4704.6382387200001</v>
      </c>
      <c r="P41" s="419">
        <v>2295.5745791999875</v>
      </c>
      <c r="Q41" s="419">
        <v>42465.550417919949</v>
      </c>
      <c r="R41" s="419">
        <v>98178.371665919869</v>
      </c>
      <c r="S41" s="419">
        <v>2826.9098188799999</v>
      </c>
      <c r="T41" s="419">
        <v>0</v>
      </c>
      <c r="U41" s="419">
        <v>0</v>
      </c>
      <c r="V41" s="419">
        <v>0</v>
      </c>
      <c r="W41" s="419">
        <v>0</v>
      </c>
      <c r="X41" s="419">
        <v>0</v>
      </c>
      <c r="Y41" s="419">
        <v>0</v>
      </c>
      <c r="Z41" s="419">
        <v>79522.810977917921</v>
      </c>
      <c r="AA41" s="419">
        <v>0</v>
      </c>
      <c r="AB41" s="419">
        <v>142312.36030848452</v>
      </c>
      <c r="AC41" s="419">
        <v>0</v>
      </c>
      <c r="AD41" s="419">
        <v>31167.998399999989</v>
      </c>
      <c r="AE41" s="419">
        <v>0</v>
      </c>
      <c r="AF41" s="419">
        <v>149406.57</v>
      </c>
      <c r="AG41" s="419">
        <v>0</v>
      </c>
      <c r="AH41" s="419">
        <v>0</v>
      </c>
      <c r="AI41" s="419">
        <v>0</v>
      </c>
      <c r="AJ41" s="419">
        <v>38324.1495</v>
      </c>
      <c r="AK41" s="419">
        <v>0</v>
      </c>
      <c r="AL41" s="419">
        <v>0</v>
      </c>
      <c r="AM41" s="419">
        <v>0</v>
      </c>
      <c r="AN41" s="419">
        <v>0</v>
      </c>
      <c r="AO41" s="419">
        <v>0</v>
      </c>
      <c r="AP41" s="419">
        <v>0</v>
      </c>
      <c r="AQ41" s="419">
        <v>0</v>
      </c>
      <c r="AR41" s="419">
        <v>0</v>
      </c>
      <c r="AS41" s="419">
        <v>1451663.669</v>
      </c>
      <c r="AT41" s="419">
        <v>824488.94090368203</v>
      </c>
      <c r="AU41" s="419">
        <v>187730.71950000001</v>
      </c>
      <c r="AV41" s="419">
        <v>420630.42139670515</v>
      </c>
      <c r="AW41" s="420">
        <v>2463883.3294036821</v>
      </c>
      <c r="AX41" s="420">
        <v>2425559.1799036823</v>
      </c>
      <c r="AY41" s="420">
        <v>5115</v>
      </c>
      <c r="AZ41" s="420">
        <v>1846515</v>
      </c>
      <c r="BA41" s="420">
        <v>0</v>
      </c>
      <c r="BB41" s="420">
        <v>0</v>
      </c>
      <c r="BC41" s="420">
        <v>2463883.3294036821</v>
      </c>
      <c r="BD41" s="419">
        <v>2463883.3294036821</v>
      </c>
      <c r="BE41" s="419">
        <v>0</v>
      </c>
      <c r="BF41" s="420">
        <v>1884839.1495000001</v>
      </c>
      <c r="BG41" s="420">
        <v>1697108.43</v>
      </c>
      <c r="BH41" s="419">
        <v>2276152.6099036825</v>
      </c>
      <c r="BI41" s="419">
        <v>6305.1318833897021</v>
      </c>
      <c r="BJ41" s="419">
        <v>6182.6345431318678</v>
      </c>
      <c r="BK41" s="421">
        <v>1.9813129727021237E-2</v>
      </c>
      <c r="BL41" s="421">
        <v>0</v>
      </c>
      <c r="BM41" s="419">
        <v>0</v>
      </c>
      <c r="BN41" s="420">
        <v>2463883.3294036821</v>
      </c>
      <c r="BO41" s="420">
        <v>6719.0004983481504</v>
      </c>
      <c r="BP41" s="420" t="s">
        <v>78</v>
      </c>
      <c r="BQ41" s="420">
        <v>6825.1615772955183</v>
      </c>
      <c r="BR41" s="421">
        <v>2.2552778885571501E-2</v>
      </c>
      <c r="BS41" s="419">
        <v>-8988.9</v>
      </c>
      <c r="BT41" s="419">
        <v>2454894.4294036822</v>
      </c>
      <c r="BU41" s="419">
        <v>0</v>
      </c>
      <c r="BV41" s="419">
        <v>2454894.4294036822</v>
      </c>
      <c r="BW41" s="419">
        <v>38324.1495</v>
      </c>
      <c r="BX41" s="419">
        <v>2416570.2799036824</v>
      </c>
    </row>
    <row r="42" spans="1:76">
      <c r="A42" s="416">
        <v>103255</v>
      </c>
      <c r="B42" s="416">
        <v>3302174</v>
      </c>
      <c r="C42" s="417" t="s">
        <v>116</v>
      </c>
      <c r="D42" s="418">
        <v>268</v>
      </c>
      <c r="E42" s="418">
        <v>268</v>
      </c>
      <c r="F42" s="418">
        <v>0</v>
      </c>
      <c r="G42" s="419">
        <v>1077689.372</v>
      </c>
      <c r="H42" s="419">
        <v>0</v>
      </c>
      <c r="I42" s="419">
        <v>0</v>
      </c>
      <c r="J42" s="419">
        <v>54352.099999999889</v>
      </c>
      <c r="K42" s="419">
        <v>0</v>
      </c>
      <c r="L42" s="419">
        <v>130228.99999999974</v>
      </c>
      <c r="M42" s="419">
        <v>0</v>
      </c>
      <c r="N42" s="419">
        <v>1212.269721599997</v>
      </c>
      <c r="O42" s="419">
        <v>23523.191193599989</v>
      </c>
      <c r="P42" s="419">
        <v>30760.69936128</v>
      </c>
      <c r="Q42" s="419">
        <v>24771.571077119945</v>
      </c>
      <c r="R42" s="419">
        <v>24678.716375039989</v>
      </c>
      <c r="S42" s="419">
        <v>2120.1823641599872</v>
      </c>
      <c r="T42" s="419">
        <v>0</v>
      </c>
      <c r="U42" s="419">
        <v>0</v>
      </c>
      <c r="V42" s="419">
        <v>0</v>
      </c>
      <c r="W42" s="419">
        <v>0</v>
      </c>
      <c r="X42" s="419">
        <v>0</v>
      </c>
      <c r="Y42" s="419">
        <v>0</v>
      </c>
      <c r="Z42" s="419">
        <v>50934.79240223462</v>
      </c>
      <c r="AA42" s="419">
        <v>0</v>
      </c>
      <c r="AB42" s="419">
        <v>75007.15441860439</v>
      </c>
      <c r="AC42" s="419">
        <v>0</v>
      </c>
      <c r="AD42" s="419">
        <v>0</v>
      </c>
      <c r="AE42" s="419">
        <v>0</v>
      </c>
      <c r="AF42" s="419">
        <v>149406.57</v>
      </c>
      <c r="AG42" s="419">
        <v>0</v>
      </c>
      <c r="AH42" s="419">
        <v>0</v>
      </c>
      <c r="AI42" s="419">
        <v>0</v>
      </c>
      <c r="AJ42" s="419">
        <v>30832.210500000001</v>
      </c>
      <c r="AK42" s="419">
        <v>0</v>
      </c>
      <c r="AL42" s="419">
        <v>0</v>
      </c>
      <c r="AM42" s="419">
        <v>0</v>
      </c>
      <c r="AN42" s="419">
        <v>0</v>
      </c>
      <c r="AO42" s="419">
        <v>0</v>
      </c>
      <c r="AP42" s="419">
        <v>0</v>
      </c>
      <c r="AQ42" s="419">
        <v>0</v>
      </c>
      <c r="AR42" s="419">
        <v>0</v>
      </c>
      <c r="AS42" s="419">
        <v>1077689.372</v>
      </c>
      <c r="AT42" s="419">
        <v>417589.67691363854</v>
      </c>
      <c r="AU42" s="419">
        <v>180238.78049999999</v>
      </c>
      <c r="AV42" s="419">
        <v>233884.80585201221</v>
      </c>
      <c r="AW42" s="420">
        <v>1675517.8294136385</v>
      </c>
      <c r="AX42" s="420">
        <v>1644685.6189136384</v>
      </c>
      <c r="AY42" s="420">
        <v>5115</v>
      </c>
      <c r="AZ42" s="420">
        <v>1370820</v>
      </c>
      <c r="BA42" s="420">
        <v>0</v>
      </c>
      <c r="BB42" s="420">
        <v>0</v>
      </c>
      <c r="BC42" s="420">
        <v>1675517.8294136385</v>
      </c>
      <c r="BD42" s="419">
        <v>1675517.8294136385</v>
      </c>
      <c r="BE42" s="419">
        <v>0</v>
      </c>
      <c r="BF42" s="420">
        <v>1401652.2105</v>
      </c>
      <c r="BG42" s="420">
        <v>1221413.43</v>
      </c>
      <c r="BH42" s="419">
        <v>1495279.0489136383</v>
      </c>
      <c r="BI42" s="419">
        <v>5579.3994362449193</v>
      </c>
      <c r="BJ42" s="419">
        <v>5591.4017349999995</v>
      </c>
      <c r="BK42" s="421">
        <v>-2.1465634779827031E-3</v>
      </c>
      <c r="BL42" s="421">
        <v>0</v>
      </c>
      <c r="BM42" s="419">
        <v>0</v>
      </c>
      <c r="BN42" s="420">
        <v>1675517.8294136385</v>
      </c>
      <c r="BO42" s="420">
        <v>6136.886637737457</v>
      </c>
      <c r="BP42" s="420" t="s">
        <v>78</v>
      </c>
      <c r="BQ42" s="420">
        <v>6251.9321993046215</v>
      </c>
      <c r="BR42" s="421">
        <v>1.5275915987090105E-2</v>
      </c>
      <c r="BS42" s="419">
        <v>-6673.2</v>
      </c>
      <c r="BT42" s="419">
        <v>1668844.6294136385</v>
      </c>
      <c r="BU42" s="419">
        <v>0</v>
      </c>
      <c r="BV42" s="419">
        <v>1668844.6294136385</v>
      </c>
      <c r="BW42" s="419">
        <v>30832.210500000001</v>
      </c>
      <c r="BX42" s="419">
        <v>1638012.4189136385</v>
      </c>
    </row>
    <row r="43" spans="1:76">
      <c r="A43" s="416">
        <v>103256</v>
      </c>
      <c r="B43" s="416">
        <v>3302176</v>
      </c>
      <c r="C43" s="417" t="s">
        <v>117</v>
      </c>
      <c r="D43" s="418">
        <v>649</v>
      </c>
      <c r="E43" s="418">
        <v>649</v>
      </c>
      <c r="F43" s="418">
        <v>0</v>
      </c>
      <c r="G43" s="419">
        <v>2609777.6210000003</v>
      </c>
      <c r="H43" s="419">
        <v>0</v>
      </c>
      <c r="I43" s="419">
        <v>0</v>
      </c>
      <c r="J43" s="419">
        <v>198138.10999999972</v>
      </c>
      <c r="K43" s="419">
        <v>0</v>
      </c>
      <c r="L43" s="419">
        <v>475927.79999999964</v>
      </c>
      <c r="M43" s="419">
        <v>0</v>
      </c>
      <c r="N43" s="419">
        <v>1939.6315545599994</v>
      </c>
      <c r="O43" s="419">
        <v>81155.009617919888</v>
      </c>
      <c r="P43" s="419">
        <v>76213.076029439733</v>
      </c>
      <c r="Q43" s="419">
        <v>54598.564823039822</v>
      </c>
      <c r="R43" s="419">
        <v>33262.617722879972</v>
      </c>
      <c r="S43" s="419">
        <v>4947.0921830399629</v>
      </c>
      <c r="T43" s="419">
        <v>0</v>
      </c>
      <c r="U43" s="419">
        <v>0</v>
      </c>
      <c r="V43" s="419">
        <v>0</v>
      </c>
      <c r="W43" s="419">
        <v>0</v>
      </c>
      <c r="X43" s="419">
        <v>0</v>
      </c>
      <c r="Y43" s="419">
        <v>0</v>
      </c>
      <c r="Z43" s="419">
        <v>206816.78364285699</v>
      </c>
      <c r="AA43" s="419">
        <v>0</v>
      </c>
      <c r="AB43" s="419">
        <v>286958.14539107669</v>
      </c>
      <c r="AC43" s="419">
        <v>0</v>
      </c>
      <c r="AD43" s="419">
        <v>5907.3133777777557</v>
      </c>
      <c r="AE43" s="419">
        <v>0</v>
      </c>
      <c r="AF43" s="419">
        <v>149406.57</v>
      </c>
      <c r="AG43" s="419">
        <v>0</v>
      </c>
      <c r="AH43" s="419">
        <v>0</v>
      </c>
      <c r="AI43" s="419">
        <v>0</v>
      </c>
      <c r="AJ43" s="419">
        <v>78377.207999999999</v>
      </c>
      <c r="AK43" s="419">
        <v>0</v>
      </c>
      <c r="AL43" s="419">
        <v>0</v>
      </c>
      <c r="AM43" s="419">
        <v>0</v>
      </c>
      <c r="AN43" s="419">
        <v>0</v>
      </c>
      <c r="AO43" s="419">
        <v>0</v>
      </c>
      <c r="AP43" s="419">
        <v>0</v>
      </c>
      <c r="AQ43" s="419">
        <v>0</v>
      </c>
      <c r="AR43" s="419">
        <v>0</v>
      </c>
      <c r="AS43" s="419">
        <v>2609777.6210000003</v>
      </c>
      <c r="AT43" s="419">
        <v>1425864.1443425904</v>
      </c>
      <c r="AU43" s="419">
        <v>227783.77799999999</v>
      </c>
      <c r="AV43" s="419">
        <v>750872.51113619306</v>
      </c>
      <c r="AW43" s="420">
        <v>4263425.5433425903</v>
      </c>
      <c r="AX43" s="420">
        <v>4185048.3353425902</v>
      </c>
      <c r="AY43" s="420">
        <v>5115</v>
      </c>
      <c r="AZ43" s="420">
        <v>3319635</v>
      </c>
      <c r="BA43" s="420">
        <v>0</v>
      </c>
      <c r="BB43" s="420">
        <v>0</v>
      </c>
      <c r="BC43" s="420">
        <v>4263425.5433425903</v>
      </c>
      <c r="BD43" s="419">
        <v>4263425.5433425913</v>
      </c>
      <c r="BE43" s="419">
        <v>0</v>
      </c>
      <c r="BF43" s="420">
        <v>3398012.2080000001</v>
      </c>
      <c r="BG43" s="420">
        <v>3170228.43</v>
      </c>
      <c r="BH43" s="419">
        <v>4035641.7653425904</v>
      </c>
      <c r="BI43" s="419">
        <v>6218.2461715602321</v>
      </c>
      <c r="BJ43" s="419">
        <v>5981.8220453846152</v>
      </c>
      <c r="BK43" s="421">
        <v>3.9523764562343397E-2</v>
      </c>
      <c r="BL43" s="421">
        <v>0</v>
      </c>
      <c r="BM43" s="419">
        <v>0</v>
      </c>
      <c r="BN43" s="420">
        <v>4263425.5433425903</v>
      </c>
      <c r="BO43" s="420">
        <v>6448.4566029932057</v>
      </c>
      <c r="BP43" s="420" t="s">
        <v>78</v>
      </c>
      <c r="BQ43" s="420">
        <v>6569.2227170147771</v>
      </c>
      <c r="BR43" s="421">
        <v>4.0518575643016419E-2</v>
      </c>
      <c r="BS43" s="419">
        <v>-16160.099999999999</v>
      </c>
      <c r="BT43" s="419">
        <v>4247265.4433425907</v>
      </c>
      <c r="BU43" s="419">
        <v>0</v>
      </c>
      <c r="BV43" s="419">
        <v>4247265.4433425907</v>
      </c>
      <c r="BW43" s="419">
        <v>78377.207999999999</v>
      </c>
      <c r="BX43" s="419">
        <v>4168888.2353425906</v>
      </c>
    </row>
    <row r="44" spans="1:76">
      <c r="A44" s="416">
        <v>103257</v>
      </c>
      <c r="B44" s="416">
        <v>3302178</v>
      </c>
      <c r="C44" s="417" t="s">
        <v>118</v>
      </c>
      <c r="D44" s="418">
        <v>203</v>
      </c>
      <c r="E44" s="418">
        <v>203</v>
      </c>
      <c r="F44" s="418">
        <v>0</v>
      </c>
      <c r="G44" s="419">
        <v>816309.48700000008</v>
      </c>
      <c r="H44" s="419">
        <v>0</v>
      </c>
      <c r="I44" s="419">
        <v>0</v>
      </c>
      <c r="J44" s="419">
        <v>51881.549999999916</v>
      </c>
      <c r="K44" s="419">
        <v>0</v>
      </c>
      <c r="L44" s="419">
        <v>129045.09999999983</v>
      </c>
      <c r="M44" s="419">
        <v>0</v>
      </c>
      <c r="N44" s="419">
        <v>3879.263109119996</v>
      </c>
      <c r="O44" s="419">
        <v>2352.3191193599946</v>
      </c>
      <c r="P44" s="419">
        <v>918.22983167999962</v>
      </c>
      <c r="Q44" s="419">
        <v>40948.923617279987</v>
      </c>
      <c r="R44" s="419">
        <v>30043.654717439982</v>
      </c>
      <c r="S44" s="419">
        <v>5653.819637759987</v>
      </c>
      <c r="T44" s="419">
        <v>0</v>
      </c>
      <c r="U44" s="419">
        <v>0</v>
      </c>
      <c r="V44" s="419">
        <v>0</v>
      </c>
      <c r="W44" s="419">
        <v>0</v>
      </c>
      <c r="X44" s="419">
        <v>0</v>
      </c>
      <c r="Y44" s="419">
        <v>0</v>
      </c>
      <c r="Z44" s="419">
        <v>8799.2221229050228</v>
      </c>
      <c r="AA44" s="419">
        <v>0</v>
      </c>
      <c r="AB44" s="419">
        <v>86712.871927398359</v>
      </c>
      <c r="AC44" s="419">
        <v>0</v>
      </c>
      <c r="AD44" s="419">
        <v>0</v>
      </c>
      <c r="AE44" s="419">
        <v>0</v>
      </c>
      <c r="AF44" s="419">
        <v>149406.57</v>
      </c>
      <c r="AG44" s="419">
        <v>0</v>
      </c>
      <c r="AH44" s="419">
        <v>0</v>
      </c>
      <c r="AI44" s="419">
        <v>0</v>
      </c>
      <c r="AJ44" s="419">
        <v>21594.4745</v>
      </c>
      <c r="AK44" s="419">
        <v>0</v>
      </c>
      <c r="AL44" s="419">
        <v>0</v>
      </c>
      <c r="AM44" s="419">
        <v>0</v>
      </c>
      <c r="AN44" s="419">
        <v>0</v>
      </c>
      <c r="AO44" s="419">
        <v>0</v>
      </c>
      <c r="AP44" s="419">
        <v>0</v>
      </c>
      <c r="AQ44" s="419">
        <v>0</v>
      </c>
      <c r="AR44" s="419">
        <v>0</v>
      </c>
      <c r="AS44" s="419">
        <v>816309.48700000008</v>
      </c>
      <c r="AT44" s="419">
        <v>360234.95408294303</v>
      </c>
      <c r="AU44" s="419">
        <v>171001.04450000002</v>
      </c>
      <c r="AV44" s="419">
        <v>222828.57588914869</v>
      </c>
      <c r="AW44" s="420">
        <v>1347545.4855829433</v>
      </c>
      <c r="AX44" s="420">
        <v>1325951.0110829433</v>
      </c>
      <c r="AY44" s="420">
        <v>5115</v>
      </c>
      <c r="AZ44" s="420">
        <v>1038345</v>
      </c>
      <c r="BA44" s="420">
        <v>0</v>
      </c>
      <c r="BB44" s="420">
        <v>0</v>
      </c>
      <c r="BC44" s="420">
        <v>1347545.4855829433</v>
      </c>
      <c r="BD44" s="419">
        <v>1347545.4855829431</v>
      </c>
      <c r="BE44" s="419">
        <v>0</v>
      </c>
      <c r="BF44" s="420">
        <v>1059939.4745</v>
      </c>
      <c r="BG44" s="420">
        <v>888938.42999999993</v>
      </c>
      <c r="BH44" s="419">
        <v>1176544.4410829432</v>
      </c>
      <c r="BI44" s="419">
        <v>5795.7854240539073</v>
      </c>
      <c r="BJ44" s="419">
        <v>5890.6906946601948</v>
      </c>
      <c r="BK44" s="421">
        <v>-1.611105989528825E-2</v>
      </c>
      <c r="BL44" s="421">
        <v>1.1111059895288249E-2</v>
      </c>
      <c r="BM44" s="419">
        <v>13286.718877996273</v>
      </c>
      <c r="BN44" s="420">
        <v>1360832.2044609396</v>
      </c>
      <c r="BO44" s="420">
        <v>6597.2301968519196</v>
      </c>
      <c r="BP44" s="420" t="s">
        <v>78</v>
      </c>
      <c r="BQ44" s="420">
        <v>6703.6069185267961</v>
      </c>
      <c r="BR44" s="421">
        <v>1.1991918479696828E-3</v>
      </c>
      <c r="BS44" s="419">
        <v>-5054.7</v>
      </c>
      <c r="BT44" s="419">
        <v>1355777.5044609397</v>
      </c>
      <c r="BU44" s="419">
        <v>0</v>
      </c>
      <c r="BV44" s="419">
        <v>1355777.5044609397</v>
      </c>
      <c r="BW44" s="419">
        <v>21594.4745</v>
      </c>
      <c r="BX44" s="419">
        <v>1334183.0299609397</v>
      </c>
    </row>
    <row r="45" spans="1:76">
      <c r="A45" s="416">
        <v>103261</v>
      </c>
      <c r="B45" s="416">
        <v>3302183</v>
      </c>
      <c r="C45" s="417" t="s">
        <v>119</v>
      </c>
      <c r="D45" s="418">
        <v>307</v>
      </c>
      <c r="E45" s="418">
        <v>307</v>
      </c>
      <c r="F45" s="418">
        <v>0</v>
      </c>
      <c r="G45" s="419">
        <v>1234517.3030000001</v>
      </c>
      <c r="H45" s="419">
        <v>0</v>
      </c>
      <c r="I45" s="419">
        <v>0</v>
      </c>
      <c r="J45" s="419">
        <v>83998.699999999968</v>
      </c>
      <c r="K45" s="419">
        <v>0</v>
      </c>
      <c r="L45" s="419">
        <v>210734.19999999992</v>
      </c>
      <c r="M45" s="419">
        <v>0</v>
      </c>
      <c r="N45" s="419">
        <v>1454.7236659199941</v>
      </c>
      <c r="O45" s="419">
        <v>32638.427781119957</v>
      </c>
      <c r="P45" s="419">
        <v>46370.60649983996</v>
      </c>
      <c r="Q45" s="419">
        <v>33871.331880959864</v>
      </c>
      <c r="R45" s="419">
        <v>6437.9260108799917</v>
      </c>
      <c r="S45" s="419">
        <v>2120.1823641599976</v>
      </c>
      <c r="T45" s="419">
        <v>0</v>
      </c>
      <c r="U45" s="419">
        <v>0</v>
      </c>
      <c r="V45" s="419">
        <v>0</v>
      </c>
      <c r="W45" s="419">
        <v>0</v>
      </c>
      <c r="X45" s="419">
        <v>0</v>
      </c>
      <c r="Y45" s="419">
        <v>0</v>
      </c>
      <c r="Z45" s="419">
        <v>91614.94</v>
      </c>
      <c r="AA45" s="419">
        <v>0</v>
      </c>
      <c r="AB45" s="419">
        <v>153329.38830868647</v>
      </c>
      <c r="AC45" s="419">
        <v>0</v>
      </c>
      <c r="AD45" s="419">
        <v>21050.730308196558</v>
      </c>
      <c r="AE45" s="419">
        <v>0</v>
      </c>
      <c r="AF45" s="419">
        <v>149406.57</v>
      </c>
      <c r="AG45" s="419">
        <v>0</v>
      </c>
      <c r="AH45" s="419">
        <v>0</v>
      </c>
      <c r="AI45" s="419">
        <v>0</v>
      </c>
      <c r="AJ45" s="419">
        <v>37459.695</v>
      </c>
      <c r="AK45" s="419">
        <v>0</v>
      </c>
      <c r="AL45" s="419">
        <v>0</v>
      </c>
      <c r="AM45" s="419">
        <v>0</v>
      </c>
      <c r="AN45" s="419">
        <v>0</v>
      </c>
      <c r="AO45" s="419">
        <v>0</v>
      </c>
      <c r="AP45" s="419">
        <v>0</v>
      </c>
      <c r="AQ45" s="419">
        <v>0</v>
      </c>
      <c r="AR45" s="419">
        <v>0</v>
      </c>
      <c r="AS45" s="419">
        <v>1234517.3030000001</v>
      </c>
      <c r="AT45" s="419">
        <v>683621.15681976266</v>
      </c>
      <c r="AU45" s="419">
        <v>186866.26500000001</v>
      </c>
      <c r="AV45" s="419">
        <v>365400.64881172311</v>
      </c>
      <c r="AW45" s="420">
        <v>2105004.7248197626</v>
      </c>
      <c r="AX45" s="420">
        <v>2067545.0298197626</v>
      </c>
      <c r="AY45" s="420">
        <v>5115</v>
      </c>
      <c r="AZ45" s="420">
        <v>1570305</v>
      </c>
      <c r="BA45" s="420">
        <v>0</v>
      </c>
      <c r="BB45" s="420">
        <v>0</v>
      </c>
      <c r="BC45" s="420">
        <v>2105004.7248197626</v>
      </c>
      <c r="BD45" s="419">
        <v>2105004.7248197626</v>
      </c>
      <c r="BE45" s="419">
        <v>0</v>
      </c>
      <c r="BF45" s="420">
        <v>1607764.6950000001</v>
      </c>
      <c r="BG45" s="420">
        <v>1420898.43</v>
      </c>
      <c r="BH45" s="419">
        <v>1918138.4598197625</v>
      </c>
      <c r="BI45" s="419">
        <v>6248.0080124422229</v>
      </c>
      <c r="BJ45" s="419">
        <v>6171.1441233918149</v>
      </c>
      <c r="BK45" s="421">
        <v>1.2455370918830805E-2</v>
      </c>
      <c r="BL45" s="421">
        <v>0</v>
      </c>
      <c r="BM45" s="419">
        <v>0</v>
      </c>
      <c r="BN45" s="420">
        <v>2105004.7248197626</v>
      </c>
      <c r="BO45" s="420">
        <v>6734.6743642337542</v>
      </c>
      <c r="BP45" s="420" t="s">
        <v>78</v>
      </c>
      <c r="BQ45" s="420">
        <v>6856.6929147223536</v>
      </c>
      <c r="BR45" s="421">
        <v>2.0744519330689659E-2</v>
      </c>
      <c r="BS45" s="419">
        <v>-7644.2999999999993</v>
      </c>
      <c r="BT45" s="419">
        <v>2097360.4248197628</v>
      </c>
      <c r="BU45" s="419">
        <v>0</v>
      </c>
      <c r="BV45" s="419">
        <v>2097360.4248197628</v>
      </c>
      <c r="BW45" s="419">
        <v>37459.695</v>
      </c>
      <c r="BX45" s="419">
        <v>2059900.7298197628</v>
      </c>
    </row>
    <row r="46" spans="1:76">
      <c r="A46" s="416">
        <v>103262</v>
      </c>
      <c r="B46" s="416">
        <v>3302184</v>
      </c>
      <c r="C46" s="417" t="s">
        <v>120</v>
      </c>
      <c r="D46" s="418">
        <v>421</v>
      </c>
      <c r="E46" s="418">
        <v>421</v>
      </c>
      <c r="F46" s="418">
        <v>0</v>
      </c>
      <c r="G46" s="419">
        <v>1692937.4090000002</v>
      </c>
      <c r="H46" s="419">
        <v>0</v>
      </c>
      <c r="I46" s="419">
        <v>0</v>
      </c>
      <c r="J46" s="419">
        <v>101292.5499999998</v>
      </c>
      <c r="K46" s="419">
        <v>0</v>
      </c>
      <c r="L46" s="419">
        <v>248619.00000000003</v>
      </c>
      <c r="M46" s="419">
        <v>0</v>
      </c>
      <c r="N46" s="419">
        <v>16729.3221580799</v>
      </c>
      <c r="O46" s="419">
        <v>52045.060515839934</v>
      </c>
      <c r="P46" s="419">
        <v>5050.264074239989</v>
      </c>
      <c r="Q46" s="419">
        <v>44487.719485439949</v>
      </c>
      <c r="R46" s="419">
        <v>15558.32119296</v>
      </c>
      <c r="S46" s="419">
        <v>25442.188369919997</v>
      </c>
      <c r="T46" s="419">
        <v>0</v>
      </c>
      <c r="U46" s="419">
        <v>0</v>
      </c>
      <c r="V46" s="419">
        <v>0</v>
      </c>
      <c r="W46" s="419">
        <v>0</v>
      </c>
      <c r="X46" s="419">
        <v>0</v>
      </c>
      <c r="Y46" s="419">
        <v>0</v>
      </c>
      <c r="Z46" s="419">
        <v>71193.064666666585</v>
      </c>
      <c r="AA46" s="419">
        <v>0</v>
      </c>
      <c r="AB46" s="419">
        <v>141348.60042606411</v>
      </c>
      <c r="AC46" s="419">
        <v>0</v>
      </c>
      <c r="AD46" s="419">
        <v>0</v>
      </c>
      <c r="AE46" s="419">
        <v>0</v>
      </c>
      <c r="AF46" s="419">
        <v>149406.57</v>
      </c>
      <c r="AG46" s="419">
        <v>0</v>
      </c>
      <c r="AH46" s="419">
        <v>0</v>
      </c>
      <c r="AI46" s="419">
        <v>0</v>
      </c>
      <c r="AJ46" s="419">
        <v>44087.179499999998</v>
      </c>
      <c r="AK46" s="419">
        <v>0</v>
      </c>
      <c r="AL46" s="419">
        <v>0</v>
      </c>
      <c r="AM46" s="419">
        <v>0</v>
      </c>
      <c r="AN46" s="419">
        <v>0</v>
      </c>
      <c r="AO46" s="419">
        <v>0</v>
      </c>
      <c r="AP46" s="419">
        <v>0</v>
      </c>
      <c r="AQ46" s="419">
        <v>0</v>
      </c>
      <c r="AR46" s="419">
        <v>0</v>
      </c>
      <c r="AS46" s="419">
        <v>1692937.4090000002</v>
      </c>
      <c r="AT46" s="419">
        <v>721766.09088921035</v>
      </c>
      <c r="AU46" s="419">
        <v>193493.74950000001</v>
      </c>
      <c r="AV46" s="419">
        <v>409316.26416279672</v>
      </c>
      <c r="AW46" s="420">
        <v>2608197.2493892107</v>
      </c>
      <c r="AX46" s="420">
        <v>2564110.0698892106</v>
      </c>
      <c r="AY46" s="420">
        <v>5115</v>
      </c>
      <c r="AZ46" s="420">
        <v>2153415</v>
      </c>
      <c r="BA46" s="420">
        <v>0</v>
      </c>
      <c r="BB46" s="420">
        <v>0</v>
      </c>
      <c r="BC46" s="420">
        <v>2608197.2493892107</v>
      </c>
      <c r="BD46" s="419">
        <v>2608197.2493892098</v>
      </c>
      <c r="BE46" s="419">
        <v>0</v>
      </c>
      <c r="BF46" s="420">
        <v>2197502.1795000001</v>
      </c>
      <c r="BG46" s="420">
        <v>2004008.43</v>
      </c>
      <c r="BH46" s="419">
        <v>2414703.4998892108</v>
      </c>
      <c r="BI46" s="419">
        <v>5735.637766957745</v>
      </c>
      <c r="BJ46" s="419">
        <v>5555.6175229468599</v>
      </c>
      <c r="BK46" s="421">
        <v>3.2403282491519893E-2</v>
      </c>
      <c r="BL46" s="421">
        <v>0</v>
      </c>
      <c r="BM46" s="419">
        <v>0</v>
      </c>
      <c r="BN46" s="420">
        <v>2608197.2493892107</v>
      </c>
      <c r="BO46" s="420">
        <v>6090.5227313282912</v>
      </c>
      <c r="BP46" s="420" t="s">
        <v>78</v>
      </c>
      <c r="BQ46" s="420">
        <v>6195.2428726584576</v>
      </c>
      <c r="BR46" s="421">
        <v>3.4134130053469658E-2</v>
      </c>
      <c r="BS46" s="419">
        <v>-10482.9</v>
      </c>
      <c r="BT46" s="419">
        <v>2597714.3493892108</v>
      </c>
      <c r="BU46" s="419">
        <v>0</v>
      </c>
      <c r="BV46" s="419">
        <v>2597714.3493892108</v>
      </c>
      <c r="BW46" s="419">
        <v>44087.179499999998</v>
      </c>
      <c r="BX46" s="419">
        <v>2553627.1698892107</v>
      </c>
    </row>
    <row r="47" spans="1:76">
      <c r="A47" s="416">
        <v>103263</v>
      </c>
      <c r="B47" s="416">
        <v>3302185</v>
      </c>
      <c r="C47" s="417" t="s">
        <v>121</v>
      </c>
      <c r="D47" s="418">
        <v>421</v>
      </c>
      <c r="E47" s="418">
        <v>421</v>
      </c>
      <c r="F47" s="418">
        <v>0</v>
      </c>
      <c r="G47" s="419">
        <v>1692937.4090000002</v>
      </c>
      <c r="H47" s="419">
        <v>0</v>
      </c>
      <c r="I47" s="419">
        <v>0</v>
      </c>
      <c r="J47" s="419">
        <v>84986.919999999911</v>
      </c>
      <c r="K47" s="419">
        <v>0</v>
      </c>
      <c r="L47" s="419">
        <v>205998.59999999977</v>
      </c>
      <c r="M47" s="419">
        <v>0</v>
      </c>
      <c r="N47" s="419">
        <v>6061.3486079999939</v>
      </c>
      <c r="O47" s="419">
        <v>46458.302607359969</v>
      </c>
      <c r="P47" s="419">
        <v>918.22983167999837</v>
      </c>
      <c r="Q47" s="419">
        <v>8088.6762700799945</v>
      </c>
      <c r="R47" s="419">
        <v>11266.370519040001</v>
      </c>
      <c r="S47" s="419">
        <v>4947.0921830400002</v>
      </c>
      <c r="T47" s="419">
        <v>0</v>
      </c>
      <c r="U47" s="419">
        <v>0</v>
      </c>
      <c r="V47" s="419">
        <v>0</v>
      </c>
      <c r="W47" s="419">
        <v>0</v>
      </c>
      <c r="X47" s="419">
        <v>0</v>
      </c>
      <c r="Y47" s="419">
        <v>0</v>
      </c>
      <c r="Z47" s="419">
        <v>64911.323666666591</v>
      </c>
      <c r="AA47" s="419">
        <v>0</v>
      </c>
      <c r="AB47" s="419">
        <v>219590.31480880312</v>
      </c>
      <c r="AC47" s="419">
        <v>0</v>
      </c>
      <c r="AD47" s="419">
        <v>0</v>
      </c>
      <c r="AE47" s="419">
        <v>0</v>
      </c>
      <c r="AF47" s="419">
        <v>149406.57</v>
      </c>
      <c r="AG47" s="419">
        <v>0</v>
      </c>
      <c r="AH47" s="419">
        <v>0</v>
      </c>
      <c r="AI47" s="419">
        <v>0</v>
      </c>
      <c r="AJ47" s="419">
        <v>34001.877</v>
      </c>
      <c r="AK47" s="419">
        <v>0</v>
      </c>
      <c r="AL47" s="419">
        <v>0</v>
      </c>
      <c r="AM47" s="419">
        <v>0</v>
      </c>
      <c r="AN47" s="419">
        <v>0</v>
      </c>
      <c r="AO47" s="419">
        <v>0</v>
      </c>
      <c r="AP47" s="419">
        <v>0</v>
      </c>
      <c r="AQ47" s="419">
        <v>0</v>
      </c>
      <c r="AR47" s="419">
        <v>0</v>
      </c>
      <c r="AS47" s="419">
        <v>1692937.4090000002</v>
      </c>
      <c r="AT47" s="419">
        <v>653227.17849466926</v>
      </c>
      <c r="AU47" s="419">
        <v>183408.44700000001</v>
      </c>
      <c r="AV47" s="419">
        <v>436978.37966571504</v>
      </c>
      <c r="AW47" s="420">
        <v>2529573.0344946696</v>
      </c>
      <c r="AX47" s="420">
        <v>2495571.1574946698</v>
      </c>
      <c r="AY47" s="420">
        <v>5115</v>
      </c>
      <c r="AZ47" s="420">
        <v>2153415</v>
      </c>
      <c r="BA47" s="420">
        <v>0</v>
      </c>
      <c r="BB47" s="420">
        <v>0</v>
      </c>
      <c r="BC47" s="420">
        <v>2529573.0344946696</v>
      </c>
      <c r="BD47" s="419">
        <v>2529573.0344946696</v>
      </c>
      <c r="BE47" s="419">
        <v>0</v>
      </c>
      <c r="BF47" s="420">
        <v>2187416.8769999999</v>
      </c>
      <c r="BG47" s="420">
        <v>2004008.4299999997</v>
      </c>
      <c r="BH47" s="419">
        <v>2346164.5874946699</v>
      </c>
      <c r="BI47" s="419">
        <v>5572.8374999873395</v>
      </c>
      <c r="BJ47" s="419">
        <v>5343.041280094787</v>
      </c>
      <c r="BK47" s="421">
        <v>4.3008505427170461E-2</v>
      </c>
      <c r="BL47" s="421">
        <v>0</v>
      </c>
      <c r="BM47" s="419">
        <v>0</v>
      </c>
      <c r="BN47" s="420">
        <v>2529573.0344946696</v>
      </c>
      <c r="BO47" s="420">
        <v>5927.7224643578857</v>
      </c>
      <c r="BP47" s="420" t="s">
        <v>78</v>
      </c>
      <c r="BQ47" s="420">
        <v>6008.4870178020656</v>
      </c>
      <c r="BR47" s="421">
        <v>4.4338454957956408E-2</v>
      </c>
      <c r="BS47" s="419">
        <v>-10482.9</v>
      </c>
      <c r="BT47" s="419">
        <v>2519090.1344946697</v>
      </c>
      <c r="BU47" s="419">
        <v>0</v>
      </c>
      <c r="BV47" s="419">
        <v>2519090.1344946697</v>
      </c>
      <c r="BW47" s="419">
        <v>34001.877</v>
      </c>
      <c r="BX47" s="419">
        <v>2485088.2574946699</v>
      </c>
    </row>
    <row r="48" spans="1:76">
      <c r="A48" s="416">
        <v>103265</v>
      </c>
      <c r="B48" s="416">
        <v>3302189</v>
      </c>
      <c r="C48" s="417" t="s">
        <v>122</v>
      </c>
      <c r="D48" s="418">
        <v>208</v>
      </c>
      <c r="E48" s="418">
        <v>208</v>
      </c>
      <c r="F48" s="418">
        <v>0</v>
      </c>
      <c r="G48" s="419">
        <v>836415.6320000001</v>
      </c>
      <c r="H48" s="419">
        <v>0</v>
      </c>
      <c r="I48" s="419">
        <v>0</v>
      </c>
      <c r="J48" s="419">
        <v>71151.839999999953</v>
      </c>
      <c r="K48" s="419">
        <v>0</v>
      </c>
      <c r="L48" s="419">
        <v>170481.59999999992</v>
      </c>
      <c r="M48" s="419">
        <v>0</v>
      </c>
      <c r="N48" s="419">
        <v>1454.7236659199978</v>
      </c>
      <c r="O48" s="419">
        <v>1176.1595596799982</v>
      </c>
      <c r="P48" s="419">
        <v>5050.2640742399917</v>
      </c>
      <c r="Q48" s="419">
        <v>15166.268006399974</v>
      </c>
      <c r="R48" s="419">
        <v>35945.086894079934</v>
      </c>
      <c r="S48" s="419">
        <v>55124.741468159998</v>
      </c>
      <c r="T48" s="419">
        <v>0</v>
      </c>
      <c r="U48" s="419">
        <v>0</v>
      </c>
      <c r="V48" s="419">
        <v>0</v>
      </c>
      <c r="W48" s="419">
        <v>0</v>
      </c>
      <c r="X48" s="419">
        <v>0</v>
      </c>
      <c r="Y48" s="419">
        <v>0</v>
      </c>
      <c r="Z48" s="419">
        <v>56811.075254237199</v>
      </c>
      <c r="AA48" s="419">
        <v>0</v>
      </c>
      <c r="AB48" s="419">
        <v>89881.11098115443</v>
      </c>
      <c r="AC48" s="419">
        <v>0</v>
      </c>
      <c r="AD48" s="419">
        <v>3392.4351999999958</v>
      </c>
      <c r="AE48" s="419">
        <v>0</v>
      </c>
      <c r="AF48" s="419">
        <v>149406.57</v>
      </c>
      <c r="AG48" s="419">
        <v>0</v>
      </c>
      <c r="AH48" s="419">
        <v>0</v>
      </c>
      <c r="AI48" s="419">
        <v>0</v>
      </c>
      <c r="AJ48" s="419">
        <v>33713.7255</v>
      </c>
      <c r="AK48" s="419">
        <v>0</v>
      </c>
      <c r="AL48" s="419">
        <v>0</v>
      </c>
      <c r="AM48" s="419">
        <v>0</v>
      </c>
      <c r="AN48" s="419">
        <v>0</v>
      </c>
      <c r="AO48" s="419">
        <v>0</v>
      </c>
      <c r="AP48" s="419">
        <v>0</v>
      </c>
      <c r="AQ48" s="419">
        <v>0</v>
      </c>
      <c r="AR48" s="419">
        <v>0</v>
      </c>
      <c r="AS48" s="419">
        <v>836415.6320000001</v>
      </c>
      <c r="AT48" s="419">
        <v>505635.30510387145</v>
      </c>
      <c r="AU48" s="419">
        <v>183120.29550000001</v>
      </c>
      <c r="AV48" s="419">
        <v>259700.13870180713</v>
      </c>
      <c r="AW48" s="420">
        <v>1525171.2326038715</v>
      </c>
      <c r="AX48" s="420">
        <v>1491457.5071038716</v>
      </c>
      <c r="AY48" s="420">
        <v>5115</v>
      </c>
      <c r="AZ48" s="420">
        <v>1063920</v>
      </c>
      <c r="BA48" s="420">
        <v>0</v>
      </c>
      <c r="BB48" s="420">
        <v>0</v>
      </c>
      <c r="BC48" s="420">
        <v>1525171.2326038715</v>
      </c>
      <c r="BD48" s="419">
        <v>1525171.2326038715</v>
      </c>
      <c r="BE48" s="419">
        <v>0</v>
      </c>
      <c r="BF48" s="420">
        <v>1097633.7254999999</v>
      </c>
      <c r="BG48" s="420">
        <v>914513.42999999993</v>
      </c>
      <c r="BH48" s="419">
        <v>1342050.9371038715</v>
      </c>
      <c r="BI48" s="419">
        <v>6452.1679668455363</v>
      </c>
      <c r="BJ48" s="419">
        <v>6052.769839999999</v>
      </c>
      <c r="BK48" s="421">
        <v>6.5986009282245781E-2</v>
      </c>
      <c r="BL48" s="421">
        <v>0</v>
      </c>
      <c r="BM48" s="419">
        <v>0</v>
      </c>
      <c r="BN48" s="420">
        <v>1525171.2326038715</v>
      </c>
      <c r="BO48" s="420">
        <v>7170.4687841532286</v>
      </c>
      <c r="BP48" s="420" t="s">
        <v>78</v>
      </c>
      <c r="BQ48" s="420">
        <v>7332.5540029032281</v>
      </c>
      <c r="BR48" s="421">
        <v>6.6517527550464806E-2</v>
      </c>
      <c r="BS48" s="419">
        <v>-5179.2</v>
      </c>
      <c r="BT48" s="419">
        <v>1519992.0326038715</v>
      </c>
      <c r="BU48" s="419">
        <v>0</v>
      </c>
      <c r="BV48" s="419">
        <v>1519992.0326038715</v>
      </c>
      <c r="BW48" s="419">
        <v>33713.7255</v>
      </c>
      <c r="BX48" s="419">
        <v>1486278.3071038716</v>
      </c>
    </row>
    <row r="49" spans="1:76">
      <c r="A49" s="416">
        <v>103266</v>
      </c>
      <c r="B49" s="416">
        <v>3302190</v>
      </c>
      <c r="C49" s="417" t="s">
        <v>123</v>
      </c>
      <c r="D49" s="418">
        <v>145</v>
      </c>
      <c r="E49" s="418">
        <v>145</v>
      </c>
      <c r="F49" s="418">
        <v>0</v>
      </c>
      <c r="G49" s="419">
        <v>583078.20500000007</v>
      </c>
      <c r="H49" s="419">
        <v>0</v>
      </c>
      <c r="I49" s="419">
        <v>0</v>
      </c>
      <c r="J49" s="419">
        <v>40022.909999999974</v>
      </c>
      <c r="K49" s="419">
        <v>0</v>
      </c>
      <c r="L49" s="419">
        <v>97079.799999999959</v>
      </c>
      <c r="M49" s="419">
        <v>0</v>
      </c>
      <c r="N49" s="419">
        <v>9698.157772799992</v>
      </c>
      <c r="O49" s="419">
        <v>882.11966975999599</v>
      </c>
      <c r="P49" s="419">
        <v>459.11491583999992</v>
      </c>
      <c r="Q49" s="419">
        <v>505.54226687999994</v>
      </c>
      <c r="R49" s="419">
        <v>29507.160883199987</v>
      </c>
      <c r="S49" s="419">
        <v>2120.1823641599904</v>
      </c>
      <c r="T49" s="419">
        <v>0</v>
      </c>
      <c r="U49" s="419">
        <v>0</v>
      </c>
      <c r="V49" s="419">
        <v>0</v>
      </c>
      <c r="W49" s="419">
        <v>0</v>
      </c>
      <c r="X49" s="419">
        <v>0</v>
      </c>
      <c r="Y49" s="419">
        <v>0</v>
      </c>
      <c r="Z49" s="419">
        <v>13260.437096774114</v>
      </c>
      <c r="AA49" s="419">
        <v>0</v>
      </c>
      <c r="AB49" s="419">
        <v>51847.045967539605</v>
      </c>
      <c r="AC49" s="419">
        <v>0</v>
      </c>
      <c r="AD49" s="419">
        <v>5107.9279999999962</v>
      </c>
      <c r="AE49" s="419">
        <v>0</v>
      </c>
      <c r="AF49" s="419">
        <v>149406.57</v>
      </c>
      <c r="AG49" s="419">
        <v>0</v>
      </c>
      <c r="AH49" s="419">
        <v>0</v>
      </c>
      <c r="AI49" s="419">
        <v>0</v>
      </c>
      <c r="AJ49" s="419">
        <v>25808.030500000001</v>
      </c>
      <c r="AK49" s="419">
        <v>0</v>
      </c>
      <c r="AL49" s="419">
        <v>0</v>
      </c>
      <c r="AM49" s="419">
        <v>0</v>
      </c>
      <c r="AN49" s="419">
        <v>0</v>
      </c>
      <c r="AO49" s="419">
        <v>0</v>
      </c>
      <c r="AP49" s="419">
        <v>0</v>
      </c>
      <c r="AQ49" s="419">
        <v>0</v>
      </c>
      <c r="AR49" s="419">
        <v>0</v>
      </c>
      <c r="AS49" s="419">
        <v>583078.20500000007</v>
      </c>
      <c r="AT49" s="419">
        <v>250490.39893695357</v>
      </c>
      <c r="AU49" s="419">
        <v>175214.6005</v>
      </c>
      <c r="AV49" s="419">
        <v>145899.95185168996</v>
      </c>
      <c r="AW49" s="420">
        <v>1008783.2044369536</v>
      </c>
      <c r="AX49" s="420">
        <v>982975.17393695365</v>
      </c>
      <c r="AY49" s="420">
        <v>5115</v>
      </c>
      <c r="AZ49" s="420">
        <v>741675</v>
      </c>
      <c r="BA49" s="420">
        <v>0</v>
      </c>
      <c r="BB49" s="420">
        <v>0</v>
      </c>
      <c r="BC49" s="420">
        <v>1008783.2044369536</v>
      </c>
      <c r="BD49" s="419">
        <v>1008783.2044369536</v>
      </c>
      <c r="BE49" s="419">
        <v>0</v>
      </c>
      <c r="BF49" s="420">
        <v>767483.03049999999</v>
      </c>
      <c r="BG49" s="420">
        <v>592268.43000000005</v>
      </c>
      <c r="BH49" s="419">
        <v>833568.60393695359</v>
      </c>
      <c r="BI49" s="419">
        <v>5748.7489926686458</v>
      </c>
      <c r="BJ49" s="419">
        <v>5774.0909339743594</v>
      </c>
      <c r="BK49" s="421">
        <v>-4.388905820066554E-3</v>
      </c>
      <c r="BL49" s="421">
        <v>0</v>
      </c>
      <c r="BM49" s="419">
        <v>0</v>
      </c>
      <c r="BN49" s="420">
        <v>1008783.2044369536</v>
      </c>
      <c r="BO49" s="420">
        <v>6779.1391305996804</v>
      </c>
      <c r="BP49" s="420" t="s">
        <v>78</v>
      </c>
      <c r="BQ49" s="420">
        <v>6957.1255478410594</v>
      </c>
      <c r="BR49" s="421">
        <v>1.2550302251081114E-2</v>
      </c>
      <c r="BS49" s="419">
        <v>-3610.5</v>
      </c>
      <c r="BT49" s="419">
        <v>1005172.7044369536</v>
      </c>
      <c r="BU49" s="419">
        <v>0</v>
      </c>
      <c r="BV49" s="419">
        <v>1005172.7044369536</v>
      </c>
      <c r="BW49" s="419">
        <v>25808.030500000001</v>
      </c>
      <c r="BX49" s="419">
        <v>979364.67393695365</v>
      </c>
    </row>
    <row r="50" spans="1:76">
      <c r="A50" s="416">
        <v>103268</v>
      </c>
      <c r="B50" s="416">
        <v>3302192</v>
      </c>
      <c r="C50" s="417" t="s">
        <v>124</v>
      </c>
      <c r="D50" s="418">
        <v>480</v>
      </c>
      <c r="E50" s="418">
        <v>480</v>
      </c>
      <c r="F50" s="418">
        <v>0</v>
      </c>
      <c r="G50" s="419">
        <v>1930189.9200000002</v>
      </c>
      <c r="H50" s="419">
        <v>0</v>
      </c>
      <c r="I50" s="419">
        <v>0</v>
      </c>
      <c r="J50" s="419">
        <v>145762.44999999995</v>
      </c>
      <c r="K50" s="419">
        <v>0</v>
      </c>
      <c r="L50" s="419">
        <v>352802.19999999984</v>
      </c>
      <c r="M50" s="419">
        <v>0</v>
      </c>
      <c r="N50" s="419">
        <v>3151.9012761599961</v>
      </c>
      <c r="O50" s="419">
        <v>47340.422277119898</v>
      </c>
      <c r="P50" s="419">
        <v>35351.848519679857</v>
      </c>
      <c r="Q50" s="419">
        <v>44993.261752319842</v>
      </c>
      <c r="R50" s="419">
        <v>54185.877258239838</v>
      </c>
      <c r="S50" s="419">
        <v>2826.9098188799985</v>
      </c>
      <c r="T50" s="419">
        <v>0</v>
      </c>
      <c r="U50" s="419">
        <v>0</v>
      </c>
      <c r="V50" s="419">
        <v>0</v>
      </c>
      <c r="W50" s="419">
        <v>0</v>
      </c>
      <c r="X50" s="419">
        <v>0</v>
      </c>
      <c r="Y50" s="419">
        <v>0</v>
      </c>
      <c r="Z50" s="419">
        <v>90719.679999999804</v>
      </c>
      <c r="AA50" s="419">
        <v>0</v>
      </c>
      <c r="AB50" s="419">
        <v>149814.11634189685</v>
      </c>
      <c r="AC50" s="419">
        <v>0</v>
      </c>
      <c r="AD50" s="419">
        <v>0</v>
      </c>
      <c r="AE50" s="419">
        <v>0</v>
      </c>
      <c r="AF50" s="419">
        <v>149406.57</v>
      </c>
      <c r="AG50" s="419">
        <v>0</v>
      </c>
      <c r="AH50" s="419">
        <v>0</v>
      </c>
      <c r="AI50" s="419">
        <v>0</v>
      </c>
      <c r="AJ50" s="419">
        <v>45816.088499999998</v>
      </c>
      <c r="AK50" s="419">
        <v>0</v>
      </c>
      <c r="AL50" s="419">
        <v>0</v>
      </c>
      <c r="AM50" s="419">
        <v>0</v>
      </c>
      <c r="AN50" s="419">
        <v>0</v>
      </c>
      <c r="AO50" s="419">
        <v>0</v>
      </c>
      <c r="AP50" s="419">
        <v>0</v>
      </c>
      <c r="AQ50" s="419">
        <v>0</v>
      </c>
      <c r="AR50" s="419">
        <v>0</v>
      </c>
      <c r="AS50" s="419">
        <v>1930189.9200000002</v>
      </c>
      <c r="AT50" s="419">
        <v>926948.66724429594</v>
      </c>
      <c r="AU50" s="419">
        <v>195222.65850000002</v>
      </c>
      <c r="AV50" s="419">
        <v>493432.96586676058</v>
      </c>
      <c r="AW50" s="420">
        <v>3052361.2457442959</v>
      </c>
      <c r="AX50" s="420">
        <v>3006545.1572442958</v>
      </c>
      <c r="AY50" s="420">
        <v>5115</v>
      </c>
      <c r="AZ50" s="420">
        <v>2455200</v>
      </c>
      <c r="BA50" s="420">
        <v>0</v>
      </c>
      <c r="BB50" s="420">
        <v>0</v>
      </c>
      <c r="BC50" s="420">
        <v>3052361.2457442959</v>
      </c>
      <c r="BD50" s="419">
        <v>3052361.2457442954</v>
      </c>
      <c r="BE50" s="419">
        <v>0</v>
      </c>
      <c r="BF50" s="420">
        <v>2501016.0885000001</v>
      </c>
      <c r="BG50" s="420">
        <v>2305793.4300000002</v>
      </c>
      <c r="BH50" s="419">
        <v>2857138.587244296</v>
      </c>
      <c r="BI50" s="419">
        <v>5952.3720567589498</v>
      </c>
      <c r="BJ50" s="419">
        <v>5681.9186670833342</v>
      </c>
      <c r="BK50" s="421">
        <v>4.7598954776036227E-2</v>
      </c>
      <c r="BL50" s="421">
        <v>0</v>
      </c>
      <c r="BM50" s="419">
        <v>0</v>
      </c>
      <c r="BN50" s="420">
        <v>3052361.2457442959</v>
      </c>
      <c r="BO50" s="420">
        <v>6263.6357442589497</v>
      </c>
      <c r="BP50" s="420" t="s">
        <v>78</v>
      </c>
      <c r="BQ50" s="420">
        <v>6359.0859286339501</v>
      </c>
      <c r="BR50" s="421">
        <v>4.8783595911448208E-2</v>
      </c>
      <c r="BS50" s="419">
        <v>-11952</v>
      </c>
      <c r="BT50" s="419">
        <v>3040409.2457442959</v>
      </c>
      <c r="BU50" s="419">
        <v>0</v>
      </c>
      <c r="BV50" s="419">
        <v>3040409.2457442959</v>
      </c>
      <c r="BW50" s="419">
        <v>45816.088499999998</v>
      </c>
      <c r="BX50" s="419">
        <v>2994593.1572442958</v>
      </c>
    </row>
    <row r="51" spans="1:76">
      <c r="A51" s="416">
        <v>103279</v>
      </c>
      <c r="B51" s="416">
        <v>3302225</v>
      </c>
      <c r="C51" s="417" t="s">
        <v>125</v>
      </c>
      <c r="D51" s="418">
        <v>360</v>
      </c>
      <c r="E51" s="418">
        <v>360</v>
      </c>
      <c r="F51" s="418">
        <v>0</v>
      </c>
      <c r="G51" s="419">
        <v>1447642.4400000002</v>
      </c>
      <c r="H51" s="419">
        <v>0</v>
      </c>
      <c r="I51" s="419">
        <v>0</v>
      </c>
      <c r="J51" s="419">
        <v>98327.889999999883</v>
      </c>
      <c r="K51" s="419">
        <v>0</v>
      </c>
      <c r="L51" s="419">
        <v>236779.9999999998</v>
      </c>
      <c r="M51" s="419">
        <v>0</v>
      </c>
      <c r="N51" s="419">
        <v>969.815777279999</v>
      </c>
      <c r="O51" s="419">
        <v>294.03988991999921</v>
      </c>
      <c r="P51" s="419">
        <v>50043.525826559868</v>
      </c>
      <c r="Q51" s="419">
        <v>25782.65561087988</v>
      </c>
      <c r="R51" s="419">
        <v>31116.642385919986</v>
      </c>
      <c r="S51" s="419">
        <v>53004.55910399992</v>
      </c>
      <c r="T51" s="419">
        <v>0</v>
      </c>
      <c r="U51" s="419">
        <v>0</v>
      </c>
      <c r="V51" s="419">
        <v>0</v>
      </c>
      <c r="W51" s="419">
        <v>0</v>
      </c>
      <c r="X51" s="419">
        <v>0</v>
      </c>
      <c r="Y51" s="419">
        <v>0</v>
      </c>
      <c r="Z51" s="419">
        <v>25636.990909090735</v>
      </c>
      <c r="AA51" s="419">
        <v>0</v>
      </c>
      <c r="AB51" s="419">
        <v>154317.78521084075</v>
      </c>
      <c r="AC51" s="419">
        <v>0</v>
      </c>
      <c r="AD51" s="419">
        <v>0</v>
      </c>
      <c r="AE51" s="419">
        <v>0</v>
      </c>
      <c r="AF51" s="419">
        <v>149406.57</v>
      </c>
      <c r="AG51" s="419">
        <v>0</v>
      </c>
      <c r="AH51" s="419">
        <v>0</v>
      </c>
      <c r="AI51" s="419">
        <v>0</v>
      </c>
      <c r="AJ51" s="419">
        <v>21523.3655</v>
      </c>
      <c r="AK51" s="419">
        <v>0</v>
      </c>
      <c r="AL51" s="419">
        <v>0</v>
      </c>
      <c r="AM51" s="419">
        <v>0</v>
      </c>
      <c r="AN51" s="419">
        <v>0</v>
      </c>
      <c r="AO51" s="419">
        <v>0</v>
      </c>
      <c r="AP51" s="419">
        <v>0</v>
      </c>
      <c r="AQ51" s="419">
        <v>0</v>
      </c>
      <c r="AR51" s="419">
        <v>0</v>
      </c>
      <c r="AS51" s="419">
        <v>1447642.4400000002</v>
      </c>
      <c r="AT51" s="419">
        <v>676273.90471449075</v>
      </c>
      <c r="AU51" s="419">
        <v>170929.93550000002</v>
      </c>
      <c r="AV51" s="419">
        <v>405374.79350488214</v>
      </c>
      <c r="AW51" s="420">
        <v>2294846.2802144908</v>
      </c>
      <c r="AX51" s="420">
        <v>2273322.914714491</v>
      </c>
      <c r="AY51" s="420">
        <v>5115</v>
      </c>
      <c r="AZ51" s="420">
        <v>1841400</v>
      </c>
      <c r="BA51" s="420">
        <v>0</v>
      </c>
      <c r="BB51" s="420">
        <v>0</v>
      </c>
      <c r="BC51" s="420">
        <v>2294846.2802144908</v>
      </c>
      <c r="BD51" s="419">
        <v>2294846.2802144913</v>
      </c>
      <c r="BE51" s="419">
        <v>0</v>
      </c>
      <c r="BF51" s="420">
        <v>1862923.3655000001</v>
      </c>
      <c r="BG51" s="420">
        <v>1691993.43</v>
      </c>
      <c r="BH51" s="419">
        <v>2123916.3447144912</v>
      </c>
      <c r="BI51" s="419">
        <v>5899.7676242069201</v>
      </c>
      <c r="BJ51" s="419">
        <v>5758.4077108033252</v>
      </c>
      <c r="BK51" s="421">
        <v>2.4548437780532648E-2</v>
      </c>
      <c r="BL51" s="421">
        <v>0</v>
      </c>
      <c r="BM51" s="419">
        <v>0</v>
      </c>
      <c r="BN51" s="420">
        <v>2294846.2802144908</v>
      </c>
      <c r="BO51" s="420">
        <v>6314.7858742069193</v>
      </c>
      <c r="BP51" s="420" t="s">
        <v>78</v>
      </c>
      <c r="BQ51" s="420">
        <v>6374.5730005958076</v>
      </c>
      <c r="BR51" s="421">
        <v>2.3409169523797457E-2</v>
      </c>
      <c r="BS51" s="419">
        <v>-8964</v>
      </c>
      <c r="BT51" s="419">
        <v>2285882.2802144908</v>
      </c>
      <c r="BU51" s="419">
        <v>0</v>
      </c>
      <c r="BV51" s="419">
        <v>2285882.2802144908</v>
      </c>
      <c r="BW51" s="419">
        <v>21523.3655</v>
      </c>
      <c r="BX51" s="419">
        <v>2264358.914714491</v>
      </c>
    </row>
    <row r="52" spans="1:76">
      <c r="A52" s="416">
        <v>103281</v>
      </c>
      <c r="B52" s="416">
        <v>3302227</v>
      </c>
      <c r="C52" s="417" t="s">
        <v>126</v>
      </c>
      <c r="D52" s="418">
        <v>386</v>
      </c>
      <c r="E52" s="418">
        <v>386</v>
      </c>
      <c r="F52" s="418">
        <v>0</v>
      </c>
      <c r="G52" s="419">
        <v>1552194.3940000001</v>
      </c>
      <c r="H52" s="419">
        <v>0</v>
      </c>
      <c r="I52" s="419">
        <v>0</v>
      </c>
      <c r="J52" s="419">
        <v>114139.40999999995</v>
      </c>
      <c r="K52" s="419">
        <v>0</v>
      </c>
      <c r="L52" s="419">
        <v>273480.89999999991</v>
      </c>
      <c r="M52" s="419">
        <v>0</v>
      </c>
      <c r="N52" s="419">
        <v>727.3618329599999</v>
      </c>
      <c r="O52" s="419">
        <v>10291.396147199992</v>
      </c>
      <c r="P52" s="419">
        <v>13773.447475199997</v>
      </c>
      <c r="Q52" s="419">
        <v>10110.845337599985</v>
      </c>
      <c r="R52" s="419">
        <v>120711.112704</v>
      </c>
      <c r="S52" s="419">
        <v>9187.4569113599882</v>
      </c>
      <c r="T52" s="419">
        <v>0</v>
      </c>
      <c r="U52" s="419">
        <v>0</v>
      </c>
      <c r="V52" s="419">
        <v>0</v>
      </c>
      <c r="W52" s="419">
        <v>0</v>
      </c>
      <c r="X52" s="419">
        <v>0</v>
      </c>
      <c r="Y52" s="419">
        <v>0</v>
      </c>
      <c r="Z52" s="419">
        <v>58095.886608695604</v>
      </c>
      <c r="AA52" s="419">
        <v>0</v>
      </c>
      <c r="AB52" s="419">
        <v>245781.74352826655</v>
      </c>
      <c r="AC52" s="419">
        <v>0</v>
      </c>
      <c r="AD52" s="419">
        <v>13338.438399999983</v>
      </c>
      <c r="AE52" s="419">
        <v>0</v>
      </c>
      <c r="AF52" s="419">
        <v>149406.57</v>
      </c>
      <c r="AG52" s="419">
        <v>0</v>
      </c>
      <c r="AH52" s="419">
        <v>0</v>
      </c>
      <c r="AI52" s="419">
        <v>0</v>
      </c>
      <c r="AJ52" s="419">
        <v>33764.030599999998</v>
      </c>
      <c r="AK52" s="419">
        <v>0</v>
      </c>
      <c r="AL52" s="419">
        <v>0</v>
      </c>
      <c r="AM52" s="419">
        <v>0</v>
      </c>
      <c r="AN52" s="419">
        <v>0</v>
      </c>
      <c r="AO52" s="419">
        <v>0</v>
      </c>
      <c r="AP52" s="419">
        <v>0</v>
      </c>
      <c r="AQ52" s="419">
        <v>0</v>
      </c>
      <c r="AR52" s="419">
        <v>0</v>
      </c>
      <c r="AS52" s="419">
        <v>1552194.3940000001</v>
      </c>
      <c r="AT52" s="419">
        <v>869637.99894528196</v>
      </c>
      <c r="AU52" s="419">
        <v>183170.60060000001</v>
      </c>
      <c r="AV52" s="419">
        <v>522263.35817526164</v>
      </c>
      <c r="AW52" s="420">
        <v>2605002.9935452822</v>
      </c>
      <c r="AX52" s="420">
        <v>2571238.962945282</v>
      </c>
      <c r="AY52" s="420">
        <v>5115</v>
      </c>
      <c r="AZ52" s="420">
        <v>1974390</v>
      </c>
      <c r="BA52" s="420">
        <v>0</v>
      </c>
      <c r="BB52" s="420">
        <v>0</v>
      </c>
      <c r="BC52" s="420">
        <v>2605002.9935452822</v>
      </c>
      <c r="BD52" s="419">
        <v>2605002.9935452817</v>
      </c>
      <c r="BE52" s="419">
        <v>0</v>
      </c>
      <c r="BF52" s="420">
        <v>2008154.0305999999</v>
      </c>
      <c r="BG52" s="420">
        <v>1824983.43</v>
      </c>
      <c r="BH52" s="419">
        <v>2421832.3929452822</v>
      </c>
      <c r="BI52" s="419">
        <v>6274.1771837960678</v>
      </c>
      <c r="BJ52" s="419">
        <v>6194.8962051724138</v>
      </c>
      <c r="BK52" s="421">
        <v>1.2797789663926648E-2</v>
      </c>
      <c r="BL52" s="421">
        <v>0</v>
      </c>
      <c r="BM52" s="419">
        <v>0</v>
      </c>
      <c r="BN52" s="420">
        <v>2605002.9935452822</v>
      </c>
      <c r="BO52" s="420">
        <v>6661.2408366458085</v>
      </c>
      <c r="BP52" s="420" t="s">
        <v>78</v>
      </c>
      <c r="BQ52" s="420">
        <v>6748.7124185110933</v>
      </c>
      <c r="BR52" s="421">
        <v>2.0303061061108352E-2</v>
      </c>
      <c r="BS52" s="419">
        <v>-9611.4</v>
      </c>
      <c r="BT52" s="419">
        <v>2595391.5935452823</v>
      </c>
      <c r="BU52" s="419">
        <v>0</v>
      </c>
      <c r="BV52" s="419">
        <v>2595391.5935452823</v>
      </c>
      <c r="BW52" s="419">
        <v>33764.030599999998</v>
      </c>
      <c r="BX52" s="419">
        <v>2561627.5629452821</v>
      </c>
    </row>
    <row r="53" spans="1:76">
      <c r="A53" s="416">
        <v>103284</v>
      </c>
      <c r="B53" s="416">
        <v>3302231</v>
      </c>
      <c r="C53" s="417" t="s">
        <v>127</v>
      </c>
      <c r="D53" s="418">
        <v>422</v>
      </c>
      <c r="E53" s="418">
        <v>422</v>
      </c>
      <c r="F53" s="418">
        <v>0</v>
      </c>
      <c r="G53" s="419">
        <v>1696958.638</v>
      </c>
      <c r="H53" s="419">
        <v>0</v>
      </c>
      <c r="I53" s="419">
        <v>0</v>
      </c>
      <c r="J53" s="419">
        <v>105245.43000000002</v>
      </c>
      <c r="K53" s="419">
        <v>0</v>
      </c>
      <c r="L53" s="419">
        <v>261641.90000000002</v>
      </c>
      <c r="M53" s="419">
        <v>0</v>
      </c>
      <c r="N53" s="419">
        <v>8243.4341068799986</v>
      </c>
      <c r="O53" s="419">
        <v>76744.411269119882</v>
      </c>
      <c r="P53" s="419">
        <v>20201.056296959825</v>
      </c>
      <c r="Q53" s="419">
        <v>9099.7608038399867</v>
      </c>
      <c r="R53" s="419">
        <v>5901.4321766399835</v>
      </c>
      <c r="S53" s="419">
        <v>0</v>
      </c>
      <c r="T53" s="419">
        <v>0</v>
      </c>
      <c r="U53" s="419">
        <v>0</v>
      </c>
      <c r="V53" s="419">
        <v>0</v>
      </c>
      <c r="W53" s="419">
        <v>0</v>
      </c>
      <c r="X53" s="419">
        <v>0</v>
      </c>
      <c r="Y53" s="419">
        <v>0</v>
      </c>
      <c r="Z53" s="419">
        <v>66530.768301886696</v>
      </c>
      <c r="AA53" s="419">
        <v>0</v>
      </c>
      <c r="AB53" s="419">
        <v>139571.61359615289</v>
      </c>
      <c r="AC53" s="419">
        <v>0</v>
      </c>
      <c r="AD53" s="419">
        <v>0</v>
      </c>
      <c r="AE53" s="419">
        <v>0</v>
      </c>
      <c r="AF53" s="419">
        <v>149406.57</v>
      </c>
      <c r="AG53" s="419">
        <v>0</v>
      </c>
      <c r="AH53" s="419">
        <v>0</v>
      </c>
      <c r="AI53" s="419">
        <v>0</v>
      </c>
      <c r="AJ53" s="419">
        <v>37171.5435</v>
      </c>
      <c r="AK53" s="419">
        <v>0</v>
      </c>
      <c r="AL53" s="419">
        <v>0</v>
      </c>
      <c r="AM53" s="419">
        <v>0</v>
      </c>
      <c r="AN53" s="419">
        <v>0</v>
      </c>
      <c r="AO53" s="419">
        <v>0</v>
      </c>
      <c r="AP53" s="419">
        <v>0</v>
      </c>
      <c r="AQ53" s="419">
        <v>0</v>
      </c>
      <c r="AR53" s="419">
        <v>0</v>
      </c>
      <c r="AS53" s="419">
        <v>1696958.638</v>
      </c>
      <c r="AT53" s="419">
        <v>693179.80655147927</v>
      </c>
      <c r="AU53" s="419">
        <v>186578.11350000001</v>
      </c>
      <c r="AV53" s="419">
        <v>399767.41837139119</v>
      </c>
      <c r="AW53" s="420">
        <v>2576716.558051479</v>
      </c>
      <c r="AX53" s="420">
        <v>2539545.0145514789</v>
      </c>
      <c r="AY53" s="420">
        <v>5115</v>
      </c>
      <c r="AZ53" s="420">
        <v>2158530</v>
      </c>
      <c r="BA53" s="420">
        <v>0</v>
      </c>
      <c r="BB53" s="420">
        <v>0</v>
      </c>
      <c r="BC53" s="420">
        <v>2576716.558051479</v>
      </c>
      <c r="BD53" s="419">
        <v>2576716.558051479</v>
      </c>
      <c r="BE53" s="419">
        <v>0</v>
      </c>
      <c r="BF53" s="420">
        <v>2195701.5435000001</v>
      </c>
      <c r="BG53" s="420">
        <v>2009123.4300000002</v>
      </c>
      <c r="BH53" s="419">
        <v>2390138.4445514791</v>
      </c>
      <c r="BI53" s="419">
        <v>5663.8351766622727</v>
      </c>
      <c r="BJ53" s="419">
        <v>5560.368486713287</v>
      </c>
      <c r="BK53" s="421">
        <v>1.860788366746257E-2</v>
      </c>
      <c r="BL53" s="421">
        <v>0</v>
      </c>
      <c r="BM53" s="419">
        <v>0</v>
      </c>
      <c r="BN53" s="420">
        <v>2576716.558051479</v>
      </c>
      <c r="BO53" s="420">
        <v>6017.8791814016085</v>
      </c>
      <c r="BP53" s="420" t="s">
        <v>78</v>
      </c>
      <c r="BQ53" s="420">
        <v>6105.9634077049268</v>
      </c>
      <c r="BR53" s="421">
        <v>2.3025086230824998E-2</v>
      </c>
      <c r="BS53" s="419">
        <v>-10507.8</v>
      </c>
      <c r="BT53" s="419">
        <v>2566208.7580514792</v>
      </c>
      <c r="BU53" s="419">
        <v>0</v>
      </c>
      <c r="BV53" s="419">
        <v>2566208.7580514792</v>
      </c>
      <c r="BW53" s="419">
        <v>37171.5435</v>
      </c>
      <c r="BX53" s="419">
        <v>2529037.2145514791</v>
      </c>
    </row>
    <row r="54" spans="1:76">
      <c r="A54" s="416">
        <v>103289</v>
      </c>
      <c r="B54" s="416">
        <v>3302239</v>
      </c>
      <c r="C54" s="417" t="s">
        <v>128</v>
      </c>
      <c r="D54" s="418">
        <v>139</v>
      </c>
      <c r="E54" s="418">
        <v>139</v>
      </c>
      <c r="F54" s="418">
        <v>0</v>
      </c>
      <c r="G54" s="419">
        <v>558950.83100000001</v>
      </c>
      <c r="H54" s="419">
        <v>0</v>
      </c>
      <c r="I54" s="419">
        <v>0</v>
      </c>
      <c r="J54" s="419">
        <v>37552.359999999964</v>
      </c>
      <c r="K54" s="419">
        <v>0</v>
      </c>
      <c r="L54" s="419">
        <v>89976.399999999921</v>
      </c>
      <c r="M54" s="419">
        <v>0</v>
      </c>
      <c r="N54" s="419">
        <v>484.90788863999688</v>
      </c>
      <c r="O54" s="419">
        <v>2940.3988991999968</v>
      </c>
      <c r="P54" s="419">
        <v>3672.9193267199953</v>
      </c>
      <c r="Q54" s="419">
        <v>3033.2536012799942</v>
      </c>
      <c r="R54" s="419">
        <v>19313.778032639952</v>
      </c>
      <c r="S54" s="419">
        <v>26855.643279359923</v>
      </c>
      <c r="T54" s="419">
        <v>0</v>
      </c>
      <c r="U54" s="419">
        <v>0</v>
      </c>
      <c r="V54" s="419">
        <v>0</v>
      </c>
      <c r="W54" s="419">
        <v>0</v>
      </c>
      <c r="X54" s="419">
        <v>0</v>
      </c>
      <c r="Y54" s="419">
        <v>0</v>
      </c>
      <c r="Z54" s="419">
        <v>20507.154157303368</v>
      </c>
      <c r="AA54" s="419">
        <v>0</v>
      </c>
      <c r="AB54" s="419">
        <v>63780.357701149347</v>
      </c>
      <c r="AC54" s="419">
        <v>0</v>
      </c>
      <c r="AD54" s="419">
        <v>0</v>
      </c>
      <c r="AE54" s="419">
        <v>0</v>
      </c>
      <c r="AF54" s="419">
        <v>149406.57</v>
      </c>
      <c r="AG54" s="419">
        <v>0</v>
      </c>
      <c r="AH54" s="419">
        <v>0</v>
      </c>
      <c r="AI54" s="419">
        <v>0</v>
      </c>
      <c r="AJ54" s="419">
        <v>11721.960800000001</v>
      </c>
      <c r="AK54" s="419">
        <v>0</v>
      </c>
      <c r="AL54" s="419">
        <v>0</v>
      </c>
      <c r="AM54" s="419">
        <v>0</v>
      </c>
      <c r="AN54" s="419">
        <v>0</v>
      </c>
      <c r="AO54" s="419">
        <v>0</v>
      </c>
      <c r="AP54" s="419">
        <v>0</v>
      </c>
      <c r="AQ54" s="419">
        <v>0</v>
      </c>
      <c r="AR54" s="419">
        <v>0</v>
      </c>
      <c r="AS54" s="419">
        <v>558950.83100000001</v>
      </c>
      <c r="AT54" s="419">
        <v>268117.17288629239</v>
      </c>
      <c r="AU54" s="419">
        <v>161128.53080000001</v>
      </c>
      <c r="AV54" s="419">
        <v>157906.57722117167</v>
      </c>
      <c r="AW54" s="420">
        <v>988196.53468629252</v>
      </c>
      <c r="AX54" s="420">
        <v>976474.57388629252</v>
      </c>
      <c r="AY54" s="420">
        <v>5115</v>
      </c>
      <c r="AZ54" s="420">
        <v>710985</v>
      </c>
      <c r="BA54" s="420">
        <v>0</v>
      </c>
      <c r="BB54" s="420">
        <v>0</v>
      </c>
      <c r="BC54" s="420">
        <v>988196.53468629252</v>
      </c>
      <c r="BD54" s="419">
        <v>988196.53468629252</v>
      </c>
      <c r="BE54" s="419">
        <v>0</v>
      </c>
      <c r="BF54" s="420">
        <v>722706.9608</v>
      </c>
      <c r="BG54" s="420">
        <v>561578.42999999993</v>
      </c>
      <c r="BH54" s="419">
        <v>827068.00388629246</v>
      </c>
      <c r="BI54" s="419">
        <v>5950.129524361816</v>
      </c>
      <c r="BJ54" s="419">
        <v>5754.4893537414973</v>
      </c>
      <c r="BK54" s="421">
        <v>3.3997833446874987E-2</v>
      </c>
      <c r="BL54" s="421">
        <v>0</v>
      </c>
      <c r="BM54" s="419">
        <v>0</v>
      </c>
      <c r="BN54" s="420">
        <v>988196.53468629252</v>
      </c>
      <c r="BO54" s="420">
        <v>7024.9969344337587</v>
      </c>
      <c r="BP54" s="420" t="s">
        <v>78</v>
      </c>
      <c r="BQ54" s="420">
        <v>7109.3275876711696</v>
      </c>
      <c r="BR54" s="421">
        <v>3.8402425975790688E-2</v>
      </c>
      <c r="BS54" s="419">
        <v>-3461.1</v>
      </c>
      <c r="BT54" s="419">
        <v>984735.43468629254</v>
      </c>
      <c r="BU54" s="419">
        <v>0</v>
      </c>
      <c r="BV54" s="419">
        <v>984735.43468629254</v>
      </c>
      <c r="BW54" s="419">
        <v>11721.960800000001</v>
      </c>
      <c r="BX54" s="419">
        <v>973013.47388629254</v>
      </c>
    </row>
    <row r="55" spans="1:76">
      <c r="A55" s="416">
        <v>103291</v>
      </c>
      <c r="B55" s="416">
        <v>3302241</v>
      </c>
      <c r="C55" s="417" t="s">
        <v>129</v>
      </c>
      <c r="D55" s="418">
        <v>231</v>
      </c>
      <c r="E55" s="418">
        <v>231</v>
      </c>
      <c r="F55" s="418">
        <v>0</v>
      </c>
      <c r="G55" s="419">
        <v>928903.89900000009</v>
      </c>
      <c r="H55" s="419">
        <v>0</v>
      </c>
      <c r="I55" s="419">
        <v>0</v>
      </c>
      <c r="J55" s="419">
        <v>63246.079999999987</v>
      </c>
      <c r="K55" s="419">
        <v>0</v>
      </c>
      <c r="L55" s="419">
        <v>157458.69999999981</v>
      </c>
      <c r="M55" s="419">
        <v>0</v>
      </c>
      <c r="N55" s="419">
        <v>1212.2697215999974</v>
      </c>
      <c r="O55" s="419">
        <v>2058.2792294399997</v>
      </c>
      <c r="P55" s="419">
        <v>8723.1834009599952</v>
      </c>
      <c r="Q55" s="419">
        <v>4549.8804019199924</v>
      </c>
      <c r="R55" s="419">
        <v>42383.012904960007</v>
      </c>
      <c r="S55" s="419">
        <v>41696.919828479928</v>
      </c>
      <c r="T55" s="419">
        <v>0</v>
      </c>
      <c r="U55" s="419">
        <v>0</v>
      </c>
      <c r="V55" s="419">
        <v>0</v>
      </c>
      <c r="W55" s="419">
        <v>0</v>
      </c>
      <c r="X55" s="419">
        <v>0</v>
      </c>
      <c r="Y55" s="419">
        <v>0</v>
      </c>
      <c r="Z55" s="419">
        <v>15517.839999999924</v>
      </c>
      <c r="AA55" s="419">
        <v>0</v>
      </c>
      <c r="AB55" s="419">
        <v>104614.19438877435</v>
      </c>
      <c r="AC55" s="419">
        <v>0</v>
      </c>
      <c r="AD55" s="419">
        <v>0</v>
      </c>
      <c r="AE55" s="419">
        <v>0</v>
      </c>
      <c r="AF55" s="419">
        <v>149406.57</v>
      </c>
      <c r="AG55" s="419">
        <v>0</v>
      </c>
      <c r="AH55" s="419">
        <v>0</v>
      </c>
      <c r="AI55" s="419">
        <v>0</v>
      </c>
      <c r="AJ55" s="419">
        <v>15538.427100000001</v>
      </c>
      <c r="AK55" s="419">
        <v>0</v>
      </c>
      <c r="AL55" s="419">
        <v>0</v>
      </c>
      <c r="AM55" s="419">
        <v>0</v>
      </c>
      <c r="AN55" s="419">
        <v>0</v>
      </c>
      <c r="AO55" s="419">
        <v>0</v>
      </c>
      <c r="AP55" s="419">
        <v>0</v>
      </c>
      <c r="AQ55" s="419">
        <v>0</v>
      </c>
      <c r="AR55" s="419">
        <v>0</v>
      </c>
      <c r="AS55" s="419">
        <v>928903.89900000009</v>
      </c>
      <c r="AT55" s="419">
        <v>441460.35987613397</v>
      </c>
      <c r="AU55" s="419">
        <v>164944.99710000001</v>
      </c>
      <c r="AV55" s="419">
        <v>266737.58651422383</v>
      </c>
      <c r="AW55" s="420">
        <v>1535309.2559761342</v>
      </c>
      <c r="AX55" s="420">
        <v>1519770.8288761342</v>
      </c>
      <c r="AY55" s="420">
        <v>5115</v>
      </c>
      <c r="AZ55" s="420">
        <v>1181565</v>
      </c>
      <c r="BA55" s="420">
        <v>0</v>
      </c>
      <c r="BB55" s="420">
        <v>0</v>
      </c>
      <c r="BC55" s="420">
        <v>1535309.2559761342</v>
      </c>
      <c r="BD55" s="419">
        <v>1535309.255976134</v>
      </c>
      <c r="BE55" s="419">
        <v>0</v>
      </c>
      <c r="BF55" s="420">
        <v>1197103.4271</v>
      </c>
      <c r="BG55" s="420">
        <v>1032158.4299999999</v>
      </c>
      <c r="BH55" s="419">
        <v>1370364.2588761342</v>
      </c>
      <c r="BI55" s="419">
        <v>5932.3128089875936</v>
      </c>
      <c r="BJ55" s="419">
        <v>5862.8962713114761</v>
      </c>
      <c r="BK55" s="421">
        <v>1.1839973703063601E-2</v>
      </c>
      <c r="BL55" s="421">
        <v>0</v>
      </c>
      <c r="BM55" s="419">
        <v>0</v>
      </c>
      <c r="BN55" s="420">
        <v>1535309.2559761342</v>
      </c>
      <c r="BO55" s="420">
        <v>6579.094497299282</v>
      </c>
      <c r="BP55" s="420" t="s">
        <v>78</v>
      </c>
      <c r="BQ55" s="420">
        <v>6646.3604154811001</v>
      </c>
      <c r="BR55" s="421">
        <v>1.6954738180604778E-2</v>
      </c>
      <c r="BS55" s="419">
        <v>-5751.9</v>
      </c>
      <c r="BT55" s="419">
        <v>1529557.3559761343</v>
      </c>
      <c r="BU55" s="419">
        <v>0</v>
      </c>
      <c r="BV55" s="419">
        <v>1529557.3559761343</v>
      </c>
      <c r="BW55" s="419">
        <v>15538.427100000001</v>
      </c>
      <c r="BX55" s="419">
        <v>1514018.9288761343</v>
      </c>
    </row>
    <row r="56" spans="1:76">
      <c r="A56" s="416">
        <v>103295</v>
      </c>
      <c r="B56" s="416">
        <v>3302245</v>
      </c>
      <c r="C56" s="417" t="s">
        <v>130</v>
      </c>
      <c r="D56" s="418">
        <v>191</v>
      </c>
      <c r="E56" s="418">
        <v>191</v>
      </c>
      <c r="F56" s="418">
        <v>0</v>
      </c>
      <c r="G56" s="419">
        <v>768054.73900000006</v>
      </c>
      <c r="H56" s="419">
        <v>0</v>
      </c>
      <c r="I56" s="419">
        <v>0</v>
      </c>
      <c r="J56" s="419">
        <v>72140.059999999969</v>
      </c>
      <c r="K56" s="419">
        <v>0</v>
      </c>
      <c r="L56" s="419">
        <v>175217.2</v>
      </c>
      <c r="M56" s="419">
        <v>0</v>
      </c>
      <c r="N56" s="419">
        <v>242.45394431999966</v>
      </c>
      <c r="O56" s="419">
        <v>882.11966975999928</v>
      </c>
      <c r="P56" s="419">
        <v>1836.4596633599954</v>
      </c>
      <c r="Q56" s="419">
        <v>2022.169067519995</v>
      </c>
      <c r="R56" s="419">
        <v>6974.4198451199918</v>
      </c>
      <c r="S56" s="419">
        <v>112369.66530047997</v>
      </c>
      <c r="T56" s="419">
        <v>0</v>
      </c>
      <c r="U56" s="419">
        <v>0</v>
      </c>
      <c r="V56" s="419">
        <v>0</v>
      </c>
      <c r="W56" s="419">
        <v>0</v>
      </c>
      <c r="X56" s="419">
        <v>0</v>
      </c>
      <c r="Y56" s="419">
        <v>0</v>
      </c>
      <c r="Z56" s="419">
        <v>40904.604941176396</v>
      </c>
      <c r="AA56" s="419">
        <v>0</v>
      </c>
      <c r="AB56" s="419">
        <v>79382.783503204701</v>
      </c>
      <c r="AC56" s="419">
        <v>0</v>
      </c>
      <c r="AD56" s="419">
        <v>4375.4703999999992</v>
      </c>
      <c r="AE56" s="419">
        <v>0</v>
      </c>
      <c r="AF56" s="419">
        <v>149406.57</v>
      </c>
      <c r="AG56" s="419">
        <v>0</v>
      </c>
      <c r="AH56" s="419">
        <v>0</v>
      </c>
      <c r="AI56" s="419">
        <v>0</v>
      </c>
      <c r="AJ56" s="419">
        <v>24886.3151</v>
      </c>
      <c r="AK56" s="419">
        <v>0</v>
      </c>
      <c r="AL56" s="419">
        <v>0</v>
      </c>
      <c r="AM56" s="419">
        <v>0</v>
      </c>
      <c r="AN56" s="419">
        <v>0</v>
      </c>
      <c r="AO56" s="419">
        <v>0</v>
      </c>
      <c r="AP56" s="419">
        <v>0</v>
      </c>
      <c r="AQ56" s="419">
        <v>0</v>
      </c>
      <c r="AR56" s="419">
        <v>0</v>
      </c>
      <c r="AS56" s="419">
        <v>768054.73900000006</v>
      </c>
      <c r="AT56" s="419">
        <v>496347.40633494104</v>
      </c>
      <c r="AU56" s="419">
        <v>174292.88510000001</v>
      </c>
      <c r="AV56" s="419">
        <v>251591.95754980628</v>
      </c>
      <c r="AW56" s="420">
        <v>1438695.0304349412</v>
      </c>
      <c r="AX56" s="420">
        <v>1413808.7153349412</v>
      </c>
      <c r="AY56" s="420">
        <v>5115</v>
      </c>
      <c r="AZ56" s="420">
        <v>976965</v>
      </c>
      <c r="BA56" s="420">
        <v>0</v>
      </c>
      <c r="BB56" s="420">
        <v>0</v>
      </c>
      <c r="BC56" s="420">
        <v>1438695.0304349412</v>
      </c>
      <c r="BD56" s="419">
        <v>1438695.0304349414</v>
      </c>
      <c r="BE56" s="419">
        <v>0</v>
      </c>
      <c r="BF56" s="420">
        <v>1001851.3151</v>
      </c>
      <c r="BG56" s="420">
        <v>827558.42999999993</v>
      </c>
      <c r="BH56" s="419">
        <v>1264402.1453349411</v>
      </c>
      <c r="BI56" s="419">
        <v>6619.9065200782261</v>
      </c>
      <c r="BJ56" s="419">
        <v>6695.1705947867295</v>
      </c>
      <c r="BK56" s="421">
        <v>-1.124154696925999E-2</v>
      </c>
      <c r="BL56" s="421">
        <v>6.2415469692599897E-3</v>
      </c>
      <c r="BM56" s="419">
        <v>7981.5503513028161</v>
      </c>
      <c r="BN56" s="420">
        <v>1446676.580786244</v>
      </c>
      <c r="BO56" s="420">
        <v>7443.9280925981366</v>
      </c>
      <c r="BP56" s="420" t="s">
        <v>78</v>
      </c>
      <c r="BQ56" s="420">
        <v>7574.2229360536339</v>
      </c>
      <c r="BR56" s="421">
        <v>1.1057273379339483E-2</v>
      </c>
      <c r="BS56" s="419">
        <v>-4755.8999999999996</v>
      </c>
      <c r="BT56" s="419">
        <v>1441920.6807862441</v>
      </c>
      <c r="BU56" s="419">
        <v>0</v>
      </c>
      <c r="BV56" s="419">
        <v>1441920.6807862441</v>
      </c>
      <c r="BW56" s="419">
        <v>24886.3151</v>
      </c>
      <c r="BX56" s="419">
        <v>1417034.3656862441</v>
      </c>
    </row>
    <row r="57" spans="1:76">
      <c r="A57" s="416">
        <v>103298</v>
      </c>
      <c r="B57" s="416">
        <v>3302251</v>
      </c>
      <c r="C57" s="417" t="s">
        <v>131</v>
      </c>
      <c r="D57" s="418">
        <v>418</v>
      </c>
      <c r="E57" s="418">
        <v>418</v>
      </c>
      <c r="F57" s="418">
        <v>0</v>
      </c>
      <c r="G57" s="419">
        <v>1680873.7220000001</v>
      </c>
      <c r="H57" s="419">
        <v>0</v>
      </c>
      <c r="I57" s="419">
        <v>0</v>
      </c>
      <c r="J57" s="419">
        <v>44469.9</v>
      </c>
      <c r="K57" s="419">
        <v>0</v>
      </c>
      <c r="L57" s="419">
        <v>108918.79999999986</v>
      </c>
      <c r="M57" s="419">
        <v>0</v>
      </c>
      <c r="N57" s="419">
        <v>484.9078886399999</v>
      </c>
      <c r="O57" s="419">
        <v>882.11966975999928</v>
      </c>
      <c r="P57" s="419">
        <v>0</v>
      </c>
      <c r="Q57" s="419">
        <v>1011.0845337599998</v>
      </c>
      <c r="R57" s="419">
        <v>1609.4815027199988</v>
      </c>
      <c r="S57" s="419">
        <v>0</v>
      </c>
      <c r="T57" s="419">
        <v>0</v>
      </c>
      <c r="U57" s="419">
        <v>0</v>
      </c>
      <c r="V57" s="419">
        <v>0</v>
      </c>
      <c r="W57" s="419">
        <v>0</v>
      </c>
      <c r="X57" s="419">
        <v>0</v>
      </c>
      <c r="Y57" s="419">
        <v>0</v>
      </c>
      <c r="Z57" s="419">
        <v>37842.338426966053</v>
      </c>
      <c r="AA57" s="419">
        <v>0</v>
      </c>
      <c r="AB57" s="419">
        <v>134343.86706368148</v>
      </c>
      <c r="AC57" s="419">
        <v>0</v>
      </c>
      <c r="AD57" s="419">
        <v>0</v>
      </c>
      <c r="AE57" s="419">
        <v>0</v>
      </c>
      <c r="AF57" s="419">
        <v>149406.57</v>
      </c>
      <c r="AG57" s="419">
        <v>0</v>
      </c>
      <c r="AH57" s="419">
        <v>0</v>
      </c>
      <c r="AI57" s="419">
        <v>0</v>
      </c>
      <c r="AJ57" s="419">
        <v>15444.920400000001</v>
      </c>
      <c r="AK57" s="419">
        <v>0</v>
      </c>
      <c r="AL57" s="419">
        <v>0</v>
      </c>
      <c r="AM57" s="419">
        <v>0</v>
      </c>
      <c r="AN57" s="419">
        <v>0</v>
      </c>
      <c r="AO57" s="419">
        <v>0</v>
      </c>
      <c r="AP57" s="419">
        <v>0</v>
      </c>
      <c r="AQ57" s="419">
        <v>0</v>
      </c>
      <c r="AR57" s="419">
        <v>0</v>
      </c>
      <c r="AS57" s="419">
        <v>1680873.7220000001</v>
      </c>
      <c r="AT57" s="419">
        <v>329562.49908552738</v>
      </c>
      <c r="AU57" s="419">
        <v>164851.49040000001</v>
      </c>
      <c r="AV57" s="419">
        <v>275043.01885783824</v>
      </c>
      <c r="AW57" s="420">
        <v>2175287.7114855275</v>
      </c>
      <c r="AX57" s="420">
        <v>2159842.7910855273</v>
      </c>
      <c r="AY57" s="420">
        <v>5115</v>
      </c>
      <c r="AZ57" s="420">
        <v>2138070</v>
      </c>
      <c r="BA57" s="420">
        <v>0</v>
      </c>
      <c r="BB57" s="420">
        <v>0</v>
      </c>
      <c r="BC57" s="420">
        <v>2175287.7114855275</v>
      </c>
      <c r="BD57" s="419">
        <v>2175287.7114855275</v>
      </c>
      <c r="BE57" s="419">
        <v>0</v>
      </c>
      <c r="BF57" s="420">
        <v>2153514.9204000002</v>
      </c>
      <c r="BG57" s="420">
        <v>1988663.4300000002</v>
      </c>
      <c r="BH57" s="419">
        <v>2010436.2210855274</v>
      </c>
      <c r="BI57" s="419">
        <v>4809.6560313050895</v>
      </c>
      <c r="BJ57" s="419">
        <v>4766.9864486873503</v>
      </c>
      <c r="BK57" s="421">
        <v>8.9510601880332299E-3</v>
      </c>
      <c r="BL57" s="421">
        <v>0</v>
      </c>
      <c r="BM57" s="419">
        <v>0</v>
      </c>
      <c r="BN57" s="420">
        <v>2175287.7114855275</v>
      </c>
      <c r="BO57" s="420">
        <v>5167.0880169510219</v>
      </c>
      <c r="BP57" s="420" t="s">
        <v>78</v>
      </c>
      <c r="BQ57" s="420">
        <v>5204.0375872859513</v>
      </c>
      <c r="BR57" s="421">
        <v>7.344205536529369E-3</v>
      </c>
      <c r="BS57" s="419">
        <v>-10408.199999999999</v>
      </c>
      <c r="BT57" s="419">
        <v>2164879.5114855273</v>
      </c>
      <c r="BU57" s="419">
        <v>0</v>
      </c>
      <c r="BV57" s="419">
        <v>2164879.5114855273</v>
      </c>
      <c r="BW57" s="419">
        <v>15444.920400000001</v>
      </c>
      <c r="BX57" s="419">
        <v>2149434.5910855271</v>
      </c>
    </row>
    <row r="58" spans="1:76">
      <c r="A58" s="416">
        <v>103300</v>
      </c>
      <c r="B58" s="416">
        <v>3302254</v>
      </c>
      <c r="C58" s="417" t="s">
        <v>132</v>
      </c>
      <c r="D58" s="418">
        <v>464</v>
      </c>
      <c r="E58" s="418">
        <v>464</v>
      </c>
      <c r="F58" s="418">
        <v>0</v>
      </c>
      <c r="G58" s="419">
        <v>1865850.2560000001</v>
      </c>
      <c r="H58" s="419">
        <v>0</v>
      </c>
      <c r="I58" s="419">
        <v>0</v>
      </c>
      <c r="J58" s="419">
        <v>125009.82999999997</v>
      </c>
      <c r="K58" s="419">
        <v>0</v>
      </c>
      <c r="L58" s="419">
        <v>304262.2999999997</v>
      </c>
      <c r="M58" s="419">
        <v>0</v>
      </c>
      <c r="N58" s="419">
        <v>24972.756264959928</v>
      </c>
      <c r="O58" s="419">
        <v>19406.632734719889</v>
      </c>
      <c r="P58" s="419">
        <v>11477.872895999981</v>
      </c>
      <c r="Q58" s="419">
        <v>84931.100835839912</v>
      </c>
      <c r="R58" s="419">
        <v>32726.12388863993</v>
      </c>
      <c r="S58" s="419">
        <v>16254.731458559972</v>
      </c>
      <c r="T58" s="419">
        <v>0</v>
      </c>
      <c r="U58" s="419">
        <v>0</v>
      </c>
      <c r="V58" s="419">
        <v>0</v>
      </c>
      <c r="W58" s="419">
        <v>0</v>
      </c>
      <c r="X58" s="419">
        <v>0</v>
      </c>
      <c r="Y58" s="419">
        <v>0</v>
      </c>
      <c r="Z58" s="419">
        <v>98480.024439140674</v>
      </c>
      <c r="AA58" s="419">
        <v>0</v>
      </c>
      <c r="AB58" s="419">
        <v>278624.69445828017</v>
      </c>
      <c r="AC58" s="419">
        <v>0</v>
      </c>
      <c r="AD58" s="419">
        <v>16538.121599999977</v>
      </c>
      <c r="AE58" s="419">
        <v>0</v>
      </c>
      <c r="AF58" s="419">
        <v>149406.57</v>
      </c>
      <c r="AG58" s="419">
        <v>0</v>
      </c>
      <c r="AH58" s="419">
        <v>0</v>
      </c>
      <c r="AI58" s="419">
        <v>0</v>
      </c>
      <c r="AJ58" s="419">
        <v>97395.206999999995</v>
      </c>
      <c r="AK58" s="419">
        <v>0</v>
      </c>
      <c r="AL58" s="419">
        <v>0</v>
      </c>
      <c r="AM58" s="419">
        <v>0</v>
      </c>
      <c r="AN58" s="419">
        <v>0</v>
      </c>
      <c r="AO58" s="419">
        <v>0</v>
      </c>
      <c r="AP58" s="419">
        <v>0</v>
      </c>
      <c r="AQ58" s="419">
        <v>0</v>
      </c>
      <c r="AR58" s="419">
        <v>0</v>
      </c>
      <c r="AS58" s="419">
        <v>1865850.2560000001</v>
      </c>
      <c r="AT58" s="419">
        <v>1012684.1885761402</v>
      </c>
      <c r="AU58" s="419">
        <v>246801.777</v>
      </c>
      <c r="AV58" s="419">
        <v>594772.09256661916</v>
      </c>
      <c r="AW58" s="420">
        <v>3125336.2215761403</v>
      </c>
      <c r="AX58" s="420">
        <v>3027941.0145761403</v>
      </c>
      <c r="AY58" s="420">
        <v>5115</v>
      </c>
      <c r="AZ58" s="420">
        <v>2373360</v>
      </c>
      <c r="BA58" s="420">
        <v>0</v>
      </c>
      <c r="BB58" s="420">
        <v>0</v>
      </c>
      <c r="BC58" s="420">
        <v>3125336.2215761403</v>
      </c>
      <c r="BD58" s="419">
        <v>3125336.2215761403</v>
      </c>
      <c r="BE58" s="419">
        <v>0</v>
      </c>
      <c r="BF58" s="420">
        <v>2470755.2069999999</v>
      </c>
      <c r="BG58" s="420">
        <v>2223953.4300000002</v>
      </c>
      <c r="BH58" s="419">
        <v>2878534.4445761405</v>
      </c>
      <c r="BI58" s="419">
        <v>6203.7380271037509</v>
      </c>
      <c r="BJ58" s="419">
        <v>5983.9730961685827</v>
      </c>
      <c r="BK58" s="421">
        <v>3.6725588067212274E-2</v>
      </c>
      <c r="BL58" s="421">
        <v>0</v>
      </c>
      <c r="BM58" s="419">
        <v>0</v>
      </c>
      <c r="BN58" s="420">
        <v>3125336.2215761403</v>
      </c>
      <c r="BO58" s="420">
        <v>6525.7349452071994</v>
      </c>
      <c r="BP58" s="420" t="s">
        <v>78</v>
      </c>
      <c r="BQ58" s="420">
        <v>6735.638408569268</v>
      </c>
      <c r="BR58" s="421">
        <v>4.940555073625319E-2</v>
      </c>
      <c r="BS58" s="419">
        <v>-11553.599999999999</v>
      </c>
      <c r="BT58" s="419">
        <v>3113782.6215761402</v>
      </c>
      <c r="BU58" s="419">
        <v>0</v>
      </c>
      <c r="BV58" s="419">
        <v>3113782.6215761402</v>
      </c>
      <c r="BW58" s="419">
        <v>97395.206999999995</v>
      </c>
      <c r="BX58" s="419">
        <v>3016387.4145761402</v>
      </c>
    </row>
    <row r="59" spans="1:76">
      <c r="A59" s="416">
        <v>103310</v>
      </c>
      <c r="B59" s="416">
        <v>3302278</v>
      </c>
      <c r="C59" s="417" t="s">
        <v>133</v>
      </c>
      <c r="D59" s="418">
        <v>401</v>
      </c>
      <c r="E59" s="418">
        <v>401</v>
      </c>
      <c r="F59" s="418">
        <v>0</v>
      </c>
      <c r="G59" s="419">
        <v>1612512.8290000001</v>
      </c>
      <c r="H59" s="419">
        <v>0</v>
      </c>
      <c r="I59" s="419">
        <v>0</v>
      </c>
      <c r="J59" s="419">
        <v>112657.07999999997</v>
      </c>
      <c r="K59" s="419">
        <v>0</v>
      </c>
      <c r="L59" s="419">
        <v>274664.7999999997</v>
      </c>
      <c r="M59" s="419">
        <v>0</v>
      </c>
      <c r="N59" s="419">
        <v>6303.8025523199976</v>
      </c>
      <c r="O59" s="419">
        <v>882.11966975999906</v>
      </c>
      <c r="P59" s="419">
        <v>3213.8044108799836</v>
      </c>
      <c r="Q59" s="419">
        <v>31343.620546559883</v>
      </c>
      <c r="R59" s="419">
        <v>88521.482649599886</v>
      </c>
      <c r="S59" s="419">
        <v>47350.739466239946</v>
      </c>
      <c r="T59" s="419">
        <v>0</v>
      </c>
      <c r="U59" s="419">
        <v>0</v>
      </c>
      <c r="V59" s="419">
        <v>0</v>
      </c>
      <c r="W59" s="419">
        <v>0</v>
      </c>
      <c r="X59" s="419">
        <v>0</v>
      </c>
      <c r="Y59" s="419">
        <v>0</v>
      </c>
      <c r="Z59" s="419">
        <v>38350.069317507274</v>
      </c>
      <c r="AA59" s="419">
        <v>0</v>
      </c>
      <c r="AB59" s="419">
        <v>195397.03147636555</v>
      </c>
      <c r="AC59" s="419">
        <v>0</v>
      </c>
      <c r="AD59" s="419">
        <v>10627.863399999998</v>
      </c>
      <c r="AE59" s="419">
        <v>0</v>
      </c>
      <c r="AF59" s="419">
        <v>149406.57</v>
      </c>
      <c r="AG59" s="419">
        <v>0</v>
      </c>
      <c r="AH59" s="419">
        <v>0</v>
      </c>
      <c r="AI59" s="419">
        <v>0</v>
      </c>
      <c r="AJ59" s="419">
        <v>35442.6345</v>
      </c>
      <c r="AK59" s="419">
        <v>0</v>
      </c>
      <c r="AL59" s="419">
        <v>0</v>
      </c>
      <c r="AM59" s="419">
        <v>0</v>
      </c>
      <c r="AN59" s="419">
        <v>0</v>
      </c>
      <c r="AO59" s="419">
        <v>0</v>
      </c>
      <c r="AP59" s="419">
        <v>0</v>
      </c>
      <c r="AQ59" s="419">
        <v>0</v>
      </c>
      <c r="AR59" s="419">
        <v>0</v>
      </c>
      <c r="AS59" s="419">
        <v>1612512.8290000001</v>
      </c>
      <c r="AT59" s="419">
        <v>809312.41348923219</v>
      </c>
      <c r="AU59" s="419">
        <v>184849.20449999999</v>
      </c>
      <c r="AV59" s="419">
        <v>479400.15467269497</v>
      </c>
      <c r="AW59" s="420">
        <v>2606674.4469892322</v>
      </c>
      <c r="AX59" s="420">
        <v>2571231.812489232</v>
      </c>
      <c r="AY59" s="420">
        <v>5115</v>
      </c>
      <c r="AZ59" s="420">
        <v>2051115</v>
      </c>
      <c r="BA59" s="420">
        <v>0</v>
      </c>
      <c r="BB59" s="420">
        <v>0</v>
      </c>
      <c r="BC59" s="420">
        <v>2606674.4469892322</v>
      </c>
      <c r="BD59" s="419">
        <v>2606674.4469892322</v>
      </c>
      <c r="BE59" s="419">
        <v>0</v>
      </c>
      <c r="BF59" s="420">
        <v>2086557.6344999999</v>
      </c>
      <c r="BG59" s="420">
        <v>1901708.43</v>
      </c>
      <c r="BH59" s="419">
        <v>2421825.2424892322</v>
      </c>
      <c r="BI59" s="419">
        <v>6039.464445110305</v>
      </c>
      <c r="BJ59" s="419">
        <v>6006.0775551122188</v>
      </c>
      <c r="BK59" s="421">
        <v>5.5588509625001644E-3</v>
      </c>
      <c r="BL59" s="421">
        <v>0</v>
      </c>
      <c r="BM59" s="419">
        <v>0</v>
      </c>
      <c r="BN59" s="420">
        <v>2606674.4469892322</v>
      </c>
      <c r="BO59" s="420">
        <v>6412.0494077038202</v>
      </c>
      <c r="BP59" s="420" t="s">
        <v>78</v>
      </c>
      <c r="BQ59" s="420">
        <v>6500.4350298983345</v>
      </c>
      <c r="BR59" s="421">
        <v>9.4080436978853932E-3</v>
      </c>
      <c r="BS59" s="419">
        <v>-9984.9</v>
      </c>
      <c r="BT59" s="419">
        <v>2596689.5469892323</v>
      </c>
      <c r="BU59" s="419">
        <v>0</v>
      </c>
      <c r="BV59" s="419">
        <v>2596689.5469892323</v>
      </c>
      <c r="BW59" s="419">
        <v>35442.6345</v>
      </c>
      <c r="BX59" s="419">
        <v>2561246.9124892321</v>
      </c>
    </row>
    <row r="60" spans="1:76">
      <c r="A60" s="416">
        <v>103315</v>
      </c>
      <c r="B60" s="416">
        <v>3302289</v>
      </c>
      <c r="C60" s="417" t="s">
        <v>134</v>
      </c>
      <c r="D60" s="418">
        <v>411</v>
      </c>
      <c r="E60" s="418">
        <v>411</v>
      </c>
      <c r="F60" s="418">
        <v>0</v>
      </c>
      <c r="G60" s="419">
        <v>1652725.1190000002</v>
      </c>
      <c r="H60" s="419">
        <v>0</v>
      </c>
      <c r="I60" s="419">
        <v>0</v>
      </c>
      <c r="J60" s="419">
        <v>62751.969999999936</v>
      </c>
      <c r="K60" s="419">
        <v>0</v>
      </c>
      <c r="L60" s="419">
        <v>156274.79999999961</v>
      </c>
      <c r="M60" s="419">
        <v>0</v>
      </c>
      <c r="N60" s="419">
        <v>3394.3552204799998</v>
      </c>
      <c r="O60" s="419">
        <v>3234.4387891199999</v>
      </c>
      <c r="P60" s="419">
        <v>18364.596633599998</v>
      </c>
      <c r="Q60" s="419">
        <v>48532.057620479914</v>
      </c>
      <c r="R60" s="419">
        <v>34335.605391359873</v>
      </c>
      <c r="S60" s="419">
        <v>8480.7294566399978</v>
      </c>
      <c r="T60" s="419">
        <v>0</v>
      </c>
      <c r="U60" s="419">
        <v>0</v>
      </c>
      <c r="V60" s="419">
        <v>0</v>
      </c>
      <c r="W60" s="419">
        <v>0</v>
      </c>
      <c r="X60" s="419">
        <v>0</v>
      </c>
      <c r="Y60" s="419">
        <v>0</v>
      </c>
      <c r="Z60" s="419">
        <v>11181.822905982886</v>
      </c>
      <c r="AA60" s="419">
        <v>0</v>
      </c>
      <c r="AB60" s="419">
        <v>184954.3586806432</v>
      </c>
      <c r="AC60" s="419">
        <v>0</v>
      </c>
      <c r="AD60" s="419">
        <v>0</v>
      </c>
      <c r="AE60" s="419">
        <v>0</v>
      </c>
      <c r="AF60" s="419">
        <v>149406.57</v>
      </c>
      <c r="AG60" s="419">
        <v>0</v>
      </c>
      <c r="AH60" s="419">
        <v>0</v>
      </c>
      <c r="AI60" s="419">
        <v>0</v>
      </c>
      <c r="AJ60" s="419">
        <v>20036.387599999998</v>
      </c>
      <c r="AK60" s="419">
        <v>0</v>
      </c>
      <c r="AL60" s="419">
        <v>0</v>
      </c>
      <c r="AM60" s="419">
        <v>0</v>
      </c>
      <c r="AN60" s="419">
        <v>0</v>
      </c>
      <c r="AO60" s="419">
        <v>0</v>
      </c>
      <c r="AP60" s="419">
        <v>0</v>
      </c>
      <c r="AQ60" s="419">
        <v>0</v>
      </c>
      <c r="AR60" s="419">
        <v>0</v>
      </c>
      <c r="AS60" s="419">
        <v>1652725.1190000002</v>
      </c>
      <c r="AT60" s="419">
        <v>531504.73469830549</v>
      </c>
      <c r="AU60" s="419">
        <v>169442.95759999999</v>
      </c>
      <c r="AV60" s="419">
        <v>388323.29375084781</v>
      </c>
      <c r="AW60" s="420">
        <v>2353672.8112983056</v>
      </c>
      <c r="AX60" s="420">
        <v>2333636.4236983056</v>
      </c>
      <c r="AY60" s="420">
        <v>5115</v>
      </c>
      <c r="AZ60" s="420">
        <v>2102265</v>
      </c>
      <c r="BA60" s="420">
        <v>0</v>
      </c>
      <c r="BB60" s="420">
        <v>0</v>
      </c>
      <c r="BC60" s="420">
        <v>2353672.8112983056</v>
      </c>
      <c r="BD60" s="419">
        <v>2353672.8112983056</v>
      </c>
      <c r="BE60" s="419">
        <v>0</v>
      </c>
      <c r="BF60" s="420">
        <v>2122301.3876</v>
      </c>
      <c r="BG60" s="420">
        <v>1952858.43</v>
      </c>
      <c r="BH60" s="419">
        <v>2184229.8536983058</v>
      </c>
      <c r="BI60" s="419">
        <v>5314.4278678790897</v>
      </c>
      <c r="BJ60" s="419">
        <v>5231.8549590799048</v>
      </c>
      <c r="BK60" s="421">
        <v>1.5782721318732148E-2</v>
      </c>
      <c r="BL60" s="421">
        <v>0</v>
      </c>
      <c r="BM60" s="419">
        <v>0</v>
      </c>
      <c r="BN60" s="420">
        <v>2353672.8112983056</v>
      </c>
      <c r="BO60" s="420">
        <v>5677.9475029155856</v>
      </c>
      <c r="BP60" s="420" t="s">
        <v>78</v>
      </c>
      <c r="BQ60" s="420">
        <v>5726.6978377087726</v>
      </c>
      <c r="BR60" s="421">
        <v>1.5448025358911099E-2</v>
      </c>
      <c r="BS60" s="419">
        <v>-10233.9</v>
      </c>
      <c r="BT60" s="419">
        <v>2343438.9112983057</v>
      </c>
      <c r="BU60" s="419">
        <v>0</v>
      </c>
      <c r="BV60" s="419">
        <v>2343438.9112983057</v>
      </c>
      <c r="BW60" s="419">
        <v>20036.387599999998</v>
      </c>
      <c r="BX60" s="419">
        <v>2323402.5236983057</v>
      </c>
    </row>
    <row r="61" spans="1:76">
      <c r="A61" s="416">
        <v>103317</v>
      </c>
      <c r="B61" s="416">
        <v>3302293</v>
      </c>
      <c r="C61" s="417" t="s">
        <v>135</v>
      </c>
      <c r="D61" s="418">
        <v>564</v>
      </c>
      <c r="E61" s="418">
        <v>564</v>
      </c>
      <c r="F61" s="418">
        <v>0</v>
      </c>
      <c r="G61" s="419">
        <v>2267973.156</v>
      </c>
      <c r="H61" s="419">
        <v>0</v>
      </c>
      <c r="I61" s="419">
        <v>0</v>
      </c>
      <c r="J61" s="419">
        <v>127480.37999999992</v>
      </c>
      <c r="K61" s="419">
        <v>0</v>
      </c>
      <c r="L61" s="419">
        <v>307813.99999999977</v>
      </c>
      <c r="M61" s="419">
        <v>0</v>
      </c>
      <c r="N61" s="419">
        <v>8759.4037108065404</v>
      </c>
      <c r="O61" s="419">
        <v>20656.040665554323</v>
      </c>
      <c r="P61" s="419">
        <v>110118.95764336037</v>
      </c>
      <c r="Q61" s="419">
        <v>59358.93791259305</v>
      </c>
      <c r="R61" s="419">
        <v>43072.245197346449</v>
      </c>
      <c r="S61" s="419">
        <v>3546.212495214234</v>
      </c>
      <c r="T61" s="419">
        <v>0</v>
      </c>
      <c r="U61" s="419">
        <v>0</v>
      </c>
      <c r="V61" s="419">
        <v>0</v>
      </c>
      <c r="W61" s="419">
        <v>0</v>
      </c>
      <c r="X61" s="419">
        <v>0</v>
      </c>
      <c r="Y61" s="419">
        <v>0</v>
      </c>
      <c r="Z61" s="419">
        <v>129848.36025157214</v>
      </c>
      <c r="AA61" s="419">
        <v>0</v>
      </c>
      <c r="AB61" s="419">
        <v>221061.45467154961</v>
      </c>
      <c r="AC61" s="419">
        <v>0</v>
      </c>
      <c r="AD61" s="419">
        <v>15574.361599999973</v>
      </c>
      <c r="AE61" s="419">
        <v>0</v>
      </c>
      <c r="AF61" s="419">
        <v>149406.57</v>
      </c>
      <c r="AG61" s="419">
        <v>0</v>
      </c>
      <c r="AH61" s="419">
        <v>0</v>
      </c>
      <c r="AI61" s="419">
        <v>0</v>
      </c>
      <c r="AJ61" s="419">
        <v>9508.9994999999999</v>
      </c>
      <c r="AK61" s="419">
        <v>0</v>
      </c>
      <c r="AL61" s="419">
        <v>0</v>
      </c>
      <c r="AM61" s="419">
        <v>0</v>
      </c>
      <c r="AN61" s="419">
        <v>0</v>
      </c>
      <c r="AO61" s="419">
        <v>0</v>
      </c>
      <c r="AP61" s="419">
        <v>0</v>
      </c>
      <c r="AQ61" s="419">
        <v>0</v>
      </c>
      <c r="AR61" s="419">
        <v>0</v>
      </c>
      <c r="AS61" s="419">
        <v>2267973.156</v>
      </c>
      <c r="AT61" s="419">
        <v>1047290.3541479962</v>
      </c>
      <c r="AU61" s="419">
        <v>158915.56950000001</v>
      </c>
      <c r="AV61" s="419">
        <v>579550.33641650458</v>
      </c>
      <c r="AW61" s="420">
        <v>3474179.0796479965</v>
      </c>
      <c r="AX61" s="420">
        <v>3464670.0801479965</v>
      </c>
      <c r="AY61" s="420">
        <v>5115</v>
      </c>
      <c r="AZ61" s="420">
        <v>2884860</v>
      </c>
      <c r="BA61" s="420">
        <v>0</v>
      </c>
      <c r="BB61" s="420">
        <v>0</v>
      </c>
      <c r="BC61" s="420">
        <v>3474179.0796479965</v>
      </c>
      <c r="BD61" s="419">
        <v>3474179.0796479965</v>
      </c>
      <c r="BE61" s="419">
        <v>0</v>
      </c>
      <c r="BF61" s="420">
        <v>2894368.9994999999</v>
      </c>
      <c r="BG61" s="420">
        <v>2735453.43</v>
      </c>
      <c r="BH61" s="419">
        <v>3315263.5101479967</v>
      </c>
      <c r="BI61" s="419">
        <v>5878.1267910425477</v>
      </c>
      <c r="BJ61" s="419">
        <v>5747.8382756993005</v>
      </c>
      <c r="BK61" s="421">
        <v>2.2667394086935373E-2</v>
      </c>
      <c r="BL61" s="421">
        <v>0</v>
      </c>
      <c r="BM61" s="419">
        <v>0</v>
      </c>
      <c r="BN61" s="420">
        <v>3474179.0796479965</v>
      </c>
      <c r="BO61" s="420">
        <v>6143.032056999994</v>
      </c>
      <c r="BP61" s="420" t="s">
        <v>78</v>
      </c>
      <c r="BQ61" s="420">
        <v>6159.8919851914834</v>
      </c>
      <c r="BR61" s="421">
        <v>1.29989130297683E-2</v>
      </c>
      <c r="BS61" s="419">
        <v>-14043.599999999999</v>
      </c>
      <c r="BT61" s="419">
        <v>3460135.4796479964</v>
      </c>
      <c r="BU61" s="419">
        <v>0</v>
      </c>
      <c r="BV61" s="419">
        <v>3460135.4796479964</v>
      </c>
      <c r="BW61" s="419">
        <v>9508.9994999999999</v>
      </c>
      <c r="BX61" s="419">
        <v>3450626.4801479965</v>
      </c>
    </row>
    <row r="62" spans="1:76">
      <c r="A62" s="416">
        <v>103318</v>
      </c>
      <c r="B62" s="416">
        <v>3302294</v>
      </c>
      <c r="C62" s="417" t="s">
        <v>136</v>
      </c>
      <c r="D62" s="418">
        <v>419</v>
      </c>
      <c r="E62" s="418">
        <v>419</v>
      </c>
      <c r="F62" s="418">
        <v>0</v>
      </c>
      <c r="G62" s="419">
        <v>1684894.9510000001</v>
      </c>
      <c r="H62" s="419">
        <v>0</v>
      </c>
      <c r="I62" s="419">
        <v>0</v>
      </c>
      <c r="J62" s="419">
        <v>99810.219999999899</v>
      </c>
      <c r="K62" s="419">
        <v>0</v>
      </c>
      <c r="L62" s="419">
        <v>247435.09999999971</v>
      </c>
      <c r="M62" s="419">
        <v>0</v>
      </c>
      <c r="N62" s="419">
        <v>34186.00614911993</v>
      </c>
      <c r="O62" s="419">
        <v>25581.470423039882</v>
      </c>
      <c r="P62" s="419">
        <v>4591.1491583999896</v>
      </c>
      <c r="Q62" s="419">
        <v>62181.698826239917</v>
      </c>
      <c r="R62" s="419">
        <v>9120.3951820800012</v>
      </c>
      <c r="S62" s="419">
        <v>17668.186367999977</v>
      </c>
      <c r="T62" s="419">
        <v>0</v>
      </c>
      <c r="U62" s="419">
        <v>0</v>
      </c>
      <c r="V62" s="419">
        <v>0</v>
      </c>
      <c r="W62" s="419">
        <v>0</v>
      </c>
      <c r="X62" s="419">
        <v>0</v>
      </c>
      <c r="Y62" s="419">
        <v>0</v>
      </c>
      <c r="Z62" s="419">
        <v>72150.767170868101</v>
      </c>
      <c r="AA62" s="419">
        <v>0</v>
      </c>
      <c r="AB62" s="419">
        <v>192699.12801220515</v>
      </c>
      <c r="AC62" s="419">
        <v>0</v>
      </c>
      <c r="AD62" s="419">
        <v>4683.873599999979</v>
      </c>
      <c r="AE62" s="419">
        <v>0</v>
      </c>
      <c r="AF62" s="419">
        <v>149406.57</v>
      </c>
      <c r="AG62" s="419">
        <v>0</v>
      </c>
      <c r="AH62" s="419">
        <v>0</v>
      </c>
      <c r="AI62" s="419">
        <v>0</v>
      </c>
      <c r="AJ62" s="419">
        <v>50550.069300000003</v>
      </c>
      <c r="AK62" s="419">
        <v>0</v>
      </c>
      <c r="AL62" s="419">
        <v>0</v>
      </c>
      <c r="AM62" s="419">
        <v>0</v>
      </c>
      <c r="AN62" s="419">
        <v>0</v>
      </c>
      <c r="AO62" s="419">
        <v>0</v>
      </c>
      <c r="AP62" s="419">
        <v>0</v>
      </c>
      <c r="AQ62" s="419">
        <v>0</v>
      </c>
      <c r="AR62" s="419">
        <v>0</v>
      </c>
      <c r="AS62" s="419">
        <v>1684894.9510000001</v>
      </c>
      <c r="AT62" s="419">
        <v>770107.99488995248</v>
      </c>
      <c r="AU62" s="419">
        <v>199956.63930000001</v>
      </c>
      <c r="AV62" s="419">
        <v>457150.59696068172</v>
      </c>
      <c r="AW62" s="420">
        <v>2654959.5851899525</v>
      </c>
      <c r="AX62" s="420">
        <v>2604409.5158899524</v>
      </c>
      <c r="AY62" s="420">
        <v>5115</v>
      </c>
      <c r="AZ62" s="420">
        <v>2143185</v>
      </c>
      <c r="BA62" s="420">
        <v>0</v>
      </c>
      <c r="BB62" s="420">
        <v>0</v>
      </c>
      <c r="BC62" s="420">
        <v>2654959.5851899525</v>
      </c>
      <c r="BD62" s="419">
        <v>2654959.5851899525</v>
      </c>
      <c r="BE62" s="419">
        <v>0</v>
      </c>
      <c r="BF62" s="420">
        <v>2193735.0693000001</v>
      </c>
      <c r="BG62" s="420">
        <v>1993778.43</v>
      </c>
      <c r="BH62" s="419">
        <v>2455002.9458899526</v>
      </c>
      <c r="BI62" s="419">
        <v>5859.1955749163544</v>
      </c>
      <c r="BJ62" s="419">
        <v>5717.3086971428565</v>
      </c>
      <c r="BK62" s="421">
        <v>2.481707483180046E-2</v>
      </c>
      <c r="BL62" s="421">
        <v>0</v>
      </c>
      <c r="BM62" s="419">
        <v>0</v>
      </c>
      <c r="BN62" s="420">
        <v>2654959.5851899525</v>
      </c>
      <c r="BO62" s="420">
        <v>6215.7745009306736</v>
      </c>
      <c r="BP62" s="420" t="s">
        <v>78</v>
      </c>
      <c r="BQ62" s="420">
        <v>6336.4190577325835</v>
      </c>
      <c r="BR62" s="421">
        <v>3.200365979615527E-2</v>
      </c>
      <c r="BS62" s="419">
        <v>-10433.099999999999</v>
      </c>
      <c r="BT62" s="419">
        <v>2644526.4851899524</v>
      </c>
      <c r="BU62" s="419">
        <v>0</v>
      </c>
      <c r="BV62" s="419">
        <v>2644526.4851899524</v>
      </c>
      <c r="BW62" s="419">
        <v>50550.069300000003</v>
      </c>
      <c r="BX62" s="419">
        <v>2593976.4158899523</v>
      </c>
    </row>
    <row r="63" spans="1:76">
      <c r="A63" s="416">
        <v>103320</v>
      </c>
      <c r="B63" s="416">
        <v>3302296</v>
      </c>
      <c r="C63" s="417" t="s">
        <v>137</v>
      </c>
      <c r="D63" s="418">
        <v>262</v>
      </c>
      <c r="E63" s="418">
        <v>262</v>
      </c>
      <c r="F63" s="418">
        <v>0</v>
      </c>
      <c r="G63" s="419">
        <v>1053561.9980000001</v>
      </c>
      <c r="H63" s="419">
        <v>0</v>
      </c>
      <c r="I63" s="419">
        <v>0</v>
      </c>
      <c r="J63" s="419">
        <v>57810.869999999974</v>
      </c>
      <c r="K63" s="419">
        <v>0</v>
      </c>
      <c r="L63" s="419">
        <v>138516.29999999993</v>
      </c>
      <c r="M63" s="419">
        <v>0</v>
      </c>
      <c r="N63" s="419">
        <v>11880.243271679952</v>
      </c>
      <c r="O63" s="419">
        <v>11173.515816959978</v>
      </c>
      <c r="P63" s="419">
        <v>6886.7237375999921</v>
      </c>
      <c r="Q63" s="419">
        <v>4044.3381350399909</v>
      </c>
      <c r="R63" s="419">
        <v>13412.345855999991</v>
      </c>
      <c r="S63" s="419">
        <v>1413.4549094399997</v>
      </c>
      <c r="T63" s="419">
        <v>0</v>
      </c>
      <c r="U63" s="419">
        <v>0</v>
      </c>
      <c r="V63" s="419">
        <v>0</v>
      </c>
      <c r="W63" s="419">
        <v>0</v>
      </c>
      <c r="X63" s="419">
        <v>0</v>
      </c>
      <c r="Y63" s="419">
        <v>0</v>
      </c>
      <c r="Z63" s="419">
        <v>22242.58034482746</v>
      </c>
      <c r="AA63" s="419">
        <v>0</v>
      </c>
      <c r="AB63" s="419">
        <v>91440.853528259962</v>
      </c>
      <c r="AC63" s="419">
        <v>0</v>
      </c>
      <c r="AD63" s="419">
        <v>10871.212799999796</v>
      </c>
      <c r="AE63" s="419">
        <v>0</v>
      </c>
      <c r="AF63" s="419">
        <v>149406.57</v>
      </c>
      <c r="AG63" s="419">
        <v>0</v>
      </c>
      <c r="AH63" s="419">
        <v>0</v>
      </c>
      <c r="AI63" s="419">
        <v>0</v>
      </c>
      <c r="AJ63" s="419">
        <v>30544.059000000001</v>
      </c>
      <c r="AK63" s="419">
        <v>0</v>
      </c>
      <c r="AL63" s="419">
        <v>0</v>
      </c>
      <c r="AM63" s="419">
        <v>0</v>
      </c>
      <c r="AN63" s="419">
        <v>0</v>
      </c>
      <c r="AO63" s="419">
        <v>0</v>
      </c>
      <c r="AP63" s="419">
        <v>0</v>
      </c>
      <c r="AQ63" s="419">
        <v>0</v>
      </c>
      <c r="AR63" s="419">
        <v>0</v>
      </c>
      <c r="AS63" s="419">
        <v>1053561.9980000001</v>
      </c>
      <c r="AT63" s="419">
        <v>369692.43839980703</v>
      </c>
      <c r="AU63" s="419">
        <v>179950.62900000002</v>
      </c>
      <c r="AV63" s="419">
        <v>232368.55844987908</v>
      </c>
      <c r="AW63" s="420">
        <v>1603205.0653998072</v>
      </c>
      <c r="AX63" s="420">
        <v>1572661.0063998073</v>
      </c>
      <c r="AY63" s="420">
        <v>5115</v>
      </c>
      <c r="AZ63" s="420">
        <v>1340130</v>
      </c>
      <c r="BA63" s="420">
        <v>0</v>
      </c>
      <c r="BB63" s="420">
        <v>0</v>
      </c>
      <c r="BC63" s="420">
        <v>1603205.0653998072</v>
      </c>
      <c r="BD63" s="419">
        <v>1603205.0653998069</v>
      </c>
      <c r="BE63" s="419">
        <v>0</v>
      </c>
      <c r="BF63" s="420">
        <v>1370674.0589999999</v>
      </c>
      <c r="BG63" s="420">
        <v>1190723.43</v>
      </c>
      <c r="BH63" s="419">
        <v>1423254.4363998072</v>
      </c>
      <c r="BI63" s="419">
        <v>5432.268841220638</v>
      </c>
      <c r="BJ63" s="419">
        <v>5303.6016065637059</v>
      </c>
      <c r="BK63" s="421">
        <v>2.4260350645058694E-2</v>
      </c>
      <c r="BL63" s="421">
        <v>0</v>
      </c>
      <c r="BM63" s="419">
        <v>0</v>
      </c>
      <c r="BN63" s="420">
        <v>1603205.0653998072</v>
      </c>
      <c r="BO63" s="420">
        <v>6002.5229251901037</v>
      </c>
      <c r="BP63" s="420" t="s">
        <v>78</v>
      </c>
      <c r="BQ63" s="420">
        <v>6119.1033030526987</v>
      </c>
      <c r="BR63" s="421">
        <v>1.9647673363365925E-2</v>
      </c>
      <c r="BS63" s="419">
        <v>-6523.7999999999993</v>
      </c>
      <c r="BT63" s="419">
        <v>1596681.2653998071</v>
      </c>
      <c r="BU63" s="419">
        <v>0</v>
      </c>
      <c r="BV63" s="419">
        <v>1596681.2653998071</v>
      </c>
      <c r="BW63" s="419">
        <v>30544.059000000001</v>
      </c>
      <c r="BX63" s="419">
        <v>1566137.2063998072</v>
      </c>
    </row>
    <row r="64" spans="1:76">
      <c r="A64" s="416">
        <v>103324</v>
      </c>
      <c r="B64" s="416">
        <v>3302300</v>
      </c>
      <c r="C64" s="417" t="s">
        <v>138</v>
      </c>
      <c r="D64" s="418">
        <v>624</v>
      </c>
      <c r="E64" s="418">
        <v>624</v>
      </c>
      <c r="F64" s="418">
        <v>0</v>
      </c>
      <c r="G64" s="419">
        <v>2509246.8960000002</v>
      </c>
      <c r="H64" s="419">
        <v>0</v>
      </c>
      <c r="I64" s="419">
        <v>0</v>
      </c>
      <c r="J64" s="419">
        <v>182326.58999999973</v>
      </c>
      <c r="K64" s="419">
        <v>0</v>
      </c>
      <c r="L64" s="419">
        <v>442778.59999999974</v>
      </c>
      <c r="M64" s="419">
        <v>0</v>
      </c>
      <c r="N64" s="419">
        <v>2666.9933875199958</v>
      </c>
      <c r="O64" s="419">
        <v>16466.233835519994</v>
      </c>
      <c r="P64" s="419">
        <v>58307.59431167999</v>
      </c>
      <c r="Q64" s="419">
        <v>142057.37699327973</v>
      </c>
      <c r="R64" s="419">
        <v>55795.358760959782</v>
      </c>
      <c r="S64" s="419">
        <v>22615.278551039963</v>
      </c>
      <c r="T64" s="419">
        <v>0</v>
      </c>
      <c r="U64" s="419">
        <v>0</v>
      </c>
      <c r="V64" s="419">
        <v>0</v>
      </c>
      <c r="W64" s="419">
        <v>0</v>
      </c>
      <c r="X64" s="419">
        <v>0</v>
      </c>
      <c r="Y64" s="419">
        <v>0</v>
      </c>
      <c r="Z64" s="419">
        <v>104723.74703910609</v>
      </c>
      <c r="AA64" s="419">
        <v>0</v>
      </c>
      <c r="AB64" s="419">
        <v>208044.21071469566</v>
      </c>
      <c r="AC64" s="419">
        <v>0</v>
      </c>
      <c r="AD64" s="419">
        <v>0</v>
      </c>
      <c r="AE64" s="419">
        <v>0</v>
      </c>
      <c r="AF64" s="419">
        <v>149406.57</v>
      </c>
      <c r="AG64" s="419">
        <v>0</v>
      </c>
      <c r="AH64" s="419">
        <v>0</v>
      </c>
      <c r="AI64" s="419">
        <v>0</v>
      </c>
      <c r="AJ64" s="419">
        <v>91632.176999999996</v>
      </c>
      <c r="AK64" s="419">
        <v>0</v>
      </c>
      <c r="AL64" s="419">
        <v>0</v>
      </c>
      <c r="AM64" s="419">
        <v>0</v>
      </c>
      <c r="AN64" s="419">
        <v>0</v>
      </c>
      <c r="AO64" s="419">
        <v>0</v>
      </c>
      <c r="AP64" s="419">
        <v>0</v>
      </c>
      <c r="AQ64" s="419">
        <v>0</v>
      </c>
      <c r="AR64" s="419">
        <v>0</v>
      </c>
      <c r="AS64" s="419">
        <v>2509246.8960000002</v>
      </c>
      <c r="AT64" s="419">
        <v>1235781.9835938008</v>
      </c>
      <c r="AU64" s="419">
        <v>241038.747</v>
      </c>
      <c r="AV64" s="419">
        <v>665791.60481709533</v>
      </c>
      <c r="AW64" s="420">
        <v>3986067.6265938007</v>
      </c>
      <c r="AX64" s="420">
        <v>3894435.4495938006</v>
      </c>
      <c r="AY64" s="420">
        <v>5115</v>
      </c>
      <c r="AZ64" s="420">
        <v>3191760</v>
      </c>
      <c r="BA64" s="420">
        <v>0</v>
      </c>
      <c r="BB64" s="420">
        <v>0</v>
      </c>
      <c r="BC64" s="420">
        <v>3986067.6265938007</v>
      </c>
      <c r="BD64" s="419">
        <v>3986067.6265938012</v>
      </c>
      <c r="BE64" s="419">
        <v>0</v>
      </c>
      <c r="BF64" s="420">
        <v>3283392.1770000001</v>
      </c>
      <c r="BG64" s="420">
        <v>3042353.43</v>
      </c>
      <c r="BH64" s="419">
        <v>3745028.8795938008</v>
      </c>
      <c r="BI64" s="419">
        <v>6001.6488455028857</v>
      </c>
      <c r="BJ64" s="419">
        <v>5809.4991111111121</v>
      </c>
      <c r="BK64" s="421">
        <v>3.3075094894889037E-2</v>
      </c>
      <c r="BL64" s="421">
        <v>0</v>
      </c>
      <c r="BM64" s="419">
        <v>0</v>
      </c>
      <c r="BN64" s="420">
        <v>3986067.6265938007</v>
      </c>
      <c r="BO64" s="420">
        <v>6241.0824512721165</v>
      </c>
      <c r="BP64" s="420" t="s">
        <v>78</v>
      </c>
      <c r="BQ64" s="420">
        <v>6387.9288887721168</v>
      </c>
      <c r="BR64" s="421">
        <v>3.5336590686458669E-2</v>
      </c>
      <c r="BS64" s="419">
        <v>-15537.599999999999</v>
      </c>
      <c r="BT64" s="419">
        <v>3970530.0265938006</v>
      </c>
      <c r="BU64" s="419">
        <v>0</v>
      </c>
      <c r="BV64" s="419">
        <v>3970530.0265938006</v>
      </c>
      <c r="BW64" s="419">
        <v>91632.176999999996</v>
      </c>
      <c r="BX64" s="419">
        <v>3878897.8495938005</v>
      </c>
    </row>
    <row r="65" spans="1:76">
      <c r="A65" s="416">
        <v>103326</v>
      </c>
      <c r="B65" s="416">
        <v>3302306</v>
      </c>
      <c r="C65" s="417" t="s">
        <v>139</v>
      </c>
      <c r="D65" s="418">
        <v>210</v>
      </c>
      <c r="E65" s="418">
        <v>210</v>
      </c>
      <c r="F65" s="418">
        <v>0</v>
      </c>
      <c r="G65" s="419">
        <v>844458.09000000008</v>
      </c>
      <c r="H65" s="419">
        <v>0</v>
      </c>
      <c r="I65" s="419">
        <v>0</v>
      </c>
      <c r="J65" s="419">
        <v>42987.569999999963</v>
      </c>
      <c r="K65" s="419">
        <v>0</v>
      </c>
      <c r="L65" s="419">
        <v>102999.29999999993</v>
      </c>
      <c r="M65" s="419">
        <v>0</v>
      </c>
      <c r="N65" s="419">
        <v>15032.144547839989</v>
      </c>
      <c r="O65" s="419">
        <v>11173.515816959942</v>
      </c>
      <c r="P65" s="419">
        <v>2295.5745791999989</v>
      </c>
      <c r="Q65" s="419">
        <v>8594.2185369599938</v>
      </c>
      <c r="R65" s="419">
        <v>16631.308861439935</v>
      </c>
      <c r="S65" s="419">
        <v>2826.9098188799931</v>
      </c>
      <c r="T65" s="419">
        <v>0</v>
      </c>
      <c r="U65" s="419">
        <v>0</v>
      </c>
      <c r="V65" s="419">
        <v>0</v>
      </c>
      <c r="W65" s="419">
        <v>0</v>
      </c>
      <c r="X65" s="419">
        <v>0</v>
      </c>
      <c r="Y65" s="419">
        <v>0</v>
      </c>
      <c r="Z65" s="419">
        <v>51527.186666666646</v>
      </c>
      <c r="AA65" s="419">
        <v>0</v>
      </c>
      <c r="AB65" s="419">
        <v>72596.770552964706</v>
      </c>
      <c r="AC65" s="419">
        <v>0</v>
      </c>
      <c r="AD65" s="419">
        <v>16769.423999999824</v>
      </c>
      <c r="AE65" s="419">
        <v>0</v>
      </c>
      <c r="AF65" s="419">
        <v>149406.57</v>
      </c>
      <c r="AG65" s="419">
        <v>0</v>
      </c>
      <c r="AH65" s="419">
        <v>0</v>
      </c>
      <c r="AI65" s="419">
        <v>0</v>
      </c>
      <c r="AJ65" s="419">
        <v>20146.064600000002</v>
      </c>
      <c r="AK65" s="419">
        <v>0</v>
      </c>
      <c r="AL65" s="419">
        <v>0</v>
      </c>
      <c r="AM65" s="419">
        <v>0</v>
      </c>
      <c r="AN65" s="419">
        <v>0</v>
      </c>
      <c r="AO65" s="419">
        <v>0</v>
      </c>
      <c r="AP65" s="419">
        <v>0</v>
      </c>
      <c r="AQ65" s="419">
        <v>0</v>
      </c>
      <c r="AR65" s="419">
        <v>0</v>
      </c>
      <c r="AS65" s="419">
        <v>844458.09000000008</v>
      </c>
      <c r="AT65" s="419">
        <v>343433.92338091094</v>
      </c>
      <c r="AU65" s="419">
        <v>169552.63460000002</v>
      </c>
      <c r="AV65" s="419">
        <v>187734.27023102541</v>
      </c>
      <c r="AW65" s="420">
        <v>1357444.647980911</v>
      </c>
      <c r="AX65" s="420">
        <v>1337298.583380911</v>
      </c>
      <c r="AY65" s="420">
        <v>5115</v>
      </c>
      <c r="AZ65" s="420">
        <v>1074150</v>
      </c>
      <c r="BA65" s="420">
        <v>0</v>
      </c>
      <c r="BB65" s="420">
        <v>0</v>
      </c>
      <c r="BC65" s="420">
        <v>1357444.647980911</v>
      </c>
      <c r="BD65" s="419">
        <v>1357444.647980911</v>
      </c>
      <c r="BE65" s="419">
        <v>0</v>
      </c>
      <c r="BF65" s="420">
        <v>1094296.0645999999</v>
      </c>
      <c r="BG65" s="420">
        <v>924743.42999999982</v>
      </c>
      <c r="BH65" s="419">
        <v>1187892.013380911</v>
      </c>
      <c r="BI65" s="419">
        <v>5656.6286351471954</v>
      </c>
      <c r="BJ65" s="419">
        <v>5605.888473933649</v>
      </c>
      <c r="BK65" s="421">
        <v>9.0512255906407633E-3</v>
      </c>
      <c r="BL65" s="421">
        <v>0</v>
      </c>
      <c r="BM65" s="419">
        <v>0</v>
      </c>
      <c r="BN65" s="420">
        <v>1357444.647980911</v>
      </c>
      <c r="BO65" s="420">
        <v>6368.0884922900523</v>
      </c>
      <c r="BP65" s="420" t="s">
        <v>78</v>
      </c>
      <c r="BQ65" s="420">
        <v>6464.0221332424335</v>
      </c>
      <c r="BR65" s="421">
        <v>8.7068487280357321E-3</v>
      </c>
      <c r="BS65" s="419">
        <v>-5229</v>
      </c>
      <c r="BT65" s="419">
        <v>1352215.647980911</v>
      </c>
      <c r="BU65" s="419">
        <v>0</v>
      </c>
      <c r="BV65" s="419">
        <v>1352215.647980911</v>
      </c>
      <c r="BW65" s="419">
        <v>20146.064600000002</v>
      </c>
      <c r="BX65" s="419">
        <v>1332069.583380911</v>
      </c>
    </row>
    <row r="66" spans="1:76">
      <c r="A66" s="416">
        <v>103328</v>
      </c>
      <c r="B66" s="416">
        <v>3302308</v>
      </c>
      <c r="C66" s="417" t="s">
        <v>140</v>
      </c>
      <c r="D66" s="418">
        <v>368</v>
      </c>
      <c r="E66" s="418">
        <v>368</v>
      </c>
      <c r="F66" s="418">
        <v>0</v>
      </c>
      <c r="G66" s="419">
        <v>1479812.2720000001</v>
      </c>
      <c r="H66" s="419">
        <v>0</v>
      </c>
      <c r="I66" s="419">
        <v>0</v>
      </c>
      <c r="J66" s="419">
        <v>113151.18999999997</v>
      </c>
      <c r="K66" s="419">
        <v>0</v>
      </c>
      <c r="L66" s="419">
        <v>272297</v>
      </c>
      <c r="M66" s="419">
        <v>0</v>
      </c>
      <c r="N66" s="419">
        <v>3666.7007469764385</v>
      </c>
      <c r="O66" s="419">
        <v>1778.7399368311169</v>
      </c>
      <c r="P66" s="419">
        <v>24070.200080860843</v>
      </c>
      <c r="Q66" s="419">
        <v>86138.86208712573</v>
      </c>
      <c r="R66" s="419">
        <v>52467.627142550751</v>
      </c>
      <c r="S66" s="419">
        <v>9262.9702558369099</v>
      </c>
      <c r="T66" s="419">
        <v>0</v>
      </c>
      <c r="U66" s="419">
        <v>0</v>
      </c>
      <c r="V66" s="419">
        <v>0</v>
      </c>
      <c r="W66" s="419">
        <v>0</v>
      </c>
      <c r="X66" s="419">
        <v>0</v>
      </c>
      <c r="Y66" s="419">
        <v>0</v>
      </c>
      <c r="Z66" s="419">
        <v>97844.573707164964</v>
      </c>
      <c r="AA66" s="419">
        <v>0</v>
      </c>
      <c r="AB66" s="419">
        <v>150991.5911387607</v>
      </c>
      <c r="AC66" s="419">
        <v>0</v>
      </c>
      <c r="AD66" s="419">
        <v>3777.9391999999743</v>
      </c>
      <c r="AE66" s="419">
        <v>0</v>
      </c>
      <c r="AF66" s="419">
        <v>149406.57</v>
      </c>
      <c r="AG66" s="419">
        <v>0</v>
      </c>
      <c r="AH66" s="419">
        <v>0</v>
      </c>
      <c r="AI66" s="419">
        <v>0</v>
      </c>
      <c r="AJ66" s="419">
        <v>35154.483</v>
      </c>
      <c r="AK66" s="419">
        <v>0</v>
      </c>
      <c r="AL66" s="419">
        <v>0</v>
      </c>
      <c r="AM66" s="419">
        <v>0</v>
      </c>
      <c r="AN66" s="419">
        <v>0</v>
      </c>
      <c r="AO66" s="419">
        <v>0</v>
      </c>
      <c r="AP66" s="419">
        <v>0</v>
      </c>
      <c r="AQ66" s="419">
        <v>0</v>
      </c>
      <c r="AR66" s="419">
        <v>0</v>
      </c>
      <c r="AS66" s="419">
        <v>1479812.2720000001</v>
      </c>
      <c r="AT66" s="419">
        <v>815447.39429610735</v>
      </c>
      <c r="AU66" s="419">
        <v>184561.05300000001</v>
      </c>
      <c r="AV66" s="419">
        <v>427602.1892288262</v>
      </c>
      <c r="AW66" s="420">
        <v>2479820.7192961075</v>
      </c>
      <c r="AX66" s="420">
        <v>2444666.2362961075</v>
      </c>
      <c r="AY66" s="420">
        <v>5115</v>
      </c>
      <c r="AZ66" s="420">
        <v>1882320</v>
      </c>
      <c r="BA66" s="420">
        <v>0</v>
      </c>
      <c r="BB66" s="420">
        <v>0</v>
      </c>
      <c r="BC66" s="420">
        <v>2479820.7192961075</v>
      </c>
      <c r="BD66" s="419">
        <v>2479820.7192961071</v>
      </c>
      <c r="BE66" s="419">
        <v>0</v>
      </c>
      <c r="BF66" s="420">
        <v>1917474.483</v>
      </c>
      <c r="BG66" s="420">
        <v>1732913.43</v>
      </c>
      <c r="BH66" s="419">
        <v>2295259.6662961077</v>
      </c>
      <c r="BI66" s="419">
        <v>6237.1186584133366</v>
      </c>
      <c r="BJ66" s="419">
        <v>6179.676759743591</v>
      </c>
      <c r="BK66" s="421">
        <v>9.2952917932440475E-3</v>
      </c>
      <c r="BL66" s="421">
        <v>0</v>
      </c>
      <c r="BM66" s="419">
        <v>0</v>
      </c>
      <c r="BN66" s="420">
        <v>2479820.7192961075</v>
      </c>
      <c r="BO66" s="420">
        <v>6643.1147725437704</v>
      </c>
      <c r="BP66" s="420" t="s">
        <v>78</v>
      </c>
      <c r="BQ66" s="420">
        <v>6738.643258956814</v>
      </c>
      <c r="BR66" s="421">
        <v>1.254106348733619E-2</v>
      </c>
      <c r="BS66" s="419">
        <v>-9163.1999999999989</v>
      </c>
      <c r="BT66" s="419">
        <v>2470657.5192961073</v>
      </c>
      <c r="BU66" s="419">
        <v>0</v>
      </c>
      <c r="BV66" s="419">
        <v>2470657.5192961073</v>
      </c>
      <c r="BW66" s="419">
        <v>35154.483</v>
      </c>
      <c r="BX66" s="419">
        <v>2435503.0362961073</v>
      </c>
    </row>
    <row r="67" spans="1:76">
      <c r="A67" s="416">
        <v>103332</v>
      </c>
      <c r="B67" s="416">
        <v>3302312</v>
      </c>
      <c r="C67" s="417" t="s">
        <v>141</v>
      </c>
      <c r="D67" s="418">
        <v>414</v>
      </c>
      <c r="E67" s="418">
        <v>414</v>
      </c>
      <c r="F67" s="418">
        <v>0</v>
      </c>
      <c r="G67" s="419">
        <v>1664788.8060000001</v>
      </c>
      <c r="H67" s="419">
        <v>0</v>
      </c>
      <c r="I67" s="419">
        <v>0</v>
      </c>
      <c r="J67" s="419">
        <v>39034.68999999993</v>
      </c>
      <c r="K67" s="419">
        <v>0</v>
      </c>
      <c r="L67" s="419">
        <v>95895.899999999776</v>
      </c>
      <c r="M67" s="419">
        <v>0</v>
      </c>
      <c r="N67" s="419">
        <v>5589.9429971308391</v>
      </c>
      <c r="O67" s="419">
        <v>4126.5259127755853</v>
      </c>
      <c r="P67" s="419">
        <v>6443.1720392460893</v>
      </c>
      <c r="Q67" s="419">
        <v>3547.3643811579495</v>
      </c>
      <c r="R67" s="419">
        <v>12907.028418907108</v>
      </c>
      <c r="S67" s="419">
        <v>5667.5092736867646</v>
      </c>
      <c r="T67" s="419">
        <v>0</v>
      </c>
      <c r="U67" s="419">
        <v>0</v>
      </c>
      <c r="V67" s="419">
        <v>0</v>
      </c>
      <c r="W67" s="419">
        <v>0</v>
      </c>
      <c r="X67" s="419">
        <v>0</v>
      </c>
      <c r="Y67" s="419">
        <v>0</v>
      </c>
      <c r="Z67" s="419">
        <v>62633.287353760243</v>
      </c>
      <c r="AA67" s="419">
        <v>0</v>
      </c>
      <c r="AB67" s="419">
        <v>131391.90025754637</v>
      </c>
      <c r="AC67" s="419">
        <v>0</v>
      </c>
      <c r="AD67" s="419">
        <v>0</v>
      </c>
      <c r="AE67" s="419">
        <v>0</v>
      </c>
      <c r="AF67" s="419">
        <v>149406.57</v>
      </c>
      <c r="AG67" s="419">
        <v>0</v>
      </c>
      <c r="AH67" s="419">
        <v>0</v>
      </c>
      <c r="AI67" s="419">
        <v>0</v>
      </c>
      <c r="AJ67" s="419">
        <v>39188.603999999999</v>
      </c>
      <c r="AK67" s="419">
        <v>0</v>
      </c>
      <c r="AL67" s="419">
        <v>0</v>
      </c>
      <c r="AM67" s="419">
        <v>0</v>
      </c>
      <c r="AN67" s="419">
        <v>0</v>
      </c>
      <c r="AO67" s="419">
        <v>0</v>
      </c>
      <c r="AP67" s="419">
        <v>0</v>
      </c>
      <c r="AQ67" s="419">
        <v>0</v>
      </c>
      <c r="AR67" s="419">
        <v>0</v>
      </c>
      <c r="AS67" s="419">
        <v>1664788.8060000001</v>
      </c>
      <c r="AT67" s="419">
        <v>367237.32063421066</v>
      </c>
      <c r="AU67" s="419">
        <v>188595.174</v>
      </c>
      <c r="AV67" s="419">
        <v>276987.70844579185</v>
      </c>
      <c r="AW67" s="420">
        <v>2220621.3006342109</v>
      </c>
      <c r="AX67" s="420">
        <v>2181432.6966342111</v>
      </c>
      <c r="AY67" s="420">
        <v>5115</v>
      </c>
      <c r="AZ67" s="420">
        <v>2117610</v>
      </c>
      <c r="BA67" s="420">
        <v>0</v>
      </c>
      <c r="BB67" s="420">
        <v>0</v>
      </c>
      <c r="BC67" s="420">
        <v>2220621.3006342109</v>
      </c>
      <c r="BD67" s="419">
        <v>2220621.3006342109</v>
      </c>
      <c r="BE67" s="419">
        <v>0</v>
      </c>
      <c r="BF67" s="420">
        <v>2156798.6039999998</v>
      </c>
      <c r="BG67" s="420">
        <v>1968203.4299999997</v>
      </c>
      <c r="BH67" s="419">
        <v>2032026.1266342108</v>
      </c>
      <c r="BI67" s="419">
        <v>4908.2756681985766</v>
      </c>
      <c r="BJ67" s="419">
        <v>4896.6311384798109</v>
      </c>
      <c r="BK67" s="421">
        <v>2.3780696134650526E-3</v>
      </c>
      <c r="BL67" s="421">
        <v>0</v>
      </c>
      <c r="BM67" s="419">
        <v>0</v>
      </c>
      <c r="BN67" s="420">
        <v>2220621.3006342109</v>
      </c>
      <c r="BO67" s="420">
        <v>5269.1611029811866</v>
      </c>
      <c r="BP67" s="420" t="s">
        <v>78</v>
      </c>
      <c r="BQ67" s="420">
        <v>5363.8195667493019</v>
      </c>
      <c r="BR67" s="421">
        <v>7.616774253116132E-3</v>
      </c>
      <c r="BS67" s="419">
        <v>-10308.599999999999</v>
      </c>
      <c r="BT67" s="419">
        <v>2210312.7006342108</v>
      </c>
      <c r="BU67" s="419">
        <v>0</v>
      </c>
      <c r="BV67" s="419">
        <v>2210312.7006342108</v>
      </c>
      <c r="BW67" s="419">
        <v>39188.603999999999</v>
      </c>
      <c r="BX67" s="419">
        <v>2171124.096634211</v>
      </c>
    </row>
    <row r="68" spans="1:76">
      <c r="A68" s="416">
        <v>103337</v>
      </c>
      <c r="B68" s="416">
        <v>3302317</v>
      </c>
      <c r="C68" s="417" t="s">
        <v>142</v>
      </c>
      <c r="D68" s="418">
        <v>231</v>
      </c>
      <c r="E68" s="418">
        <v>231</v>
      </c>
      <c r="F68" s="418">
        <v>0</v>
      </c>
      <c r="G68" s="419">
        <v>928903.89900000009</v>
      </c>
      <c r="H68" s="419">
        <v>0</v>
      </c>
      <c r="I68" s="419">
        <v>0</v>
      </c>
      <c r="J68" s="419">
        <v>40022.909999999923</v>
      </c>
      <c r="K68" s="419">
        <v>0</v>
      </c>
      <c r="L68" s="419">
        <v>95895.89999999982</v>
      </c>
      <c r="M68" s="419">
        <v>0</v>
      </c>
      <c r="N68" s="419">
        <v>242.45394431999952</v>
      </c>
      <c r="O68" s="419">
        <v>588.07977983999945</v>
      </c>
      <c r="P68" s="419">
        <v>33974.503772159958</v>
      </c>
      <c r="Q68" s="419">
        <v>21232.775208959902</v>
      </c>
      <c r="R68" s="419">
        <v>23069.234872319983</v>
      </c>
      <c r="S68" s="419">
        <v>29682.553098239863</v>
      </c>
      <c r="T68" s="419">
        <v>0</v>
      </c>
      <c r="U68" s="419">
        <v>0</v>
      </c>
      <c r="V68" s="419">
        <v>0</v>
      </c>
      <c r="W68" s="419">
        <v>0</v>
      </c>
      <c r="X68" s="419">
        <v>0</v>
      </c>
      <c r="Y68" s="419">
        <v>0</v>
      </c>
      <c r="Z68" s="419">
        <v>40961.388695652131</v>
      </c>
      <c r="AA68" s="419">
        <v>0</v>
      </c>
      <c r="AB68" s="419">
        <v>116751.07152317869</v>
      </c>
      <c r="AC68" s="419">
        <v>0</v>
      </c>
      <c r="AD68" s="419">
        <v>0</v>
      </c>
      <c r="AE68" s="419">
        <v>0</v>
      </c>
      <c r="AF68" s="419">
        <v>149406.57</v>
      </c>
      <c r="AG68" s="419">
        <v>0</v>
      </c>
      <c r="AH68" s="419">
        <v>0</v>
      </c>
      <c r="AI68" s="419">
        <v>0</v>
      </c>
      <c r="AJ68" s="419">
        <v>16236.9148</v>
      </c>
      <c r="AK68" s="419">
        <v>0</v>
      </c>
      <c r="AL68" s="419">
        <v>0</v>
      </c>
      <c r="AM68" s="419">
        <v>0</v>
      </c>
      <c r="AN68" s="419">
        <v>0</v>
      </c>
      <c r="AO68" s="419">
        <v>0</v>
      </c>
      <c r="AP68" s="419">
        <v>0</v>
      </c>
      <c r="AQ68" s="419">
        <v>0</v>
      </c>
      <c r="AR68" s="419">
        <v>0</v>
      </c>
      <c r="AS68" s="419">
        <v>928903.89900000009</v>
      </c>
      <c r="AT68" s="419">
        <v>402420.87089467025</v>
      </c>
      <c r="AU68" s="419">
        <v>165643.48480000001</v>
      </c>
      <c r="AV68" s="419">
        <v>251291.29431648093</v>
      </c>
      <c r="AW68" s="420">
        <v>1496968.2546946702</v>
      </c>
      <c r="AX68" s="420">
        <v>1480731.3398946703</v>
      </c>
      <c r="AY68" s="420">
        <v>5115</v>
      </c>
      <c r="AZ68" s="420">
        <v>1181565</v>
      </c>
      <c r="BA68" s="420">
        <v>0</v>
      </c>
      <c r="BB68" s="420">
        <v>0</v>
      </c>
      <c r="BC68" s="420">
        <v>1496968.2546946702</v>
      </c>
      <c r="BD68" s="419">
        <v>1496968.2546946704</v>
      </c>
      <c r="BE68" s="419">
        <v>0</v>
      </c>
      <c r="BF68" s="420">
        <v>1197801.9147999999</v>
      </c>
      <c r="BG68" s="420">
        <v>1032158.4299999998</v>
      </c>
      <c r="BH68" s="419">
        <v>1331324.7698946702</v>
      </c>
      <c r="BI68" s="419">
        <v>5763.3106921847193</v>
      </c>
      <c r="BJ68" s="419">
        <v>5618.6661709163345</v>
      </c>
      <c r="BK68" s="421">
        <v>2.574356917965729E-2</v>
      </c>
      <c r="BL68" s="421">
        <v>0</v>
      </c>
      <c r="BM68" s="419">
        <v>0</v>
      </c>
      <c r="BN68" s="420">
        <v>1496968.2546946702</v>
      </c>
      <c r="BO68" s="420">
        <v>6410.0923804964086</v>
      </c>
      <c r="BP68" s="420" t="s">
        <v>78</v>
      </c>
      <c r="BQ68" s="420">
        <v>6480.382054955282</v>
      </c>
      <c r="BR68" s="421">
        <v>3.2697471052848925E-2</v>
      </c>
      <c r="BS68" s="419">
        <v>-5751.9</v>
      </c>
      <c r="BT68" s="419">
        <v>1491216.3546946703</v>
      </c>
      <c r="BU68" s="419">
        <v>0</v>
      </c>
      <c r="BV68" s="419">
        <v>1491216.3546946703</v>
      </c>
      <c r="BW68" s="419">
        <v>16236.9148</v>
      </c>
      <c r="BX68" s="419">
        <v>1474979.4398946704</v>
      </c>
    </row>
    <row r="69" spans="1:76">
      <c r="A69" s="416">
        <v>103339</v>
      </c>
      <c r="B69" s="416">
        <v>3302321</v>
      </c>
      <c r="C69" s="417" t="s">
        <v>143</v>
      </c>
      <c r="D69" s="418">
        <v>171</v>
      </c>
      <c r="E69" s="418">
        <v>171</v>
      </c>
      <c r="F69" s="418">
        <v>0</v>
      </c>
      <c r="G69" s="419">
        <v>687630.1590000001</v>
      </c>
      <c r="H69" s="419">
        <v>0</v>
      </c>
      <c r="I69" s="419">
        <v>0</v>
      </c>
      <c r="J69" s="419">
        <v>59293.199999999983</v>
      </c>
      <c r="K69" s="419">
        <v>0</v>
      </c>
      <c r="L69" s="419">
        <v>143251.89999999991</v>
      </c>
      <c r="M69" s="419">
        <v>0</v>
      </c>
      <c r="N69" s="419">
        <v>242.45394431999964</v>
      </c>
      <c r="O69" s="419">
        <v>0</v>
      </c>
      <c r="P69" s="419">
        <v>1377.3447475199994</v>
      </c>
      <c r="Q69" s="419">
        <v>6066.5072025599975</v>
      </c>
      <c r="R69" s="419">
        <v>60087.309434879993</v>
      </c>
      <c r="S69" s="419">
        <v>14841.276549119921</v>
      </c>
      <c r="T69" s="419">
        <v>0</v>
      </c>
      <c r="U69" s="419">
        <v>0</v>
      </c>
      <c r="V69" s="419">
        <v>0</v>
      </c>
      <c r="W69" s="419">
        <v>0</v>
      </c>
      <c r="X69" s="419">
        <v>0</v>
      </c>
      <c r="Y69" s="419">
        <v>0</v>
      </c>
      <c r="Z69" s="419">
        <v>12329.352483221397</v>
      </c>
      <c r="AA69" s="419">
        <v>0</v>
      </c>
      <c r="AB69" s="419">
        <v>88485.842763486507</v>
      </c>
      <c r="AC69" s="419">
        <v>0</v>
      </c>
      <c r="AD69" s="419">
        <v>8423.2623999999814</v>
      </c>
      <c r="AE69" s="419">
        <v>0</v>
      </c>
      <c r="AF69" s="419">
        <v>149406.57</v>
      </c>
      <c r="AG69" s="419">
        <v>0</v>
      </c>
      <c r="AH69" s="419">
        <v>0</v>
      </c>
      <c r="AI69" s="419">
        <v>0</v>
      </c>
      <c r="AJ69" s="419">
        <v>15800.834999999999</v>
      </c>
      <c r="AK69" s="419">
        <v>0</v>
      </c>
      <c r="AL69" s="419">
        <v>0</v>
      </c>
      <c r="AM69" s="419">
        <v>0</v>
      </c>
      <c r="AN69" s="419">
        <v>0</v>
      </c>
      <c r="AO69" s="419">
        <v>0</v>
      </c>
      <c r="AP69" s="419">
        <v>0</v>
      </c>
      <c r="AQ69" s="419">
        <v>0</v>
      </c>
      <c r="AR69" s="419">
        <v>0</v>
      </c>
      <c r="AS69" s="419">
        <v>687630.1590000001</v>
      </c>
      <c r="AT69" s="419">
        <v>394398.44952510769</v>
      </c>
      <c r="AU69" s="419">
        <v>165207.405</v>
      </c>
      <c r="AV69" s="419">
        <v>225524.94778971042</v>
      </c>
      <c r="AW69" s="420">
        <v>1247236.0135251079</v>
      </c>
      <c r="AX69" s="420">
        <v>1231435.1785251079</v>
      </c>
      <c r="AY69" s="420">
        <v>5115</v>
      </c>
      <c r="AZ69" s="420">
        <v>874665</v>
      </c>
      <c r="BA69" s="420">
        <v>0</v>
      </c>
      <c r="BB69" s="420">
        <v>0</v>
      </c>
      <c r="BC69" s="420">
        <v>1247236.0135251079</v>
      </c>
      <c r="BD69" s="419">
        <v>1247236.0135251079</v>
      </c>
      <c r="BE69" s="419">
        <v>0</v>
      </c>
      <c r="BF69" s="420">
        <v>890465.83499999996</v>
      </c>
      <c r="BG69" s="420">
        <v>725258.42999999993</v>
      </c>
      <c r="BH69" s="419">
        <v>1082028.6085251078</v>
      </c>
      <c r="BI69" s="419">
        <v>6327.6526814333793</v>
      </c>
      <c r="BJ69" s="419">
        <v>6138.0338664804467</v>
      </c>
      <c r="BK69" s="421">
        <v>3.0892435440676401E-2</v>
      </c>
      <c r="BL69" s="421">
        <v>0</v>
      </c>
      <c r="BM69" s="419">
        <v>0</v>
      </c>
      <c r="BN69" s="420">
        <v>1247236.0135251079</v>
      </c>
      <c r="BO69" s="420">
        <v>7201.3753130123268</v>
      </c>
      <c r="BP69" s="420" t="s">
        <v>78</v>
      </c>
      <c r="BQ69" s="420">
        <v>7293.7778568719759</v>
      </c>
      <c r="BR69" s="421">
        <v>3.3007480134428446E-2</v>
      </c>
      <c r="BS69" s="419">
        <v>-4257.8999999999996</v>
      </c>
      <c r="BT69" s="419">
        <v>1242978.113525108</v>
      </c>
      <c r="BU69" s="419">
        <v>0</v>
      </c>
      <c r="BV69" s="419">
        <v>1242978.113525108</v>
      </c>
      <c r="BW69" s="419">
        <v>15800.834999999999</v>
      </c>
      <c r="BX69" s="419">
        <v>1227177.278525108</v>
      </c>
    </row>
    <row r="70" spans="1:76">
      <c r="A70" s="416">
        <v>103341</v>
      </c>
      <c r="B70" s="416">
        <v>3302401</v>
      </c>
      <c r="C70" s="417" t="s">
        <v>144</v>
      </c>
      <c r="D70" s="418">
        <v>380</v>
      </c>
      <c r="E70" s="418">
        <v>380</v>
      </c>
      <c r="F70" s="418">
        <v>0</v>
      </c>
      <c r="G70" s="419">
        <v>1528067.02</v>
      </c>
      <c r="H70" s="419">
        <v>0</v>
      </c>
      <c r="I70" s="419">
        <v>0</v>
      </c>
      <c r="J70" s="419">
        <v>29152.489999999842</v>
      </c>
      <c r="K70" s="419">
        <v>0</v>
      </c>
      <c r="L70" s="419">
        <v>69850.099999999627</v>
      </c>
      <c r="M70" s="419">
        <v>0</v>
      </c>
      <c r="N70" s="419">
        <v>1212.2697215999995</v>
      </c>
      <c r="O70" s="419">
        <v>588.07977983999979</v>
      </c>
      <c r="P70" s="419">
        <v>2295.5745791999989</v>
      </c>
      <c r="Q70" s="419">
        <v>5055.4226687999972</v>
      </c>
      <c r="R70" s="419">
        <v>3755.4568396799909</v>
      </c>
      <c r="S70" s="419">
        <v>3533.637273599998</v>
      </c>
      <c r="T70" s="419">
        <v>0</v>
      </c>
      <c r="U70" s="419">
        <v>0</v>
      </c>
      <c r="V70" s="419">
        <v>0</v>
      </c>
      <c r="W70" s="419">
        <v>0</v>
      </c>
      <c r="X70" s="419">
        <v>0</v>
      </c>
      <c r="Y70" s="419">
        <v>0</v>
      </c>
      <c r="Z70" s="419">
        <v>11339.960000000001</v>
      </c>
      <c r="AA70" s="419">
        <v>0</v>
      </c>
      <c r="AB70" s="419">
        <v>106022.64455092694</v>
      </c>
      <c r="AC70" s="419">
        <v>0</v>
      </c>
      <c r="AD70" s="419">
        <v>0</v>
      </c>
      <c r="AE70" s="419">
        <v>0</v>
      </c>
      <c r="AF70" s="419">
        <v>149406.57</v>
      </c>
      <c r="AG70" s="419">
        <v>0</v>
      </c>
      <c r="AH70" s="419">
        <v>0</v>
      </c>
      <c r="AI70" s="419">
        <v>0</v>
      </c>
      <c r="AJ70" s="419">
        <v>31696.665000000001</v>
      </c>
      <c r="AK70" s="419">
        <v>0</v>
      </c>
      <c r="AL70" s="419">
        <v>0</v>
      </c>
      <c r="AM70" s="419">
        <v>0</v>
      </c>
      <c r="AN70" s="419">
        <v>0</v>
      </c>
      <c r="AO70" s="419">
        <v>0</v>
      </c>
      <c r="AP70" s="419">
        <v>0</v>
      </c>
      <c r="AQ70" s="419">
        <v>0</v>
      </c>
      <c r="AR70" s="419">
        <v>0</v>
      </c>
      <c r="AS70" s="419">
        <v>1528067.02</v>
      </c>
      <c r="AT70" s="419">
        <v>232805.63541364641</v>
      </c>
      <c r="AU70" s="419">
        <v>181103.23500000002</v>
      </c>
      <c r="AV70" s="419">
        <v>223985.48666150594</v>
      </c>
      <c r="AW70" s="420">
        <v>1941975.8904136466</v>
      </c>
      <c r="AX70" s="420">
        <v>1910279.2254136465</v>
      </c>
      <c r="AY70" s="420">
        <v>5115</v>
      </c>
      <c r="AZ70" s="420">
        <v>1943700</v>
      </c>
      <c r="BA70" s="420">
        <v>33420.774586353451</v>
      </c>
      <c r="BB70" s="420">
        <v>0</v>
      </c>
      <c r="BC70" s="420">
        <v>1975396.665</v>
      </c>
      <c r="BD70" s="419">
        <v>1975396.665</v>
      </c>
      <c r="BE70" s="419">
        <v>0</v>
      </c>
      <c r="BF70" s="420">
        <v>1975396.665</v>
      </c>
      <c r="BG70" s="420">
        <v>1794293.43</v>
      </c>
      <c r="BH70" s="419">
        <v>1794293.43</v>
      </c>
      <c r="BI70" s="419">
        <v>4721.8248157894732</v>
      </c>
      <c r="BJ70" s="419">
        <v>4728.0639094488188</v>
      </c>
      <c r="BK70" s="421">
        <v>-1.319587420736225E-3</v>
      </c>
      <c r="BL70" s="421">
        <v>0</v>
      </c>
      <c r="BM70" s="419">
        <v>0</v>
      </c>
      <c r="BN70" s="420">
        <v>1975396.665</v>
      </c>
      <c r="BO70" s="420">
        <v>5115</v>
      </c>
      <c r="BP70" s="420" t="s">
        <v>78</v>
      </c>
      <c r="BQ70" s="420">
        <v>5198.4122763157893</v>
      </c>
      <c r="BR70" s="421">
        <v>4.4360204911408907E-3</v>
      </c>
      <c r="BS70" s="419">
        <v>-9462</v>
      </c>
      <c r="BT70" s="419">
        <v>1965934.665</v>
      </c>
      <c r="BU70" s="419">
        <v>0</v>
      </c>
      <c r="BV70" s="419">
        <v>1965934.665</v>
      </c>
      <c r="BW70" s="419">
        <v>31696.665000000001</v>
      </c>
      <c r="BX70" s="419">
        <v>1934238</v>
      </c>
    </row>
    <row r="71" spans="1:76">
      <c r="A71" s="416">
        <v>103342</v>
      </c>
      <c r="B71" s="416">
        <v>3302402</v>
      </c>
      <c r="C71" s="417" t="s">
        <v>145</v>
      </c>
      <c r="D71" s="418">
        <v>271</v>
      </c>
      <c r="E71" s="418">
        <v>271</v>
      </c>
      <c r="F71" s="418">
        <v>0</v>
      </c>
      <c r="G71" s="419">
        <v>1089753.0590000001</v>
      </c>
      <c r="H71" s="419">
        <v>0</v>
      </c>
      <c r="I71" s="419">
        <v>0</v>
      </c>
      <c r="J71" s="419">
        <v>11858.639999999989</v>
      </c>
      <c r="K71" s="419">
        <v>0</v>
      </c>
      <c r="L71" s="419">
        <v>28413.599999999973</v>
      </c>
      <c r="M71" s="419">
        <v>0</v>
      </c>
      <c r="N71" s="419">
        <v>969.815777279999</v>
      </c>
      <c r="O71" s="419">
        <v>882.11966975999906</v>
      </c>
      <c r="P71" s="419">
        <v>918.22983167999905</v>
      </c>
      <c r="Q71" s="419">
        <v>6066.5072025599939</v>
      </c>
      <c r="R71" s="419">
        <v>4291.950673919996</v>
      </c>
      <c r="S71" s="419">
        <v>2120.1823641599976</v>
      </c>
      <c r="T71" s="419">
        <v>0</v>
      </c>
      <c r="U71" s="419">
        <v>0</v>
      </c>
      <c r="V71" s="419">
        <v>0</v>
      </c>
      <c r="W71" s="419">
        <v>0</v>
      </c>
      <c r="X71" s="419">
        <v>0</v>
      </c>
      <c r="Y71" s="419">
        <v>0</v>
      </c>
      <c r="Z71" s="419">
        <v>13707.08813559322</v>
      </c>
      <c r="AA71" s="419">
        <v>0</v>
      </c>
      <c r="AB71" s="419">
        <v>102466.84542372858</v>
      </c>
      <c r="AC71" s="419">
        <v>0</v>
      </c>
      <c r="AD71" s="419">
        <v>0</v>
      </c>
      <c r="AE71" s="419">
        <v>0</v>
      </c>
      <c r="AF71" s="419">
        <v>149406.57</v>
      </c>
      <c r="AG71" s="419">
        <v>0</v>
      </c>
      <c r="AH71" s="419">
        <v>0</v>
      </c>
      <c r="AI71" s="419">
        <v>0</v>
      </c>
      <c r="AJ71" s="419">
        <v>23832.926100000001</v>
      </c>
      <c r="AK71" s="419">
        <v>0</v>
      </c>
      <c r="AL71" s="419">
        <v>0</v>
      </c>
      <c r="AM71" s="419">
        <v>0</v>
      </c>
      <c r="AN71" s="419">
        <v>0</v>
      </c>
      <c r="AO71" s="419">
        <v>0</v>
      </c>
      <c r="AP71" s="419">
        <v>0</v>
      </c>
      <c r="AQ71" s="419">
        <v>0</v>
      </c>
      <c r="AR71" s="419">
        <v>0</v>
      </c>
      <c r="AS71" s="419">
        <v>1089753.0590000001</v>
      </c>
      <c r="AT71" s="419">
        <v>171694.97907868173</v>
      </c>
      <c r="AU71" s="419">
        <v>173239.49610000002</v>
      </c>
      <c r="AV71" s="419">
        <v>176942.07476069819</v>
      </c>
      <c r="AW71" s="420">
        <v>1434687.5341786819</v>
      </c>
      <c r="AX71" s="420">
        <v>1410854.6080786819</v>
      </c>
      <c r="AY71" s="420">
        <v>5115</v>
      </c>
      <c r="AZ71" s="420">
        <v>1386165</v>
      </c>
      <c r="BA71" s="420">
        <v>0</v>
      </c>
      <c r="BB71" s="420">
        <v>0</v>
      </c>
      <c r="BC71" s="420">
        <v>1434687.5341786819</v>
      </c>
      <c r="BD71" s="419">
        <v>1434687.5341786817</v>
      </c>
      <c r="BE71" s="419">
        <v>0</v>
      </c>
      <c r="BF71" s="420">
        <v>1409997.9261</v>
      </c>
      <c r="BG71" s="420">
        <v>1236758.43</v>
      </c>
      <c r="BH71" s="419">
        <v>1261448.0380786818</v>
      </c>
      <c r="BI71" s="419">
        <v>4654.78980840842</v>
      </c>
      <c r="BJ71" s="419">
        <v>4667.8697589743588</v>
      </c>
      <c r="BK71" s="421">
        <v>-2.8021241468426895E-3</v>
      </c>
      <c r="BL71" s="421">
        <v>0</v>
      </c>
      <c r="BM71" s="419">
        <v>0</v>
      </c>
      <c r="BN71" s="420">
        <v>1434687.5341786819</v>
      </c>
      <c r="BO71" s="420">
        <v>5206.1055648659849</v>
      </c>
      <c r="BP71" s="420" t="s">
        <v>78</v>
      </c>
      <c r="BQ71" s="420">
        <v>5294.0499416187522</v>
      </c>
      <c r="BR71" s="421">
        <v>2.4009477421640391E-3</v>
      </c>
      <c r="BS71" s="419">
        <v>-6747.9</v>
      </c>
      <c r="BT71" s="419">
        <v>1427939.634178682</v>
      </c>
      <c r="BU71" s="419">
        <v>0</v>
      </c>
      <c r="BV71" s="419">
        <v>1427939.634178682</v>
      </c>
      <c r="BW71" s="419">
        <v>23832.926100000001</v>
      </c>
      <c r="BX71" s="419">
        <v>1404106.708078682</v>
      </c>
    </row>
    <row r="72" spans="1:76">
      <c r="A72" s="416">
        <v>103345</v>
      </c>
      <c r="B72" s="416">
        <v>3302406</v>
      </c>
      <c r="C72" s="417" t="s">
        <v>146</v>
      </c>
      <c r="D72" s="418">
        <v>200</v>
      </c>
      <c r="E72" s="418">
        <v>200</v>
      </c>
      <c r="F72" s="418">
        <v>0</v>
      </c>
      <c r="G72" s="419">
        <v>804245.8</v>
      </c>
      <c r="H72" s="419">
        <v>0</v>
      </c>
      <c r="I72" s="419">
        <v>0</v>
      </c>
      <c r="J72" s="419">
        <v>45458.12</v>
      </c>
      <c r="K72" s="419">
        <v>0</v>
      </c>
      <c r="L72" s="419">
        <v>112470.50000000001</v>
      </c>
      <c r="M72" s="419">
        <v>0</v>
      </c>
      <c r="N72" s="419">
        <v>17941.59187968</v>
      </c>
      <c r="O72" s="419">
        <v>1470.1994496</v>
      </c>
      <c r="P72" s="419">
        <v>3213.8044108800004</v>
      </c>
      <c r="Q72" s="419">
        <v>3538.7958681600003</v>
      </c>
      <c r="R72" s="419">
        <v>22532.741038080003</v>
      </c>
      <c r="S72" s="419">
        <v>21908.551096319999</v>
      </c>
      <c r="T72" s="419">
        <v>0</v>
      </c>
      <c r="U72" s="419">
        <v>0</v>
      </c>
      <c r="V72" s="419">
        <v>0</v>
      </c>
      <c r="W72" s="419">
        <v>0</v>
      </c>
      <c r="X72" s="419">
        <v>0</v>
      </c>
      <c r="Y72" s="419">
        <v>0</v>
      </c>
      <c r="Z72" s="419">
        <v>3449.942196531787</v>
      </c>
      <c r="AA72" s="419">
        <v>0</v>
      </c>
      <c r="AB72" s="419">
        <v>86677.957764400941</v>
      </c>
      <c r="AC72" s="419">
        <v>0</v>
      </c>
      <c r="AD72" s="419">
        <v>1927.5200000000018</v>
      </c>
      <c r="AE72" s="419">
        <v>0</v>
      </c>
      <c r="AF72" s="419">
        <v>149406.57</v>
      </c>
      <c r="AG72" s="419">
        <v>0</v>
      </c>
      <c r="AH72" s="419">
        <v>0</v>
      </c>
      <c r="AI72" s="419">
        <v>0</v>
      </c>
      <c r="AJ72" s="419">
        <v>13562.383400000001</v>
      </c>
      <c r="AK72" s="419">
        <v>0</v>
      </c>
      <c r="AL72" s="419">
        <v>0</v>
      </c>
      <c r="AM72" s="419">
        <v>0</v>
      </c>
      <c r="AN72" s="419">
        <v>0</v>
      </c>
      <c r="AO72" s="419">
        <v>0</v>
      </c>
      <c r="AP72" s="419">
        <v>0</v>
      </c>
      <c r="AQ72" s="419">
        <v>0</v>
      </c>
      <c r="AR72" s="419">
        <v>0</v>
      </c>
      <c r="AS72" s="419">
        <v>804245.8</v>
      </c>
      <c r="AT72" s="419">
        <v>320589.72370365279</v>
      </c>
      <c r="AU72" s="419">
        <v>162968.9534</v>
      </c>
      <c r="AV72" s="419">
        <v>209162.59711178014</v>
      </c>
      <c r="AW72" s="420">
        <v>1287804.4771036529</v>
      </c>
      <c r="AX72" s="420">
        <v>1274242.093703653</v>
      </c>
      <c r="AY72" s="420">
        <v>5115</v>
      </c>
      <c r="AZ72" s="420">
        <v>1023000</v>
      </c>
      <c r="BA72" s="420">
        <v>0</v>
      </c>
      <c r="BB72" s="420">
        <v>0</v>
      </c>
      <c r="BC72" s="420">
        <v>1287804.4771036529</v>
      </c>
      <c r="BD72" s="419">
        <v>1287804.4771036527</v>
      </c>
      <c r="BE72" s="419">
        <v>0</v>
      </c>
      <c r="BF72" s="420">
        <v>1036562.3834</v>
      </c>
      <c r="BG72" s="420">
        <v>873593.43</v>
      </c>
      <c r="BH72" s="419">
        <v>1124835.5237036529</v>
      </c>
      <c r="BI72" s="419">
        <v>5624.1776185182644</v>
      </c>
      <c r="BJ72" s="419">
        <v>5689.8891143564351</v>
      </c>
      <c r="BK72" s="421">
        <v>-1.1548818354363166E-2</v>
      </c>
      <c r="BL72" s="421">
        <v>6.5488183543631661E-3</v>
      </c>
      <c r="BM72" s="419">
        <v>7452.4100532777193</v>
      </c>
      <c r="BN72" s="420">
        <v>1295256.8871569305</v>
      </c>
      <c r="BO72" s="420">
        <v>6408.4725187846525</v>
      </c>
      <c r="BP72" s="420" t="s">
        <v>78</v>
      </c>
      <c r="BQ72" s="420">
        <v>6476.2844357846525</v>
      </c>
      <c r="BR72" s="421">
        <v>-2.2226470674482357E-3</v>
      </c>
      <c r="BS72" s="419">
        <v>-4980</v>
      </c>
      <c r="BT72" s="419">
        <v>1290276.8871569305</v>
      </c>
      <c r="BU72" s="419">
        <v>0</v>
      </c>
      <c r="BV72" s="419">
        <v>1290276.8871569305</v>
      </c>
      <c r="BW72" s="419">
        <v>13562.383400000001</v>
      </c>
      <c r="BX72" s="419">
        <v>1276714.5037569306</v>
      </c>
    </row>
    <row r="73" spans="1:76">
      <c r="A73" s="416">
        <v>103349</v>
      </c>
      <c r="B73" s="416">
        <v>3302412</v>
      </c>
      <c r="C73" s="417" t="s">
        <v>147</v>
      </c>
      <c r="D73" s="418">
        <v>422</v>
      </c>
      <c r="E73" s="418">
        <v>422</v>
      </c>
      <c r="F73" s="418">
        <v>0</v>
      </c>
      <c r="G73" s="419">
        <v>1696958.638</v>
      </c>
      <c r="H73" s="419">
        <v>0</v>
      </c>
      <c r="I73" s="419">
        <v>0</v>
      </c>
      <c r="J73" s="419">
        <v>60775.529999999962</v>
      </c>
      <c r="K73" s="419">
        <v>0</v>
      </c>
      <c r="L73" s="419">
        <v>147987.49999999991</v>
      </c>
      <c r="M73" s="419">
        <v>0</v>
      </c>
      <c r="N73" s="419">
        <v>4374.5371996549111</v>
      </c>
      <c r="O73" s="419">
        <v>2063.1682537379575</v>
      </c>
      <c r="P73" s="419">
        <v>1380.6163502457</v>
      </c>
      <c r="Q73" s="419">
        <v>6080.9169583855428</v>
      </c>
      <c r="R73" s="419">
        <v>3764.3771647148697</v>
      </c>
      <c r="S73" s="419">
        <v>54547.27295408948</v>
      </c>
      <c r="T73" s="419">
        <v>0</v>
      </c>
      <c r="U73" s="419">
        <v>0</v>
      </c>
      <c r="V73" s="419">
        <v>0</v>
      </c>
      <c r="W73" s="419">
        <v>0</v>
      </c>
      <c r="X73" s="419">
        <v>0</v>
      </c>
      <c r="Y73" s="419">
        <v>0</v>
      </c>
      <c r="Z73" s="419">
        <v>26030.893184357399</v>
      </c>
      <c r="AA73" s="419">
        <v>0</v>
      </c>
      <c r="AB73" s="419">
        <v>175138.63702440952</v>
      </c>
      <c r="AC73" s="419">
        <v>0</v>
      </c>
      <c r="AD73" s="419">
        <v>0</v>
      </c>
      <c r="AE73" s="419">
        <v>0</v>
      </c>
      <c r="AF73" s="419">
        <v>149406.57</v>
      </c>
      <c r="AG73" s="419">
        <v>0</v>
      </c>
      <c r="AH73" s="419">
        <v>0</v>
      </c>
      <c r="AI73" s="419">
        <v>0</v>
      </c>
      <c r="AJ73" s="419">
        <v>43510.876499999998</v>
      </c>
      <c r="AK73" s="419">
        <v>0</v>
      </c>
      <c r="AL73" s="419">
        <v>0</v>
      </c>
      <c r="AM73" s="419">
        <v>0</v>
      </c>
      <c r="AN73" s="419">
        <v>0</v>
      </c>
      <c r="AO73" s="419">
        <v>0</v>
      </c>
      <c r="AP73" s="419">
        <v>0</v>
      </c>
      <c r="AQ73" s="419">
        <v>0</v>
      </c>
      <c r="AR73" s="419">
        <v>0</v>
      </c>
      <c r="AS73" s="419">
        <v>1696958.638</v>
      </c>
      <c r="AT73" s="419">
        <v>482143.44908959523</v>
      </c>
      <c r="AU73" s="419">
        <v>192917.44650000002</v>
      </c>
      <c r="AV73" s="419">
        <v>361137.17972150771</v>
      </c>
      <c r="AW73" s="420">
        <v>2372019.5335895955</v>
      </c>
      <c r="AX73" s="420">
        <v>2328508.6570895957</v>
      </c>
      <c r="AY73" s="420">
        <v>5115</v>
      </c>
      <c r="AZ73" s="420">
        <v>2158530</v>
      </c>
      <c r="BA73" s="420">
        <v>0</v>
      </c>
      <c r="BB73" s="420">
        <v>0</v>
      </c>
      <c r="BC73" s="420">
        <v>2372019.5335895955</v>
      </c>
      <c r="BD73" s="419">
        <v>2372019.5335895955</v>
      </c>
      <c r="BE73" s="419">
        <v>0</v>
      </c>
      <c r="BF73" s="420">
        <v>2202040.8764999998</v>
      </c>
      <c r="BG73" s="420">
        <v>2009123.4299999997</v>
      </c>
      <c r="BH73" s="419">
        <v>2179102.0870895959</v>
      </c>
      <c r="BI73" s="419">
        <v>5163.7490215393263</v>
      </c>
      <c r="BJ73" s="419">
        <v>4985.3102429268283</v>
      </c>
      <c r="BK73" s="421">
        <v>3.5792913563537483E-2</v>
      </c>
      <c r="BL73" s="421">
        <v>0</v>
      </c>
      <c r="BM73" s="419">
        <v>0</v>
      </c>
      <c r="BN73" s="420">
        <v>2372019.5335895955</v>
      </c>
      <c r="BO73" s="420">
        <v>5517.7930262786631</v>
      </c>
      <c r="BP73" s="420" t="s">
        <v>78</v>
      </c>
      <c r="BQ73" s="420">
        <v>5620.8993686957238</v>
      </c>
      <c r="BR73" s="421">
        <v>3.5552455487184442E-2</v>
      </c>
      <c r="BS73" s="419">
        <v>-10507.8</v>
      </c>
      <c r="BT73" s="419">
        <v>2361511.7335895956</v>
      </c>
      <c r="BU73" s="419">
        <v>0</v>
      </c>
      <c r="BV73" s="419">
        <v>2361511.7335895956</v>
      </c>
      <c r="BW73" s="419">
        <v>43510.876499999998</v>
      </c>
      <c r="BX73" s="419">
        <v>2318000.8570895959</v>
      </c>
    </row>
    <row r="74" spans="1:76">
      <c r="A74" s="416">
        <v>103351</v>
      </c>
      <c r="B74" s="416">
        <v>3302416</v>
      </c>
      <c r="C74" s="417" t="s">
        <v>148</v>
      </c>
      <c r="D74" s="418">
        <v>428</v>
      </c>
      <c r="E74" s="418">
        <v>428</v>
      </c>
      <c r="F74" s="418">
        <v>0</v>
      </c>
      <c r="G74" s="419">
        <v>1721086.0120000001</v>
      </c>
      <c r="H74" s="419">
        <v>0</v>
      </c>
      <c r="I74" s="419">
        <v>0</v>
      </c>
      <c r="J74" s="419">
        <v>12846.859999999986</v>
      </c>
      <c r="K74" s="419">
        <v>0</v>
      </c>
      <c r="L74" s="419">
        <v>33149.199999999975</v>
      </c>
      <c r="M74" s="419">
        <v>0</v>
      </c>
      <c r="N74" s="419">
        <v>8262.7395731724555</v>
      </c>
      <c r="O74" s="419">
        <v>0</v>
      </c>
      <c r="P74" s="419">
        <v>0</v>
      </c>
      <c r="Q74" s="419">
        <v>3547.0834463055699</v>
      </c>
      <c r="R74" s="419">
        <v>0</v>
      </c>
      <c r="S74" s="419">
        <v>0</v>
      </c>
      <c r="T74" s="419">
        <v>0</v>
      </c>
      <c r="U74" s="419">
        <v>0</v>
      </c>
      <c r="V74" s="419">
        <v>0</v>
      </c>
      <c r="W74" s="419">
        <v>0</v>
      </c>
      <c r="X74" s="419">
        <v>0</v>
      </c>
      <c r="Y74" s="419">
        <v>0</v>
      </c>
      <c r="Z74" s="419">
        <v>27766.034782608684</v>
      </c>
      <c r="AA74" s="419">
        <v>0</v>
      </c>
      <c r="AB74" s="419">
        <v>89829.701244323442</v>
      </c>
      <c r="AC74" s="419">
        <v>0</v>
      </c>
      <c r="AD74" s="419">
        <v>0</v>
      </c>
      <c r="AE74" s="419">
        <v>0</v>
      </c>
      <c r="AF74" s="419">
        <v>149406.57</v>
      </c>
      <c r="AG74" s="419">
        <v>0</v>
      </c>
      <c r="AH74" s="419">
        <v>0</v>
      </c>
      <c r="AI74" s="419">
        <v>0</v>
      </c>
      <c r="AJ74" s="419">
        <v>43799.027999999998</v>
      </c>
      <c r="AK74" s="419">
        <v>0</v>
      </c>
      <c r="AL74" s="419">
        <v>0</v>
      </c>
      <c r="AM74" s="419">
        <v>0</v>
      </c>
      <c r="AN74" s="419">
        <v>0</v>
      </c>
      <c r="AO74" s="419">
        <v>0</v>
      </c>
      <c r="AP74" s="419">
        <v>0</v>
      </c>
      <c r="AQ74" s="419">
        <v>0</v>
      </c>
      <c r="AR74" s="419">
        <v>0</v>
      </c>
      <c r="AS74" s="419">
        <v>1721086.0120000001</v>
      </c>
      <c r="AT74" s="419">
        <v>175401.61904641011</v>
      </c>
      <c r="AU74" s="419">
        <v>193205.598</v>
      </c>
      <c r="AV74" s="419">
        <v>196694.11973133552</v>
      </c>
      <c r="AW74" s="420">
        <v>2089693.2290464102</v>
      </c>
      <c r="AX74" s="420">
        <v>2045894.2010464102</v>
      </c>
      <c r="AY74" s="420">
        <v>5115</v>
      </c>
      <c r="AZ74" s="420">
        <v>2189220</v>
      </c>
      <c r="BA74" s="420">
        <v>143325.79895358975</v>
      </c>
      <c r="BB74" s="420">
        <v>0</v>
      </c>
      <c r="BC74" s="420">
        <v>2233019.0279999999</v>
      </c>
      <c r="BD74" s="419">
        <v>2233019.0279999999</v>
      </c>
      <c r="BE74" s="419">
        <v>0</v>
      </c>
      <c r="BF74" s="420">
        <v>2233019.0279999999</v>
      </c>
      <c r="BG74" s="420">
        <v>2039813.43</v>
      </c>
      <c r="BH74" s="419">
        <v>2039813.43</v>
      </c>
      <c r="BI74" s="419">
        <v>4765.9192289719622</v>
      </c>
      <c r="BJ74" s="419">
        <v>4756.9838141509435</v>
      </c>
      <c r="BK74" s="421">
        <v>1.8783782266481158E-3</v>
      </c>
      <c r="BL74" s="421">
        <v>0</v>
      </c>
      <c r="BM74" s="419">
        <v>0</v>
      </c>
      <c r="BN74" s="420">
        <v>2233019.0279999999</v>
      </c>
      <c r="BO74" s="420">
        <v>5115</v>
      </c>
      <c r="BP74" s="420" t="s">
        <v>78</v>
      </c>
      <c r="BQ74" s="420">
        <v>5217.3341775700937</v>
      </c>
      <c r="BR74" s="421">
        <v>5.997002698564069E-3</v>
      </c>
      <c r="BS74" s="419">
        <v>-10657.199999999999</v>
      </c>
      <c r="BT74" s="419">
        <v>2222361.8279999997</v>
      </c>
      <c r="BU74" s="419">
        <v>0</v>
      </c>
      <c r="BV74" s="419">
        <v>2222361.8279999997</v>
      </c>
      <c r="BW74" s="419">
        <v>43799.027999999998</v>
      </c>
      <c r="BX74" s="419">
        <v>2178562.7999999998</v>
      </c>
    </row>
    <row r="75" spans="1:76">
      <c r="A75" s="416">
        <v>103353</v>
      </c>
      <c r="B75" s="416">
        <v>3302420</v>
      </c>
      <c r="C75" s="417" t="s">
        <v>149</v>
      </c>
      <c r="D75" s="418">
        <v>421</v>
      </c>
      <c r="E75" s="418">
        <v>421</v>
      </c>
      <c r="F75" s="418">
        <v>0</v>
      </c>
      <c r="G75" s="419">
        <v>1692937.4090000002</v>
      </c>
      <c r="H75" s="419">
        <v>0</v>
      </c>
      <c r="I75" s="419">
        <v>0</v>
      </c>
      <c r="J75" s="419">
        <v>10376.31</v>
      </c>
      <c r="K75" s="419">
        <v>0</v>
      </c>
      <c r="L75" s="419">
        <v>26045.799999999992</v>
      </c>
      <c r="M75" s="419">
        <v>0</v>
      </c>
      <c r="N75" s="419">
        <v>1454.7236659199912</v>
      </c>
      <c r="O75" s="419">
        <v>294.0398899199995</v>
      </c>
      <c r="P75" s="419">
        <v>0</v>
      </c>
      <c r="Q75" s="419">
        <v>4044.3381350399973</v>
      </c>
      <c r="R75" s="419">
        <v>536.49383423999916</v>
      </c>
      <c r="S75" s="419">
        <v>2826.9098188799981</v>
      </c>
      <c r="T75" s="419">
        <v>0</v>
      </c>
      <c r="U75" s="419">
        <v>0</v>
      </c>
      <c r="V75" s="419">
        <v>0</v>
      </c>
      <c r="W75" s="419">
        <v>0</v>
      </c>
      <c r="X75" s="419">
        <v>0</v>
      </c>
      <c r="Y75" s="419">
        <v>0</v>
      </c>
      <c r="Z75" s="419">
        <v>16939.526292134819</v>
      </c>
      <c r="AA75" s="419">
        <v>0</v>
      </c>
      <c r="AB75" s="419">
        <v>98421.840297935691</v>
      </c>
      <c r="AC75" s="419">
        <v>0</v>
      </c>
      <c r="AD75" s="419">
        <v>0</v>
      </c>
      <c r="AE75" s="419">
        <v>0</v>
      </c>
      <c r="AF75" s="419">
        <v>149406.57</v>
      </c>
      <c r="AG75" s="419">
        <v>0</v>
      </c>
      <c r="AH75" s="419">
        <v>0</v>
      </c>
      <c r="AI75" s="419">
        <v>0</v>
      </c>
      <c r="AJ75" s="419">
        <v>40601.749600000003</v>
      </c>
      <c r="AK75" s="419">
        <v>0</v>
      </c>
      <c r="AL75" s="419">
        <v>0</v>
      </c>
      <c r="AM75" s="419">
        <v>0</v>
      </c>
      <c r="AN75" s="419">
        <v>0</v>
      </c>
      <c r="AO75" s="419">
        <v>0</v>
      </c>
      <c r="AP75" s="419">
        <v>0</v>
      </c>
      <c r="AQ75" s="419">
        <v>0</v>
      </c>
      <c r="AR75" s="419">
        <v>0</v>
      </c>
      <c r="AS75" s="419">
        <v>1692937.4090000002</v>
      </c>
      <c r="AT75" s="419">
        <v>160939.98193407047</v>
      </c>
      <c r="AU75" s="419">
        <v>190008.31960000002</v>
      </c>
      <c r="AV75" s="419">
        <v>199477.01227177572</v>
      </c>
      <c r="AW75" s="420">
        <v>2043885.7105340706</v>
      </c>
      <c r="AX75" s="420">
        <v>2003283.9609340706</v>
      </c>
      <c r="AY75" s="420">
        <v>5115</v>
      </c>
      <c r="AZ75" s="420">
        <v>2153415</v>
      </c>
      <c r="BA75" s="420">
        <v>150131.03906592936</v>
      </c>
      <c r="BB75" s="420">
        <v>0</v>
      </c>
      <c r="BC75" s="420">
        <v>2194016.7495999997</v>
      </c>
      <c r="BD75" s="419">
        <v>2194016.7496000002</v>
      </c>
      <c r="BE75" s="419">
        <v>0</v>
      </c>
      <c r="BF75" s="420">
        <v>2194016.7496000002</v>
      </c>
      <c r="BG75" s="420">
        <v>2004008.4300000002</v>
      </c>
      <c r="BH75" s="419">
        <v>2004008.4299999997</v>
      </c>
      <c r="BI75" s="419">
        <v>4760.1150356294529</v>
      </c>
      <c r="BJ75" s="419">
        <v>4753.3486803317528</v>
      </c>
      <c r="BK75" s="421">
        <v>1.4234923109465334E-3</v>
      </c>
      <c r="BL75" s="421">
        <v>0</v>
      </c>
      <c r="BM75" s="419">
        <v>4.6566128730773926E-10</v>
      </c>
      <c r="BN75" s="420">
        <v>2194016.7496000002</v>
      </c>
      <c r="BO75" s="420">
        <v>5115</v>
      </c>
      <c r="BP75" s="420" t="s">
        <v>78</v>
      </c>
      <c r="BQ75" s="420">
        <v>5211.4412104513067</v>
      </c>
      <c r="BR75" s="421">
        <v>8.8872124854069146E-3</v>
      </c>
      <c r="BS75" s="419">
        <v>-10482.9</v>
      </c>
      <c r="BT75" s="419">
        <v>2183533.8496000003</v>
      </c>
      <c r="BU75" s="419">
        <v>0</v>
      </c>
      <c r="BV75" s="419">
        <v>2183533.8496000003</v>
      </c>
      <c r="BW75" s="419">
        <v>40601.749600000003</v>
      </c>
      <c r="BX75" s="419">
        <v>2142932.1</v>
      </c>
    </row>
    <row r="76" spans="1:76">
      <c r="A76" s="416">
        <v>103356</v>
      </c>
      <c r="B76" s="416">
        <v>3302425</v>
      </c>
      <c r="C76" s="417" t="s">
        <v>150</v>
      </c>
      <c r="D76" s="418">
        <v>203</v>
      </c>
      <c r="E76" s="418">
        <v>203</v>
      </c>
      <c r="F76" s="418">
        <v>0</v>
      </c>
      <c r="G76" s="419">
        <v>816309.48700000008</v>
      </c>
      <c r="H76" s="419">
        <v>0</v>
      </c>
      <c r="I76" s="419">
        <v>0</v>
      </c>
      <c r="J76" s="419">
        <v>16305.629999999919</v>
      </c>
      <c r="K76" s="419">
        <v>0</v>
      </c>
      <c r="L76" s="419">
        <v>39068.699999999808</v>
      </c>
      <c r="M76" s="419">
        <v>0</v>
      </c>
      <c r="N76" s="419">
        <v>3879.263109119996</v>
      </c>
      <c r="O76" s="419">
        <v>20288.752404479983</v>
      </c>
      <c r="P76" s="419">
        <v>459.1149158399993</v>
      </c>
      <c r="Q76" s="419">
        <v>2527.7113343999913</v>
      </c>
      <c r="R76" s="419">
        <v>0</v>
      </c>
      <c r="S76" s="419">
        <v>2120.1823641599985</v>
      </c>
      <c r="T76" s="419">
        <v>0</v>
      </c>
      <c r="U76" s="419">
        <v>0</v>
      </c>
      <c r="V76" s="419">
        <v>0</v>
      </c>
      <c r="W76" s="419">
        <v>0</v>
      </c>
      <c r="X76" s="419">
        <v>0</v>
      </c>
      <c r="Y76" s="419">
        <v>0</v>
      </c>
      <c r="Z76" s="419">
        <v>12183.538324022336</v>
      </c>
      <c r="AA76" s="419">
        <v>0</v>
      </c>
      <c r="AB76" s="419">
        <v>65961.81468838673</v>
      </c>
      <c r="AC76" s="419">
        <v>0</v>
      </c>
      <c r="AD76" s="419">
        <v>0</v>
      </c>
      <c r="AE76" s="419">
        <v>0</v>
      </c>
      <c r="AF76" s="419">
        <v>149406.57</v>
      </c>
      <c r="AG76" s="419">
        <v>0</v>
      </c>
      <c r="AH76" s="419">
        <v>0</v>
      </c>
      <c r="AI76" s="419">
        <v>0</v>
      </c>
      <c r="AJ76" s="419">
        <v>16854.223999999998</v>
      </c>
      <c r="AK76" s="419">
        <v>0</v>
      </c>
      <c r="AL76" s="419">
        <v>0</v>
      </c>
      <c r="AM76" s="419">
        <v>0</v>
      </c>
      <c r="AN76" s="419">
        <v>0</v>
      </c>
      <c r="AO76" s="419">
        <v>0</v>
      </c>
      <c r="AP76" s="419">
        <v>0</v>
      </c>
      <c r="AQ76" s="419">
        <v>0</v>
      </c>
      <c r="AR76" s="419">
        <v>0</v>
      </c>
      <c r="AS76" s="419">
        <v>816309.48700000008</v>
      </c>
      <c r="AT76" s="419">
        <v>162794.70714040875</v>
      </c>
      <c r="AU76" s="419">
        <v>166260.79399999999</v>
      </c>
      <c r="AV76" s="419">
        <v>137251.05652446661</v>
      </c>
      <c r="AW76" s="420">
        <v>1145364.9881404089</v>
      </c>
      <c r="AX76" s="420">
        <v>1128510.764140409</v>
      </c>
      <c r="AY76" s="420">
        <v>5115</v>
      </c>
      <c r="AZ76" s="420">
        <v>1038345</v>
      </c>
      <c r="BA76" s="420">
        <v>0</v>
      </c>
      <c r="BB76" s="420">
        <v>0</v>
      </c>
      <c r="BC76" s="420">
        <v>1145364.9881404089</v>
      </c>
      <c r="BD76" s="419">
        <v>1145364.9881404089</v>
      </c>
      <c r="BE76" s="419">
        <v>0</v>
      </c>
      <c r="BF76" s="420">
        <v>1055199.2239999999</v>
      </c>
      <c r="BG76" s="420">
        <v>888938.42999999982</v>
      </c>
      <c r="BH76" s="419">
        <v>979104.19414040877</v>
      </c>
      <c r="BI76" s="419">
        <v>4823.1733701497969</v>
      </c>
      <c r="BJ76" s="419">
        <v>4687.5660751196165</v>
      </c>
      <c r="BK76" s="421">
        <v>2.8929148487089874E-2</v>
      </c>
      <c r="BL76" s="421">
        <v>0</v>
      </c>
      <c r="BM76" s="419">
        <v>0</v>
      </c>
      <c r="BN76" s="420">
        <v>1145364.9881404089</v>
      </c>
      <c r="BO76" s="420">
        <v>5559.1663258148228</v>
      </c>
      <c r="BP76" s="420" t="s">
        <v>78</v>
      </c>
      <c r="BQ76" s="420">
        <v>5642.1920598049701</v>
      </c>
      <c r="BR76" s="421">
        <v>3.0124862725242396E-2</v>
      </c>
      <c r="BS76" s="419">
        <v>-5054.7</v>
      </c>
      <c r="BT76" s="419">
        <v>1140310.2881404089</v>
      </c>
      <c r="BU76" s="419">
        <v>0</v>
      </c>
      <c r="BV76" s="419">
        <v>1140310.2881404089</v>
      </c>
      <c r="BW76" s="419">
        <v>16854.223999999998</v>
      </c>
      <c r="BX76" s="419">
        <v>1123456.064140409</v>
      </c>
    </row>
    <row r="77" spans="1:76">
      <c r="A77" s="416">
        <v>103368</v>
      </c>
      <c r="B77" s="416">
        <v>3302441</v>
      </c>
      <c r="C77" s="417" t="s">
        <v>151</v>
      </c>
      <c r="D77" s="418">
        <v>308</v>
      </c>
      <c r="E77" s="418">
        <v>308</v>
      </c>
      <c r="F77" s="418">
        <v>0</v>
      </c>
      <c r="G77" s="419">
        <v>1238538.5320000001</v>
      </c>
      <c r="H77" s="419">
        <v>0</v>
      </c>
      <c r="I77" s="419">
        <v>0</v>
      </c>
      <c r="J77" s="419">
        <v>91410.349999999904</v>
      </c>
      <c r="K77" s="419">
        <v>0</v>
      </c>
      <c r="L77" s="419">
        <v>226124.89999999994</v>
      </c>
      <c r="M77" s="419">
        <v>0</v>
      </c>
      <c r="N77" s="419">
        <v>2189.1932692346568</v>
      </c>
      <c r="O77" s="419">
        <v>4424.9651186657893</v>
      </c>
      <c r="P77" s="419">
        <v>3684.8832333216928</v>
      </c>
      <c r="Q77" s="419">
        <v>5579.0788279786248</v>
      </c>
      <c r="R77" s="419">
        <v>93653.998581726599</v>
      </c>
      <c r="S77" s="419">
        <v>26234.091446218525</v>
      </c>
      <c r="T77" s="419">
        <v>0</v>
      </c>
      <c r="U77" s="419">
        <v>0</v>
      </c>
      <c r="V77" s="419">
        <v>0</v>
      </c>
      <c r="W77" s="419">
        <v>0</v>
      </c>
      <c r="X77" s="419">
        <v>0</v>
      </c>
      <c r="Y77" s="419">
        <v>0</v>
      </c>
      <c r="Z77" s="419">
        <v>40922.556042402772</v>
      </c>
      <c r="AA77" s="419">
        <v>0</v>
      </c>
      <c r="AB77" s="419">
        <v>160627.52175099798</v>
      </c>
      <c r="AC77" s="419">
        <v>0</v>
      </c>
      <c r="AD77" s="419">
        <v>27486.435199999825</v>
      </c>
      <c r="AE77" s="419">
        <v>0</v>
      </c>
      <c r="AF77" s="419">
        <v>149406.57</v>
      </c>
      <c r="AG77" s="419">
        <v>0</v>
      </c>
      <c r="AH77" s="419">
        <v>0</v>
      </c>
      <c r="AI77" s="419">
        <v>0</v>
      </c>
      <c r="AJ77" s="419">
        <v>6281.7026999999998</v>
      </c>
      <c r="AK77" s="419">
        <v>0</v>
      </c>
      <c r="AL77" s="419">
        <v>0</v>
      </c>
      <c r="AM77" s="419">
        <v>0</v>
      </c>
      <c r="AN77" s="419">
        <v>0</v>
      </c>
      <c r="AO77" s="419">
        <v>0</v>
      </c>
      <c r="AP77" s="419">
        <v>0</v>
      </c>
      <c r="AQ77" s="419">
        <v>0</v>
      </c>
      <c r="AR77" s="419">
        <v>0</v>
      </c>
      <c r="AS77" s="419">
        <v>1238538.5320000001</v>
      </c>
      <c r="AT77" s="419">
        <v>682337.97347054631</v>
      </c>
      <c r="AU77" s="419">
        <v>155688.2727</v>
      </c>
      <c r="AV77" s="419">
        <v>385742.97412277048</v>
      </c>
      <c r="AW77" s="420">
        <v>2076564.7781705465</v>
      </c>
      <c r="AX77" s="420">
        <v>2070283.0754705465</v>
      </c>
      <c r="AY77" s="420">
        <v>5115</v>
      </c>
      <c r="AZ77" s="420">
        <v>1575420</v>
      </c>
      <c r="BA77" s="420">
        <v>0</v>
      </c>
      <c r="BB77" s="420">
        <v>0</v>
      </c>
      <c r="BC77" s="420">
        <v>2076564.7781705465</v>
      </c>
      <c r="BD77" s="419">
        <v>2076564.7781705461</v>
      </c>
      <c r="BE77" s="419">
        <v>0</v>
      </c>
      <c r="BF77" s="420">
        <v>1581701.7027</v>
      </c>
      <c r="BG77" s="420">
        <v>1426013.43</v>
      </c>
      <c r="BH77" s="419">
        <v>1920876.5054705464</v>
      </c>
      <c r="BI77" s="419">
        <v>6236.6120307485271</v>
      </c>
      <c r="BJ77" s="419">
        <v>6049.8039356725139</v>
      </c>
      <c r="BK77" s="421">
        <v>3.0878371772431173E-2</v>
      </c>
      <c r="BL77" s="421">
        <v>0</v>
      </c>
      <c r="BM77" s="419">
        <v>0</v>
      </c>
      <c r="BN77" s="420">
        <v>2076564.7781705465</v>
      </c>
      <c r="BO77" s="420">
        <v>6721.6982969822939</v>
      </c>
      <c r="BP77" s="420" t="s">
        <v>78</v>
      </c>
      <c r="BQ77" s="420">
        <v>6742.0934356186572</v>
      </c>
      <c r="BR77" s="421">
        <v>3.2704821654502725E-2</v>
      </c>
      <c r="BS77" s="419">
        <v>-7669.2</v>
      </c>
      <c r="BT77" s="419">
        <v>2068895.5781705466</v>
      </c>
      <c r="BU77" s="419">
        <v>0</v>
      </c>
      <c r="BV77" s="419">
        <v>2068895.5781705466</v>
      </c>
      <c r="BW77" s="419">
        <v>6281.7026999999998</v>
      </c>
      <c r="BX77" s="419">
        <v>2062613.8754705465</v>
      </c>
    </row>
    <row r="78" spans="1:76">
      <c r="A78" s="416">
        <v>103372</v>
      </c>
      <c r="B78" s="416">
        <v>3302445</v>
      </c>
      <c r="C78" s="417" t="s">
        <v>152</v>
      </c>
      <c r="D78" s="418">
        <v>199</v>
      </c>
      <c r="E78" s="418">
        <v>199</v>
      </c>
      <c r="F78" s="418">
        <v>0</v>
      </c>
      <c r="G78" s="419">
        <v>800224.571</v>
      </c>
      <c r="H78" s="419">
        <v>0</v>
      </c>
      <c r="I78" s="419">
        <v>0</v>
      </c>
      <c r="J78" s="419">
        <v>66210.739999999976</v>
      </c>
      <c r="K78" s="419">
        <v>0</v>
      </c>
      <c r="L78" s="419">
        <v>158642.59999999995</v>
      </c>
      <c r="M78" s="419">
        <v>0</v>
      </c>
      <c r="N78" s="419">
        <v>484.90788863999967</v>
      </c>
      <c r="O78" s="419">
        <v>1470.1994495999991</v>
      </c>
      <c r="P78" s="419">
        <v>7804.9535692799946</v>
      </c>
      <c r="Q78" s="419">
        <v>4044.3381350399973</v>
      </c>
      <c r="R78" s="419">
        <v>74572.642959359931</v>
      </c>
      <c r="S78" s="419">
        <v>6360.5470924799947</v>
      </c>
      <c r="T78" s="419">
        <v>0</v>
      </c>
      <c r="U78" s="419">
        <v>0</v>
      </c>
      <c r="V78" s="419">
        <v>0</v>
      </c>
      <c r="W78" s="419">
        <v>0</v>
      </c>
      <c r="X78" s="419">
        <v>0</v>
      </c>
      <c r="Y78" s="419">
        <v>0</v>
      </c>
      <c r="Z78" s="419">
        <v>16866.910295857913</v>
      </c>
      <c r="AA78" s="419">
        <v>0</v>
      </c>
      <c r="AB78" s="419">
        <v>87873.047983635988</v>
      </c>
      <c r="AC78" s="419">
        <v>0</v>
      </c>
      <c r="AD78" s="419">
        <v>1021.5855999999908</v>
      </c>
      <c r="AE78" s="419">
        <v>0</v>
      </c>
      <c r="AF78" s="419">
        <v>149406.57</v>
      </c>
      <c r="AG78" s="419">
        <v>0</v>
      </c>
      <c r="AH78" s="419">
        <v>0</v>
      </c>
      <c r="AI78" s="419">
        <v>0</v>
      </c>
      <c r="AJ78" s="419">
        <v>18697.6548</v>
      </c>
      <c r="AK78" s="419">
        <v>0</v>
      </c>
      <c r="AL78" s="419">
        <v>0</v>
      </c>
      <c r="AM78" s="419">
        <v>0</v>
      </c>
      <c r="AN78" s="419">
        <v>0</v>
      </c>
      <c r="AO78" s="419">
        <v>0</v>
      </c>
      <c r="AP78" s="419">
        <v>0</v>
      </c>
      <c r="AQ78" s="419">
        <v>0</v>
      </c>
      <c r="AR78" s="419">
        <v>0</v>
      </c>
      <c r="AS78" s="419">
        <v>800224.571</v>
      </c>
      <c r="AT78" s="419">
        <v>425352.47297389375</v>
      </c>
      <c r="AU78" s="419">
        <v>168104.2248</v>
      </c>
      <c r="AV78" s="419">
        <v>242937.01100761996</v>
      </c>
      <c r="AW78" s="420">
        <v>1393681.2687738938</v>
      </c>
      <c r="AX78" s="420">
        <v>1374983.6139738939</v>
      </c>
      <c r="AY78" s="420">
        <v>5115</v>
      </c>
      <c r="AZ78" s="420">
        <v>1017885</v>
      </c>
      <c r="BA78" s="420">
        <v>0</v>
      </c>
      <c r="BB78" s="420">
        <v>0</v>
      </c>
      <c r="BC78" s="420">
        <v>1393681.2687738938</v>
      </c>
      <c r="BD78" s="419">
        <v>1393681.2687738934</v>
      </c>
      <c r="BE78" s="419">
        <v>0</v>
      </c>
      <c r="BF78" s="420">
        <v>1036582.6548</v>
      </c>
      <c r="BG78" s="420">
        <v>868478.43</v>
      </c>
      <c r="BH78" s="419">
        <v>1225577.0439738939</v>
      </c>
      <c r="BI78" s="419">
        <v>6158.6786129341399</v>
      </c>
      <c r="BJ78" s="419">
        <v>6257.3184745098033</v>
      </c>
      <c r="BK78" s="421">
        <v>-1.5763918997808535E-2</v>
      </c>
      <c r="BL78" s="421">
        <v>1.0763918997808535E-2</v>
      </c>
      <c r="BM78" s="419">
        <v>13403.300571419764</v>
      </c>
      <c r="BN78" s="420">
        <v>1407084.5693453136</v>
      </c>
      <c r="BO78" s="420">
        <v>6976.8186660568526</v>
      </c>
      <c r="BP78" s="420" t="s">
        <v>78</v>
      </c>
      <c r="BQ78" s="420">
        <v>7070.7767303784603</v>
      </c>
      <c r="BR78" s="421">
        <v>-5.5133286338310272E-3</v>
      </c>
      <c r="BS78" s="419">
        <v>-4955.0999999999995</v>
      </c>
      <c r="BT78" s="419">
        <v>1402129.4693453135</v>
      </c>
      <c r="BU78" s="419">
        <v>0</v>
      </c>
      <c r="BV78" s="419">
        <v>1402129.4693453135</v>
      </c>
      <c r="BW78" s="419">
        <v>18697.6548</v>
      </c>
      <c r="BX78" s="419">
        <v>1383431.8145453136</v>
      </c>
    </row>
    <row r="79" spans="1:76">
      <c r="A79" s="416">
        <v>103381</v>
      </c>
      <c r="B79" s="416">
        <v>3302454</v>
      </c>
      <c r="C79" s="417" t="s">
        <v>153</v>
      </c>
      <c r="D79" s="418">
        <v>385</v>
      </c>
      <c r="E79" s="418">
        <v>385</v>
      </c>
      <c r="F79" s="418">
        <v>0</v>
      </c>
      <c r="G79" s="419">
        <v>1548173.165</v>
      </c>
      <c r="H79" s="419">
        <v>0</v>
      </c>
      <c r="I79" s="419">
        <v>0</v>
      </c>
      <c r="J79" s="419">
        <v>122045.1699999999</v>
      </c>
      <c r="K79" s="419">
        <v>0</v>
      </c>
      <c r="L79" s="419">
        <v>298342.79999999976</v>
      </c>
      <c r="M79" s="419">
        <v>0</v>
      </c>
      <c r="N79" s="419">
        <v>4364.1709977599949</v>
      </c>
      <c r="O79" s="419">
        <v>9997.3562572799983</v>
      </c>
      <c r="P79" s="419">
        <v>5050.2640742399872</v>
      </c>
      <c r="Q79" s="419">
        <v>31343.620546559992</v>
      </c>
      <c r="R79" s="419">
        <v>60087.309434879826</v>
      </c>
      <c r="S79" s="419">
        <v>86927.47693055986</v>
      </c>
      <c r="T79" s="419">
        <v>0</v>
      </c>
      <c r="U79" s="419">
        <v>0</v>
      </c>
      <c r="V79" s="419">
        <v>0</v>
      </c>
      <c r="W79" s="419">
        <v>0</v>
      </c>
      <c r="X79" s="419">
        <v>0</v>
      </c>
      <c r="Y79" s="419">
        <v>0</v>
      </c>
      <c r="Z79" s="419">
        <v>48635.136809815864</v>
      </c>
      <c r="AA79" s="419">
        <v>0</v>
      </c>
      <c r="AB79" s="419">
        <v>158412.9423291627</v>
      </c>
      <c r="AC79" s="419">
        <v>0</v>
      </c>
      <c r="AD79" s="419">
        <v>5686.1839999999893</v>
      </c>
      <c r="AE79" s="419">
        <v>0</v>
      </c>
      <c r="AF79" s="419">
        <v>149406.57</v>
      </c>
      <c r="AG79" s="419">
        <v>0</v>
      </c>
      <c r="AH79" s="419">
        <v>0</v>
      </c>
      <c r="AI79" s="419">
        <v>0</v>
      </c>
      <c r="AJ79" s="419">
        <v>31408.513500000001</v>
      </c>
      <c r="AK79" s="419">
        <v>0</v>
      </c>
      <c r="AL79" s="419">
        <v>0</v>
      </c>
      <c r="AM79" s="419">
        <v>0</v>
      </c>
      <c r="AN79" s="419">
        <v>0</v>
      </c>
      <c r="AO79" s="419">
        <v>0</v>
      </c>
      <c r="AP79" s="419">
        <v>0</v>
      </c>
      <c r="AQ79" s="419">
        <v>0</v>
      </c>
      <c r="AR79" s="419">
        <v>0</v>
      </c>
      <c r="AS79" s="419">
        <v>1548173.165</v>
      </c>
      <c r="AT79" s="419">
        <v>830892.43138025783</v>
      </c>
      <c r="AU79" s="419">
        <v>180815.08350000001</v>
      </c>
      <c r="AV79" s="419">
        <v>458358.5411460232</v>
      </c>
      <c r="AW79" s="420">
        <v>2559880.6798802582</v>
      </c>
      <c r="AX79" s="420">
        <v>2528472.1663802583</v>
      </c>
      <c r="AY79" s="420">
        <v>5115</v>
      </c>
      <c r="AZ79" s="420">
        <v>1969275</v>
      </c>
      <c r="BA79" s="420">
        <v>0</v>
      </c>
      <c r="BB79" s="420">
        <v>0</v>
      </c>
      <c r="BC79" s="420">
        <v>2559880.6798802582</v>
      </c>
      <c r="BD79" s="419">
        <v>2559880.6798802582</v>
      </c>
      <c r="BE79" s="419">
        <v>0</v>
      </c>
      <c r="BF79" s="420">
        <v>2000683.5134999999</v>
      </c>
      <c r="BG79" s="420">
        <v>1819868.4299999997</v>
      </c>
      <c r="BH79" s="419">
        <v>2379065.5963802584</v>
      </c>
      <c r="BI79" s="419">
        <v>6179.3911594292431</v>
      </c>
      <c r="BJ79" s="419">
        <v>6139.3309940860217</v>
      </c>
      <c r="BK79" s="421">
        <v>6.5251678695628307E-3</v>
      </c>
      <c r="BL79" s="421">
        <v>0</v>
      </c>
      <c r="BM79" s="419">
        <v>0</v>
      </c>
      <c r="BN79" s="420">
        <v>2559880.6798802582</v>
      </c>
      <c r="BO79" s="420">
        <v>6567.4601724162549</v>
      </c>
      <c r="BP79" s="420" t="s">
        <v>78</v>
      </c>
      <c r="BQ79" s="420">
        <v>6649.0407269617099</v>
      </c>
      <c r="BR79" s="421">
        <v>3.9491565856162314E-3</v>
      </c>
      <c r="BS79" s="419">
        <v>-9586.5</v>
      </c>
      <c r="BT79" s="419">
        <v>2550294.1798802582</v>
      </c>
      <c r="BU79" s="419">
        <v>0</v>
      </c>
      <c r="BV79" s="419">
        <v>2550294.1798802582</v>
      </c>
      <c r="BW79" s="419">
        <v>31408.513500000001</v>
      </c>
      <c r="BX79" s="419">
        <v>2518885.6663802583</v>
      </c>
    </row>
    <row r="80" spans="1:76">
      <c r="A80" s="416">
        <v>103383</v>
      </c>
      <c r="B80" s="416">
        <v>3302456</v>
      </c>
      <c r="C80" s="417" t="s">
        <v>154</v>
      </c>
      <c r="D80" s="418">
        <v>197</v>
      </c>
      <c r="E80" s="418">
        <v>197</v>
      </c>
      <c r="F80" s="418">
        <v>0</v>
      </c>
      <c r="G80" s="419">
        <v>792182.11300000001</v>
      </c>
      <c r="H80" s="419">
        <v>0</v>
      </c>
      <c r="I80" s="419">
        <v>0</v>
      </c>
      <c r="J80" s="419">
        <v>40517.020000000004</v>
      </c>
      <c r="K80" s="419">
        <v>0</v>
      </c>
      <c r="L80" s="419">
        <v>97079.8</v>
      </c>
      <c r="M80" s="419">
        <v>0</v>
      </c>
      <c r="N80" s="419">
        <v>5091.5328307199707</v>
      </c>
      <c r="O80" s="419">
        <v>2646.3590092799968</v>
      </c>
      <c r="P80" s="419">
        <v>918.22983167999166</v>
      </c>
      <c r="Q80" s="419">
        <v>3033.2536012799928</v>
      </c>
      <c r="R80" s="419">
        <v>7510.9136793599973</v>
      </c>
      <c r="S80" s="419">
        <v>74206.382745599985</v>
      </c>
      <c r="T80" s="419">
        <v>0</v>
      </c>
      <c r="U80" s="419">
        <v>0</v>
      </c>
      <c r="V80" s="419">
        <v>0</v>
      </c>
      <c r="W80" s="419">
        <v>0</v>
      </c>
      <c r="X80" s="419">
        <v>0</v>
      </c>
      <c r="Y80" s="419">
        <v>0</v>
      </c>
      <c r="Z80" s="419">
        <v>17496.648809523715</v>
      </c>
      <c r="AA80" s="419">
        <v>0</v>
      </c>
      <c r="AB80" s="419">
        <v>95968.432871241996</v>
      </c>
      <c r="AC80" s="419">
        <v>0</v>
      </c>
      <c r="AD80" s="419">
        <v>4992.2767999999969</v>
      </c>
      <c r="AE80" s="419">
        <v>0</v>
      </c>
      <c r="AF80" s="419">
        <v>149406.57</v>
      </c>
      <c r="AG80" s="419">
        <v>0</v>
      </c>
      <c r="AH80" s="419">
        <v>0</v>
      </c>
      <c r="AI80" s="419">
        <v>0</v>
      </c>
      <c r="AJ80" s="419">
        <v>22911.210800000001</v>
      </c>
      <c r="AK80" s="419">
        <v>0</v>
      </c>
      <c r="AL80" s="419">
        <v>0</v>
      </c>
      <c r="AM80" s="419">
        <v>0</v>
      </c>
      <c r="AN80" s="419">
        <v>0</v>
      </c>
      <c r="AO80" s="419">
        <v>0</v>
      </c>
      <c r="AP80" s="419">
        <v>0</v>
      </c>
      <c r="AQ80" s="419">
        <v>0</v>
      </c>
      <c r="AR80" s="419">
        <v>0</v>
      </c>
      <c r="AS80" s="419">
        <v>792182.11300000001</v>
      </c>
      <c r="AT80" s="419">
        <v>349460.85017868562</v>
      </c>
      <c r="AU80" s="419">
        <v>172317.78080000001</v>
      </c>
      <c r="AV80" s="419">
        <v>218738.79553249315</v>
      </c>
      <c r="AW80" s="420">
        <v>1313960.7439786857</v>
      </c>
      <c r="AX80" s="420">
        <v>1291049.5331786857</v>
      </c>
      <c r="AY80" s="420">
        <v>5115</v>
      </c>
      <c r="AZ80" s="420">
        <v>1007655</v>
      </c>
      <c r="BA80" s="420">
        <v>0</v>
      </c>
      <c r="BB80" s="420">
        <v>0</v>
      </c>
      <c r="BC80" s="420">
        <v>1313960.7439786857</v>
      </c>
      <c r="BD80" s="419">
        <v>1313960.7439786857</v>
      </c>
      <c r="BE80" s="419">
        <v>0</v>
      </c>
      <c r="BF80" s="420">
        <v>1030566.2108</v>
      </c>
      <c r="BG80" s="420">
        <v>858248.42999999993</v>
      </c>
      <c r="BH80" s="419">
        <v>1141642.9631786856</v>
      </c>
      <c r="BI80" s="419">
        <v>5795.1419450694702</v>
      </c>
      <c r="BJ80" s="419">
        <v>5909.8372721393034</v>
      </c>
      <c r="BK80" s="421">
        <v>-1.9407527109171079E-2</v>
      </c>
      <c r="BL80" s="421">
        <v>1.4407527109171078E-2</v>
      </c>
      <c r="BM80" s="419">
        <v>16773.789719699926</v>
      </c>
      <c r="BN80" s="420">
        <v>1330734.5336983856</v>
      </c>
      <c r="BO80" s="420">
        <v>6638.6970705501808</v>
      </c>
      <c r="BP80" s="420" t="s">
        <v>78</v>
      </c>
      <c r="BQ80" s="420">
        <v>6754.9976329867286</v>
      </c>
      <c r="BR80" s="421">
        <v>-1.6838474026187877E-2</v>
      </c>
      <c r="BS80" s="419">
        <v>-4905.2999999999993</v>
      </c>
      <c r="BT80" s="419">
        <v>1325829.2336983855</v>
      </c>
      <c r="BU80" s="419">
        <v>0</v>
      </c>
      <c r="BV80" s="419">
        <v>1325829.2336983855</v>
      </c>
      <c r="BW80" s="419">
        <v>22911.210800000001</v>
      </c>
      <c r="BX80" s="419">
        <v>1302918.0228983855</v>
      </c>
    </row>
    <row r="81" spans="1:76">
      <c r="A81" s="416">
        <v>103384</v>
      </c>
      <c r="B81" s="416">
        <v>3302457</v>
      </c>
      <c r="C81" s="417" t="s">
        <v>155</v>
      </c>
      <c r="D81" s="418">
        <v>404</v>
      </c>
      <c r="E81" s="418">
        <v>404</v>
      </c>
      <c r="F81" s="418">
        <v>0</v>
      </c>
      <c r="G81" s="419">
        <v>1624576.5160000001</v>
      </c>
      <c r="H81" s="419">
        <v>0</v>
      </c>
      <c r="I81" s="419">
        <v>0</v>
      </c>
      <c r="J81" s="419">
        <v>103763.09999999985</v>
      </c>
      <c r="K81" s="419">
        <v>0</v>
      </c>
      <c r="L81" s="419">
        <v>253354.59999999966</v>
      </c>
      <c r="M81" s="419">
        <v>0</v>
      </c>
      <c r="N81" s="419">
        <v>6319.4447422761223</v>
      </c>
      <c r="O81" s="419">
        <v>7074.4684185218839</v>
      </c>
      <c r="P81" s="419">
        <v>22552.45378155975</v>
      </c>
      <c r="Q81" s="419">
        <v>78553.490699815273</v>
      </c>
      <c r="R81" s="419">
        <v>49479.907769310972</v>
      </c>
      <c r="S81" s="419">
        <v>24088.3581092653</v>
      </c>
      <c r="T81" s="419">
        <v>0</v>
      </c>
      <c r="U81" s="419">
        <v>0</v>
      </c>
      <c r="V81" s="419">
        <v>0</v>
      </c>
      <c r="W81" s="419">
        <v>0</v>
      </c>
      <c r="X81" s="419">
        <v>0</v>
      </c>
      <c r="Y81" s="419">
        <v>0</v>
      </c>
      <c r="Z81" s="419">
        <v>95090.90253521112</v>
      </c>
      <c r="AA81" s="419">
        <v>0</v>
      </c>
      <c r="AB81" s="419">
        <v>162996.2179774727</v>
      </c>
      <c r="AC81" s="419">
        <v>0</v>
      </c>
      <c r="AD81" s="419">
        <v>2659.9775999999861</v>
      </c>
      <c r="AE81" s="419">
        <v>0</v>
      </c>
      <c r="AF81" s="419">
        <v>149406.57</v>
      </c>
      <c r="AG81" s="419">
        <v>0</v>
      </c>
      <c r="AH81" s="419">
        <v>0</v>
      </c>
      <c r="AI81" s="419">
        <v>0</v>
      </c>
      <c r="AJ81" s="419">
        <v>10603.975200000001</v>
      </c>
      <c r="AK81" s="419">
        <v>0</v>
      </c>
      <c r="AL81" s="419">
        <v>0</v>
      </c>
      <c r="AM81" s="419">
        <v>0</v>
      </c>
      <c r="AN81" s="419">
        <v>0</v>
      </c>
      <c r="AO81" s="419">
        <v>0</v>
      </c>
      <c r="AP81" s="419">
        <v>0</v>
      </c>
      <c r="AQ81" s="419">
        <v>0</v>
      </c>
      <c r="AR81" s="419">
        <v>0</v>
      </c>
      <c r="AS81" s="419">
        <v>1624576.5160000001</v>
      </c>
      <c r="AT81" s="419">
        <v>805932.92163343262</v>
      </c>
      <c r="AU81" s="419">
        <v>160010.54519999999</v>
      </c>
      <c r="AV81" s="419">
        <v>440491.94024494226</v>
      </c>
      <c r="AW81" s="420">
        <v>2590519.9828334325</v>
      </c>
      <c r="AX81" s="420">
        <v>2579916.0076334323</v>
      </c>
      <c r="AY81" s="420">
        <v>5115</v>
      </c>
      <c r="AZ81" s="420">
        <v>2066460</v>
      </c>
      <c r="BA81" s="420">
        <v>0</v>
      </c>
      <c r="BB81" s="420">
        <v>0</v>
      </c>
      <c r="BC81" s="420">
        <v>2590519.9828334325</v>
      </c>
      <c r="BD81" s="419">
        <v>2590519.9828334325</v>
      </c>
      <c r="BE81" s="419">
        <v>0</v>
      </c>
      <c r="BF81" s="420">
        <v>2077063.9752</v>
      </c>
      <c r="BG81" s="420">
        <v>1917053.43</v>
      </c>
      <c r="BH81" s="419">
        <v>2430509.4376334324</v>
      </c>
      <c r="BI81" s="419">
        <v>6016.1124693896845</v>
      </c>
      <c r="BJ81" s="419">
        <v>5821.3296418269229</v>
      </c>
      <c r="BK81" s="421">
        <v>3.3460195444563842E-2</v>
      </c>
      <c r="BL81" s="421">
        <v>0</v>
      </c>
      <c r="BM81" s="419">
        <v>0</v>
      </c>
      <c r="BN81" s="420">
        <v>2590519.9828334325</v>
      </c>
      <c r="BO81" s="420">
        <v>6385.9307119639416</v>
      </c>
      <c r="BP81" s="420" t="s">
        <v>78</v>
      </c>
      <c r="BQ81" s="420">
        <v>6412.1781753302785</v>
      </c>
      <c r="BR81" s="421">
        <v>2.4813522740659621E-2</v>
      </c>
      <c r="BS81" s="419">
        <v>-10059.599999999999</v>
      </c>
      <c r="BT81" s="419">
        <v>2580460.3828334324</v>
      </c>
      <c r="BU81" s="419">
        <v>0</v>
      </c>
      <c r="BV81" s="419">
        <v>2580460.3828334324</v>
      </c>
      <c r="BW81" s="419">
        <v>10603.975200000001</v>
      </c>
      <c r="BX81" s="419">
        <v>2569856.4076334322</v>
      </c>
    </row>
    <row r="82" spans="1:76">
      <c r="A82" s="416">
        <v>103388</v>
      </c>
      <c r="B82" s="416">
        <v>3302462</v>
      </c>
      <c r="C82" s="417" t="s">
        <v>156</v>
      </c>
      <c r="D82" s="418">
        <v>420</v>
      </c>
      <c r="E82" s="418">
        <v>420</v>
      </c>
      <c r="F82" s="418">
        <v>0</v>
      </c>
      <c r="G82" s="419">
        <v>1688916.1800000002</v>
      </c>
      <c r="H82" s="419">
        <v>0</v>
      </c>
      <c r="I82" s="419">
        <v>0</v>
      </c>
      <c r="J82" s="419">
        <v>12352.749999999995</v>
      </c>
      <c r="K82" s="419">
        <v>0</v>
      </c>
      <c r="L82" s="419">
        <v>29597.499999999989</v>
      </c>
      <c r="M82" s="419">
        <v>0</v>
      </c>
      <c r="N82" s="419">
        <v>4849.0788863999987</v>
      </c>
      <c r="O82" s="419">
        <v>588.07977983999979</v>
      </c>
      <c r="P82" s="419">
        <v>0</v>
      </c>
      <c r="Q82" s="419">
        <v>505.54226687999977</v>
      </c>
      <c r="R82" s="419">
        <v>0</v>
      </c>
      <c r="S82" s="419">
        <v>706.72745471999963</v>
      </c>
      <c r="T82" s="419">
        <v>0</v>
      </c>
      <c r="U82" s="419">
        <v>0</v>
      </c>
      <c r="V82" s="419">
        <v>0</v>
      </c>
      <c r="W82" s="419">
        <v>0</v>
      </c>
      <c r="X82" s="419">
        <v>0</v>
      </c>
      <c r="Y82" s="419">
        <v>0</v>
      </c>
      <c r="Z82" s="419">
        <v>42475.113333333225</v>
      </c>
      <c r="AA82" s="419">
        <v>0</v>
      </c>
      <c r="AB82" s="419">
        <v>80102.256306798197</v>
      </c>
      <c r="AC82" s="419">
        <v>0</v>
      </c>
      <c r="AD82" s="419">
        <v>0</v>
      </c>
      <c r="AE82" s="419">
        <v>0</v>
      </c>
      <c r="AF82" s="419">
        <v>149406.57</v>
      </c>
      <c r="AG82" s="419">
        <v>0</v>
      </c>
      <c r="AH82" s="419">
        <v>0</v>
      </c>
      <c r="AI82" s="419">
        <v>0</v>
      </c>
      <c r="AJ82" s="419">
        <v>37459.695</v>
      </c>
      <c r="AK82" s="419">
        <v>0</v>
      </c>
      <c r="AL82" s="419">
        <v>0</v>
      </c>
      <c r="AM82" s="419">
        <v>0</v>
      </c>
      <c r="AN82" s="419">
        <v>0</v>
      </c>
      <c r="AO82" s="419">
        <v>0</v>
      </c>
      <c r="AP82" s="419">
        <v>0</v>
      </c>
      <c r="AQ82" s="419">
        <v>0</v>
      </c>
      <c r="AR82" s="419">
        <v>0</v>
      </c>
      <c r="AS82" s="419">
        <v>1688916.1800000002</v>
      </c>
      <c r="AT82" s="419">
        <v>171177.04802797141</v>
      </c>
      <c r="AU82" s="419">
        <v>186866.26500000001</v>
      </c>
      <c r="AV82" s="419">
        <v>182043.94952642059</v>
      </c>
      <c r="AW82" s="420">
        <v>2046959.4930279716</v>
      </c>
      <c r="AX82" s="420">
        <v>2009499.7980279715</v>
      </c>
      <c r="AY82" s="420">
        <v>5115</v>
      </c>
      <c r="AZ82" s="420">
        <v>2148300</v>
      </c>
      <c r="BA82" s="420">
        <v>138800.20197202847</v>
      </c>
      <c r="BB82" s="420">
        <v>0</v>
      </c>
      <c r="BC82" s="420">
        <v>2185759.6950000003</v>
      </c>
      <c r="BD82" s="419">
        <v>2185759.6950000003</v>
      </c>
      <c r="BE82" s="419">
        <v>0</v>
      </c>
      <c r="BF82" s="420">
        <v>2185759.6949999998</v>
      </c>
      <c r="BG82" s="420">
        <v>1998893.4299999997</v>
      </c>
      <c r="BH82" s="419">
        <v>1998893.4300000002</v>
      </c>
      <c r="BI82" s="419">
        <v>4759.270071428572</v>
      </c>
      <c r="BJ82" s="419">
        <v>4753.0538066350709</v>
      </c>
      <c r="BK82" s="421">
        <v>1.3078465017213594E-3</v>
      </c>
      <c r="BL82" s="421">
        <v>0</v>
      </c>
      <c r="BM82" s="419">
        <v>0</v>
      </c>
      <c r="BN82" s="420">
        <v>2185759.6950000003</v>
      </c>
      <c r="BO82" s="420">
        <v>5115.0000000000009</v>
      </c>
      <c r="BP82" s="420" t="s">
        <v>78</v>
      </c>
      <c r="BQ82" s="420">
        <v>5204.1897500000005</v>
      </c>
      <c r="BR82" s="421">
        <v>-7.7896206599448181E-3</v>
      </c>
      <c r="BS82" s="419">
        <v>-10458</v>
      </c>
      <c r="BT82" s="419">
        <v>2175301.6950000003</v>
      </c>
      <c r="BU82" s="419">
        <v>0</v>
      </c>
      <c r="BV82" s="419">
        <v>2175301.6950000003</v>
      </c>
      <c r="BW82" s="419">
        <v>37459.695</v>
      </c>
      <c r="BX82" s="419">
        <v>2137842.0000000005</v>
      </c>
    </row>
    <row r="83" spans="1:76">
      <c r="A83" s="416">
        <v>103390</v>
      </c>
      <c r="B83" s="416">
        <v>3302464</v>
      </c>
      <c r="C83" s="417" t="s">
        <v>157</v>
      </c>
      <c r="D83" s="418">
        <v>413</v>
      </c>
      <c r="E83" s="418">
        <v>413</v>
      </c>
      <c r="F83" s="418">
        <v>0</v>
      </c>
      <c r="G83" s="419">
        <v>1660767.577</v>
      </c>
      <c r="H83" s="419">
        <v>0</v>
      </c>
      <c r="I83" s="419">
        <v>0</v>
      </c>
      <c r="J83" s="419">
        <v>14823.299999999988</v>
      </c>
      <c r="K83" s="419">
        <v>0</v>
      </c>
      <c r="L83" s="419">
        <v>39068.699999999968</v>
      </c>
      <c r="M83" s="419">
        <v>0</v>
      </c>
      <c r="N83" s="419">
        <v>4121.7170534399929</v>
      </c>
      <c r="O83" s="419">
        <v>882.11966975999928</v>
      </c>
      <c r="P83" s="419">
        <v>0</v>
      </c>
      <c r="Q83" s="419">
        <v>7077.5917363199869</v>
      </c>
      <c r="R83" s="419">
        <v>0</v>
      </c>
      <c r="S83" s="419">
        <v>706.72745471999747</v>
      </c>
      <c r="T83" s="419">
        <v>0</v>
      </c>
      <c r="U83" s="419">
        <v>0</v>
      </c>
      <c r="V83" s="419">
        <v>0</v>
      </c>
      <c r="W83" s="419">
        <v>0</v>
      </c>
      <c r="X83" s="419">
        <v>0</v>
      </c>
      <c r="Y83" s="419">
        <v>0</v>
      </c>
      <c r="Z83" s="419">
        <v>12569.146062322923</v>
      </c>
      <c r="AA83" s="419">
        <v>0</v>
      </c>
      <c r="AB83" s="419">
        <v>96190.333641122896</v>
      </c>
      <c r="AC83" s="419">
        <v>0</v>
      </c>
      <c r="AD83" s="419">
        <v>0</v>
      </c>
      <c r="AE83" s="419">
        <v>0</v>
      </c>
      <c r="AF83" s="419">
        <v>149406.57</v>
      </c>
      <c r="AG83" s="419">
        <v>0</v>
      </c>
      <c r="AH83" s="419">
        <v>0</v>
      </c>
      <c r="AI83" s="419">
        <v>0</v>
      </c>
      <c r="AJ83" s="419">
        <v>33844.406999999999</v>
      </c>
      <c r="AK83" s="419">
        <v>0</v>
      </c>
      <c r="AL83" s="419">
        <v>0</v>
      </c>
      <c r="AM83" s="419">
        <v>0</v>
      </c>
      <c r="AN83" s="419">
        <v>0</v>
      </c>
      <c r="AO83" s="419">
        <v>0</v>
      </c>
      <c r="AP83" s="419">
        <v>0</v>
      </c>
      <c r="AQ83" s="419">
        <v>0</v>
      </c>
      <c r="AR83" s="419">
        <v>0</v>
      </c>
      <c r="AS83" s="419">
        <v>1660767.577</v>
      </c>
      <c r="AT83" s="419">
        <v>175439.63561768574</v>
      </c>
      <c r="AU83" s="419">
        <v>183250.97700000001</v>
      </c>
      <c r="AV83" s="419">
        <v>203233.56862024928</v>
      </c>
      <c r="AW83" s="420">
        <v>2019458.1896176857</v>
      </c>
      <c r="AX83" s="420">
        <v>1985613.7826176859</v>
      </c>
      <c r="AY83" s="420">
        <v>5115</v>
      </c>
      <c r="AZ83" s="420">
        <v>2112495</v>
      </c>
      <c r="BA83" s="420">
        <v>126881.21738231415</v>
      </c>
      <c r="BB83" s="420">
        <v>0</v>
      </c>
      <c r="BC83" s="420">
        <v>2146339.4069999997</v>
      </c>
      <c r="BD83" s="419">
        <v>2146339.4070000001</v>
      </c>
      <c r="BE83" s="419">
        <v>0</v>
      </c>
      <c r="BF83" s="420">
        <v>2146339.4070000001</v>
      </c>
      <c r="BG83" s="420">
        <v>1963088.4300000002</v>
      </c>
      <c r="BH83" s="419">
        <v>1963088.4299999997</v>
      </c>
      <c r="BI83" s="419">
        <v>4753.240750605326</v>
      </c>
      <c r="BJ83" s="419">
        <v>4746.4988987834549</v>
      </c>
      <c r="BK83" s="421">
        <v>1.4203841538020759E-3</v>
      </c>
      <c r="BL83" s="421">
        <v>0</v>
      </c>
      <c r="BM83" s="419">
        <v>4.6566128730773926E-10</v>
      </c>
      <c r="BN83" s="420">
        <v>2146339.4070000001</v>
      </c>
      <c r="BO83" s="420">
        <v>5115</v>
      </c>
      <c r="BP83" s="420" t="s">
        <v>78</v>
      </c>
      <c r="BQ83" s="420">
        <v>5196.9477167070218</v>
      </c>
      <c r="BR83" s="421">
        <v>1.7179169698700036E-3</v>
      </c>
      <c r="BS83" s="419">
        <v>-10283.699999999999</v>
      </c>
      <c r="BT83" s="419">
        <v>2136055.7069999999</v>
      </c>
      <c r="BU83" s="419">
        <v>0</v>
      </c>
      <c r="BV83" s="419">
        <v>2136055.7069999999</v>
      </c>
      <c r="BW83" s="419">
        <v>33844.406999999999</v>
      </c>
      <c r="BX83" s="419">
        <v>2102211.2999999998</v>
      </c>
    </row>
    <row r="84" spans="1:76">
      <c r="A84" s="416">
        <v>103391</v>
      </c>
      <c r="B84" s="416">
        <v>3302465</v>
      </c>
      <c r="C84" s="417" t="s">
        <v>158</v>
      </c>
      <c r="D84" s="418">
        <v>412</v>
      </c>
      <c r="E84" s="418">
        <v>412</v>
      </c>
      <c r="F84" s="418">
        <v>0</v>
      </c>
      <c r="G84" s="419">
        <v>1656746.348</v>
      </c>
      <c r="H84" s="419">
        <v>0</v>
      </c>
      <c r="I84" s="419">
        <v>0</v>
      </c>
      <c r="J84" s="419">
        <v>64234.299999999945</v>
      </c>
      <c r="K84" s="419">
        <v>0</v>
      </c>
      <c r="L84" s="419">
        <v>159826.49999999985</v>
      </c>
      <c r="M84" s="419">
        <v>0</v>
      </c>
      <c r="N84" s="419">
        <v>34998.315349432931</v>
      </c>
      <c r="O84" s="419">
        <v>3537.0637853150361</v>
      </c>
      <c r="P84" s="419">
        <v>1380.6959512852552</v>
      </c>
      <c r="Q84" s="419">
        <v>2533.8614836321167</v>
      </c>
      <c r="R84" s="419">
        <v>5915.7908923982486</v>
      </c>
      <c r="S84" s="419">
        <v>708.44698623999989</v>
      </c>
      <c r="T84" s="419">
        <v>0</v>
      </c>
      <c r="U84" s="419">
        <v>0</v>
      </c>
      <c r="V84" s="419">
        <v>0</v>
      </c>
      <c r="W84" s="419">
        <v>0</v>
      </c>
      <c r="X84" s="419">
        <v>0</v>
      </c>
      <c r="Y84" s="419">
        <v>0</v>
      </c>
      <c r="Z84" s="419">
        <v>49041.471011235953</v>
      </c>
      <c r="AA84" s="419">
        <v>0</v>
      </c>
      <c r="AB84" s="419">
        <v>165481.9996547722</v>
      </c>
      <c r="AC84" s="419">
        <v>0</v>
      </c>
      <c r="AD84" s="419">
        <v>0</v>
      </c>
      <c r="AE84" s="419">
        <v>0</v>
      </c>
      <c r="AF84" s="419">
        <v>149406.57</v>
      </c>
      <c r="AG84" s="419">
        <v>0</v>
      </c>
      <c r="AH84" s="419">
        <v>0</v>
      </c>
      <c r="AI84" s="419">
        <v>0</v>
      </c>
      <c r="AJ84" s="419">
        <v>42646.421999999999</v>
      </c>
      <c r="AK84" s="419">
        <v>482644.14</v>
      </c>
      <c r="AL84" s="419">
        <v>0</v>
      </c>
      <c r="AM84" s="419">
        <v>0</v>
      </c>
      <c r="AN84" s="419">
        <v>0</v>
      </c>
      <c r="AO84" s="419">
        <v>0</v>
      </c>
      <c r="AP84" s="419">
        <v>0</v>
      </c>
      <c r="AQ84" s="419">
        <v>0</v>
      </c>
      <c r="AR84" s="419">
        <v>0</v>
      </c>
      <c r="AS84" s="419">
        <v>1656746.348</v>
      </c>
      <c r="AT84" s="419">
        <v>487658.44511431153</v>
      </c>
      <c r="AU84" s="419">
        <v>674697.13199999998</v>
      </c>
      <c r="AV84" s="419">
        <v>346647.90785616147</v>
      </c>
      <c r="AW84" s="420">
        <v>2819101.9251143113</v>
      </c>
      <c r="AX84" s="420">
        <v>2293811.3631143114</v>
      </c>
      <c r="AY84" s="420">
        <v>5115</v>
      </c>
      <c r="AZ84" s="420">
        <v>2107380</v>
      </c>
      <c r="BA84" s="420">
        <v>0</v>
      </c>
      <c r="BB84" s="420">
        <v>0</v>
      </c>
      <c r="BC84" s="420">
        <v>2819101.9251143113</v>
      </c>
      <c r="BD84" s="419">
        <v>2819101.9251143113</v>
      </c>
      <c r="BE84" s="419">
        <v>0</v>
      </c>
      <c r="BF84" s="420">
        <v>2632670.5619999999</v>
      </c>
      <c r="BG84" s="420">
        <v>1957973.4300000002</v>
      </c>
      <c r="BH84" s="419">
        <v>2144404.7931143115</v>
      </c>
      <c r="BI84" s="419">
        <v>5204.8660027046399</v>
      </c>
      <c r="BJ84" s="419">
        <v>5125.2848217703358</v>
      </c>
      <c r="BK84" s="421">
        <v>1.5527172381966417E-2</v>
      </c>
      <c r="BL84" s="421">
        <v>0</v>
      </c>
      <c r="BM84" s="419">
        <v>0</v>
      </c>
      <c r="BN84" s="420">
        <v>2819101.9251143113</v>
      </c>
      <c r="BO84" s="420">
        <v>5567.5033085298819</v>
      </c>
      <c r="BP84" s="420" t="s">
        <v>78</v>
      </c>
      <c r="BQ84" s="420">
        <v>6842.4804007628918</v>
      </c>
      <c r="BR84" s="421">
        <v>2.1120271077017305E-2</v>
      </c>
      <c r="BS84" s="419">
        <v>-10258.799999999999</v>
      </c>
      <c r="BT84" s="419">
        <v>2808843.1251143115</v>
      </c>
      <c r="BU84" s="419">
        <v>0</v>
      </c>
      <c r="BV84" s="419">
        <v>2808843.1251143115</v>
      </c>
      <c r="BW84" s="419">
        <v>42646.421999999999</v>
      </c>
      <c r="BX84" s="419">
        <v>2766196.7031143117</v>
      </c>
    </row>
    <row r="85" spans="1:76">
      <c r="A85" s="416">
        <v>103392</v>
      </c>
      <c r="B85" s="416">
        <v>3302466</v>
      </c>
      <c r="C85" s="417" t="s">
        <v>159</v>
      </c>
      <c r="D85" s="418">
        <v>570</v>
      </c>
      <c r="E85" s="418">
        <v>570</v>
      </c>
      <c r="F85" s="418">
        <v>0</v>
      </c>
      <c r="G85" s="419">
        <v>2292100.5300000003</v>
      </c>
      <c r="H85" s="419">
        <v>0</v>
      </c>
      <c r="I85" s="419">
        <v>0</v>
      </c>
      <c r="J85" s="419">
        <v>162068.07999999999</v>
      </c>
      <c r="K85" s="419">
        <v>0</v>
      </c>
      <c r="L85" s="419">
        <v>398974.29999999964</v>
      </c>
      <c r="M85" s="419">
        <v>0</v>
      </c>
      <c r="N85" s="419">
        <v>3406.307175481682</v>
      </c>
      <c r="O85" s="419">
        <v>7081.80579948168</v>
      </c>
      <c r="P85" s="419">
        <v>69570.459166107001</v>
      </c>
      <c r="Q85" s="419">
        <v>100449.82436633221</v>
      </c>
      <c r="R85" s="419">
        <v>83987.731937712495</v>
      </c>
      <c r="S85" s="419">
        <v>7801.3752484055967</v>
      </c>
      <c r="T85" s="419">
        <v>0</v>
      </c>
      <c r="U85" s="419">
        <v>0</v>
      </c>
      <c r="V85" s="419">
        <v>0</v>
      </c>
      <c r="W85" s="419">
        <v>0</v>
      </c>
      <c r="X85" s="419">
        <v>0</v>
      </c>
      <c r="Y85" s="419">
        <v>0</v>
      </c>
      <c r="Z85" s="419">
        <v>104265.25108054979</v>
      </c>
      <c r="AA85" s="419">
        <v>0</v>
      </c>
      <c r="AB85" s="419">
        <v>223073.03652046662</v>
      </c>
      <c r="AC85" s="419">
        <v>0</v>
      </c>
      <c r="AD85" s="419">
        <v>6623.012920913874</v>
      </c>
      <c r="AE85" s="419">
        <v>0</v>
      </c>
      <c r="AF85" s="419">
        <v>149406.57</v>
      </c>
      <c r="AG85" s="419">
        <v>0</v>
      </c>
      <c r="AH85" s="419">
        <v>0</v>
      </c>
      <c r="AI85" s="419">
        <v>53911.6</v>
      </c>
      <c r="AJ85" s="419">
        <v>40053.058499999999</v>
      </c>
      <c r="AK85" s="419">
        <v>0</v>
      </c>
      <c r="AL85" s="419">
        <v>0</v>
      </c>
      <c r="AM85" s="419">
        <v>0</v>
      </c>
      <c r="AN85" s="419">
        <v>0</v>
      </c>
      <c r="AO85" s="419">
        <v>0</v>
      </c>
      <c r="AP85" s="419">
        <v>0</v>
      </c>
      <c r="AQ85" s="419">
        <v>0</v>
      </c>
      <c r="AR85" s="419">
        <v>0</v>
      </c>
      <c r="AS85" s="419">
        <v>2292100.5300000003</v>
      </c>
      <c r="AT85" s="419">
        <v>1167301.1842154509</v>
      </c>
      <c r="AU85" s="419">
        <v>243371.22850000003</v>
      </c>
      <c r="AV85" s="419">
        <v>637680.42115013395</v>
      </c>
      <c r="AW85" s="420">
        <v>3702772.9427154511</v>
      </c>
      <c r="AX85" s="420">
        <v>3608808.2842154512</v>
      </c>
      <c r="AY85" s="420">
        <v>5115</v>
      </c>
      <c r="AZ85" s="420">
        <v>2915550</v>
      </c>
      <c r="BA85" s="420">
        <v>0</v>
      </c>
      <c r="BB85" s="420">
        <v>0</v>
      </c>
      <c r="BC85" s="420">
        <v>3702772.9427154511</v>
      </c>
      <c r="BD85" s="419">
        <v>3702772.9427154507</v>
      </c>
      <c r="BE85" s="419">
        <v>0</v>
      </c>
      <c r="BF85" s="420">
        <v>3009514.6584999999</v>
      </c>
      <c r="BG85" s="420">
        <v>2766143.43</v>
      </c>
      <c r="BH85" s="419">
        <v>3459401.7142154514</v>
      </c>
      <c r="BI85" s="419">
        <v>6069.1258144130725</v>
      </c>
      <c r="BJ85" s="419">
        <v>5885.7287248344373</v>
      </c>
      <c r="BK85" s="421">
        <v>3.1159623243389289E-2</v>
      </c>
      <c r="BL85" s="421">
        <v>0</v>
      </c>
      <c r="BM85" s="419">
        <v>0</v>
      </c>
      <c r="BN85" s="420">
        <v>3702772.9427154511</v>
      </c>
      <c r="BO85" s="420">
        <v>6331.2426038867561</v>
      </c>
      <c r="BP85" s="420" t="s">
        <v>78</v>
      </c>
      <c r="BQ85" s="420">
        <v>6496.0928819569317</v>
      </c>
      <c r="BR85" s="421">
        <v>3.5818270068102231E-2</v>
      </c>
      <c r="BS85" s="419">
        <v>-14193</v>
      </c>
      <c r="BT85" s="419">
        <v>3688579.9427154511</v>
      </c>
      <c r="BU85" s="419">
        <v>0</v>
      </c>
      <c r="BV85" s="419">
        <v>3688579.9427154511</v>
      </c>
      <c r="BW85" s="419">
        <v>40053.058499999999</v>
      </c>
      <c r="BX85" s="419">
        <v>3648526.8842154513</v>
      </c>
    </row>
    <row r="86" spans="1:76">
      <c r="A86" s="416">
        <v>103395</v>
      </c>
      <c r="B86" s="416">
        <v>3302469</v>
      </c>
      <c r="C86" s="417" t="s">
        <v>160</v>
      </c>
      <c r="D86" s="418">
        <v>303</v>
      </c>
      <c r="E86" s="418">
        <v>303</v>
      </c>
      <c r="F86" s="418">
        <v>0</v>
      </c>
      <c r="G86" s="419">
        <v>1218432.3870000001</v>
      </c>
      <c r="H86" s="419">
        <v>0</v>
      </c>
      <c r="I86" s="419">
        <v>0</v>
      </c>
      <c r="J86" s="419">
        <v>63246.079999999936</v>
      </c>
      <c r="K86" s="419">
        <v>0</v>
      </c>
      <c r="L86" s="419">
        <v>156274.79999999978</v>
      </c>
      <c r="M86" s="419">
        <v>0</v>
      </c>
      <c r="N86" s="419">
        <v>729.77031585059558</v>
      </c>
      <c r="O86" s="419">
        <v>1475.0676596980063</v>
      </c>
      <c r="P86" s="419">
        <v>460.63516390569458</v>
      </c>
      <c r="Q86" s="419">
        <v>88255.627133931514</v>
      </c>
      <c r="R86" s="419">
        <v>2153.0812155591925</v>
      </c>
      <c r="S86" s="419">
        <v>0</v>
      </c>
      <c r="T86" s="419">
        <v>0</v>
      </c>
      <c r="U86" s="419">
        <v>0</v>
      </c>
      <c r="V86" s="419">
        <v>0</v>
      </c>
      <c r="W86" s="419">
        <v>0</v>
      </c>
      <c r="X86" s="419">
        <v>0</v>
      </c>
      <c r="Y86" s="419">
        <v>0</v>
      </c>
      <c r="Z86" s="419">
        <v>33660.469051094733</v>
      </c>
      <c r="AA86" s="419">
        <v>0</v>
      </c>
      <c r="AB86" s="419">
        <v>133466.6277281474</v>
      </c>
      <c r="AC86" s="419">
        <v>0</v>
      </c>
      <c r="AD86" s="419">
        <v>28739.323199999879</v>
      </c>
      <c r="AE86" s="419">
        <v>0</v>
      </c>
      <c r="AF86" s="419">
        <v>149406.57</v>
      </c>
      <c r="AG86" s="419">
        <v>0</v>
      </c>
      <c r="AH86" s="419">
        <v>0</v>
      </c>
      <c r="AI86" s="419">
        <v>0</v>
      </c>
      <c r="AJ86" s="419">
        <v>8644.5450000000001</v>
      </c>
      <c r="AK86" s="419">
        <v>0</v>
      </c>
      <c r="AL86" s="419">
        <v>0</v>
      </c>
      <c r="AM86" s="419">
        <v>0</v>
      </c>
      <c r="AN86" s="419">
        <v>0</v>
      </c>
      <c r="AO86" s="419">
        <v>0</v>
      </c>
      <c r="AP86" s="419">
        <v>0</v>
      </c>
      <c r="AQ86" s="419">
        <v>0</v>
      </c>
      <c r="AR86" s="419">
        <v>0</v>
      </c>
      <c r="AS86" s="419">
        <v>1218432.3870000001</v>
      </c>
      <c r="AT86" s="419">
        <v>508461.48146818671</v>
      </c>
      <c r="AU86" s="419">
        <v>158051.11500000002</v>
      </c>
      <c r="AV86" s="419">
        <v>306922.4692141675</v>
      </c>
      <c r="AW86" s="420">
        <v>1884944.9834681868</v>
      </c>
      <c r="AX86" s="420">
        <v>1876300.4384681869</v>
      </c>
      <c r="AY86" s="420">
        <v>5115</v>
      </c>
      <c r="AZ86" s="420">
        <v>1549845</v>
      </c>
      <c r="BA86" s="420">
        <v>0</v>
      </c>
      <c r="BB86" s="420">
        <v>0</v>
      </c>
      <c r="BC86" s="420">
        <v>1884944.9834681868</v>
      </c>
      <c r="BD86" s="419">
        <v>1884944.983468187</v>
      </c>
      <c r="BE86" s="419">
        <v>0</v>
      </c>
      <c r="BF86" s="420">
        <v>1558489.5449999999</v>
      </c>
      <c r="BG86" s="420">
        <v>1400438.43</v>
      </c>
      <c r="BH86" s="419">
        <v>1726893.8684681868</v>
      </c>
      <c r="BI86" s="419">
        <v>5699.3196979148079</v>
      </c>
      <c r="BJ86" s="419">
        <v>5543.6506283911667</v>
      </c>
      <c r="BK86" s="421">
        <v>2.8080606076869272E-2</v>
      </c>
      <c r="BL86" s="421">
        <v>0</v>
      </c>
      <c r="BM86" s="419">
        <v>0</v>
      </c>
      <c r="BN86" s="420">
        <v>1884944.9834681868</v>
      </c>
      <c r="BO86" s="420">
        <v>6192.4106880138179</v>
      </c>
      <c r="BP86" s="420" t="s">
        <v>78</v>
      </c>
      <c r="BQ86" s="420">
        <v>6220.9405394989662</v>
      </c>
      <c r="BR86" s="421">
        <v>2.0831465449520969E-2</v>
      </c>
      <c r="BS86" s="419">
        <v>-7544.7</v>
      </c>
      <c r="BT86" s="419">
        <v>1877400.2834681869</v>
      </c>
      <c r="BU86" s="419">
        <v>0</v>
      </c>
      <c r="BV86" s="419">
        <v>1877400.2834681869</v>
      </c>
      <c r="BW86" s="419">
        <v>8644.5450000000001</v>
      </c>
      <c r="BX86" s="419">
        <v>1868755.7384681869</v>
      </c>
    </row>
    <row r="87" spans="1:76">
      <c r="A87" s="416">
        <v>131672</v>
      </c>
      <c r="B87" s="416">
        <v>3302474</v>
      </c>
      <c r="C87" s="417" t="s">
        <v>161</v>
      </c>
      <c r="D87" s="418">
        <v>400</v>
      </c>
      <c r="E87" s="418">
        <v>400</v>
      </c>
      <c r="F87" s="418">
        <v>0</v>
      </c>
      <c r="G87" s="419">
        <v>1608491.6</v>
      </c>
      <c r="H87" s="419">
        <v>0</v>
      </c>
      <c r="I87" s="419">
        <v>0</v>
      </c>
      <c r="J87" s="419">
        <v>62751.97</v>
      </c>
      <c r="K87" s="419">
        <v>0</v>
      </c>
      <c r="L87" s="419">
        <v>150355.30000000002</v>
      </c>
      <c r="M87" s="419">
        <v>0</v>
      </c>
      <c r="N87" s="419">
        <v>14062.328770559998</v>
      </c>
      <c r="O87" s="419">
        <v>12349.67537664</v>
      </c>
      <c r="P87" s="419">
        <v>918.22983167999996</v>
      </c>
      <c r="Q87" s="419">
        <v>34376.874147839997</v>
      </c>
      <c r="R87" s="419">
        <v>0</v>
      </c>
      <c r="S87" s="419">
        <v>0</v>
      </c>
      <c r="T87" s="419">
        <v>0</v>
      </c>
      <c r="U87" s="419">
        <v>0</v>
      </c>
      <c r="V87" s="419">
        <v>0</v>
      </c>
      <c r="W87" s="419">
        <v>0</v>
      </c>
      <c r="X87" s="419">
        <v>0</v>
      </c>
      <c r="Y87" s="419">
        <v>0</v>
      </c>
      <c r="Z87" s="419">
        <v>25310.120343839455</v>
      </c>
      <c r="AA87" s="419">
        <v>0</v>
      </c>
      <c r="AB87" s="419">
        <v>132105.86309321542</v>
      </c>
      <c r="AC87" s="419">
        <v>0</v>
      </c>
      <c r="AD87" s="419">
        <v>0</v>
      </c>
      <c r="AE87" s="419">
        <v>0</v>
      </c>
      <c r="AF87" s="419">
        <v>149406.57</v>
      </c>
      <c r="AG87" s="419">
        <v>0</v>
      </c>
      <c r="AH87" s="419">
        <v>0</v>
      </c>
      <c r="AI87" s="419">
        <v>0</v>
      </c>
      <c r="AJ87" s="419">
        <v>37171.5435</v>
      </c>
      <c r="AK87" s="419">
        <v>0</v>
      </c>
      <c r="AL87" s="419">
        <v>0</v>
      </c>
      <c r="AM87" s="419">
        <v>0</v>
      </c>
      <c r="AN87" s="419">
        <v>0</v>
      </c>
      <c r="AO87" s="419">
        <v>0</v>
      </c>
      <c r="AP87" s="419">
        <v>0</v>
      </c>
      <c r="AQ87" s="419">
        <v>0</v>
      </c>
      <c r="AR87" s="419">
        <v>0</v>
      </c>
      <c r="AS87" s="419">
        <v>1608491.6</v>
      </c>
      <c r="AT87" s="419">
        <v>432230.36156377487</v>
      </c>
      <c r="AU87" s="419">
        <v>186578.11350000001</v>
      </c>
      <c r="AV87" s="419">
        <v>311463.61921883468</v>
      </c>
      <c r="AW87" s="420">
        <v>2227300.0750637748</v>
      </c>
      <c r="AX87" s="420">
        <v>2190128.5315637747</v>
      </c>
      <c r="AY87" s="420">
        <v>5115</v>
      </c>
      <c r="AZ87" s="420">
        <v>2046000</v>
      </c>
      <c r="BA87" s="420">
        <v>0</v>
      </c>
      <c r="BB87" s="420">
        <v>0</v>
      </c>
      <c r="BC87" s="420">
        <v>2227300.0750637748</v>
      </c>
      <c r="BD87" s="419">
        <v>2227300.0750637753</v>
      </c>
      <c r="BE87" s="419">
        <v>0</v>
      </c>
      <c r="BF87" s="420">
        <v>2083171.5434999999</v>
      </c>
      <c r="BG87" s="420">
        <v>1896593.43</v>
      </c>
      <c r="BH87" s="419">
        <v>2040721.9615637749</v>
      </c>
      <c r="BI87" s="419">
        <v>5101.8049039094367</v>
      </c>
      <c r="BJ87" s="419">
        <v>5071.3869075060538</v>
      </c>
      <c r="BK87" s="421">
        <v>5.9979640595675746E-3</v>
      </c>
      <c r="BL87" s="421">
        <v>0</v>
      </c>
      <c r="BM87" s="419">
        <v>0</v>
      </c>
      <c r="BN87" s="420">
        <v>2227300.0750637748</v>
      </c>
      <c r="BO87" s="420">
        <v>5475.3213289094365</v>
      </c>
      <c r="BP87" s="420" t="s">
        <v>78</v>
      </c>
      <c r="BQ87" s="420">
        <v>5568.250187659437</v>
      </c>
      <c r="BR87" s="421">
        <v>9.6325298748851651E-3</v>
      </c>
      <c r="BS87" s="419">
        <v>-9960</v>
      </c>
      <c r="BT87" s="419">
        <v>2217340.0750637748</v>
      </c>
      <c r="BU87" s="419">
        <v>0</v>
      </c>
      <c r="BV87" s="419">
        <v>2217340.0750637748</v>
      </c>
      <c r="BW87" s="419">
        <v>37171.5435</v>
      </c>
      <c r="BX87" s="419">
        <v>2180168.5315637747</v>
      </c>
    </row>
    <row r="88" spans="1:76">
      <c r="A88" s="416">
        <v>132261</v>
      </c>
      <c r="B88" s="416">
        <v>3302477</v>
      </c>
      <c r="C88" s="417" t="s">
        <v>162</v>
      </c>
      <c r="D88" s="418">
        <v>807</v>
      </c>
      <c r="E88" s="418">
        <v>807</v>
      </c>
      <c r="F88" s="418">
        <v>0</v>
      </c>
      <c r="G88" s="419">
        <v>3245131.8030000003</v>
      </c>
      <c r="H88" s="419">
        <v>0</v>
      </c>
      <c r="I88" s="419">
        <v>0</v>
      </c>
      <c r="J88" s="419">
        <v>51881.54999999969</v>
      </c>
      <c r="K88" s="419">
        <v>0</v>
      </c>
      <c r="L88" s="419">
        <v>129045.09999999977</v>
      </c>
      <c r="M88" s="419">
        <v>0</v>
      </c>
      <c r="N88" s="419">
        <v>11152.881438719984</v>
      </c>
      <c r="O88" s="419">
        <v>14113.914716159994</v>
      </c>
      <c r="P88" s="419">
        <v>11936.987811839997</v>
      </c>
      <c r="Q88" s="419">
        <v>13649.64120575997</v>
      </c>
      <c r="R88" s="419">
        <v>47211.457413119795</v>
      </c>
      <c r="S88" s="419">
        <v>19788.368732159975</v>
      </c>
      <c r="T88" s="419">
        <v>0</v>
      </c>
      <c r="U88" s="419">
        <v>0</v>
      </c>
      <c r="V88" s="419">
        <v>0</v>
      </c>
      <c r="W88" s="419">
        <v>0</v>
      </c>
      <c r="X88" s="419">
        <v>0</v>
      </c>
      <c r="Y88" s="419">
        <v>0</v>
      </c>
      <c r="Z88" s="419">
        <v>88131.680170212625</v>
      </c>
      <c r="AA88" s="419">
        <v>0</v>
      </c>
      <c r="AB88" s="419">
        <v>308973.24485955969</v>
      </c>
      <c r="AC88" s="419">
        <v>0</v>
      </c>
      <c r="AD88" s="419">
        <v>0</v>
      </c>
      <c r="AE88" s="419">
        <v>0</v>
      </c>
      <c r="AF88" s="419">
        <v>149406.57</v>
      </c>
      <c r="AG88" s="419">
        <v>0</v>
      </c>
      <c r="AH88" s="419">
        <v>0</v>
      </c>
      <c r="AI88" s="419">
        <v>80916.320000000007</v>
      </c>
      <c r="AJ88" s="419">
        <v>46680.542999999998</v>
      </c>
      <c r="AK88" s="419">
        <v>0</v>
      </c>
      <c r="AL88" s="419">
        <v>0</v>
      </c>
      <c r="AM88" s="419">
        <v>0</v>
      </c>
      <c r="AN88" s="419">
        <v>0</v>
      </c>
      <c r="AO88" s="419">
        <v>0</v>
      </c>
      <c r="AP88" s="419">
        <v>0</v>
      </c>
      <c r="AQ88" s="419">
        <v>0</v>
      </c>
      <c r="AR88" s="419">
        <v>0</v>
      </c>
      <c r="AS88" s="419">
        <v>3245131.8030000003</v>
      </c>
      <c r="AT88" s="419">
        <v>695884.82634753152</v>
      </c>
      <c r="AU88" s="419">
        <v>277003.43300000002</v>
      </c>
      <c r="AV88" s="419">
        <v>578790.59948395309</v>
      </c>
      <c r="AW88" s="420">
        <v>4218020.0623475322</v>
      </c>
      <c r="AX88" s="420">
        <v>4090423.1993475324</v>
      </c>
      <c r="AY88" s="420">
        <v>5115</v>
      </c>
      <c r="AZ88" s="420">
        <v>4127805</v>
      </c>
      <c r="BA88" s="420">
        <v>37381.800652467646</v>
      </c>
      <c r="BB88" s="420">
        <v>0</v>
      </c>
      <c r="BC88" s="420">
        <v>4255401.8629999999</v>
      </c>
      <c r="BD88" s="419">
        <v>4255401.8629999999</v>
      </c>
      <c r="BE88" s="419">
        <v>0</v>
      </c>
      <c r="BF88" s="420">
        <v>4255401.8629999999</v>
      </c>
      <c r="BG88" s="420">
        <v>3978398.4299999997</v>
      </c>
      <c r="BH88" s="419">
        <v>3978398.4299999997</v>
      </c>
      <c r="BI88" s="419">
        <v>4929.8617472118958</v>
      </c>
      <c r="BJ88" s="419">
        <v>4929.0033727491</v>
      </c>
      <c r="BK88" s="421">
        <v>1.741476720307228E-4</v>
      </c>
      <c r="BL88" s="421">
        <v>0</v>
      </c>
      <c r="BM88" s="419">
        <v>0</v>
      </c>
      <c r="BN88" s="420">
        <v>4255401.8629999999</v>
      </c>
      <c r="BO88" s="420">
        <v>5115</v>
      </c>
      <c r="BP88" s="420" t="s">
        <v>78</v>
      </c>
      <c r="BQ88" s="420">
        <v>5273.1125935563814</v>
      </c>
      <c r="BR88" s="421">
        <v>5.6305248067420877E-3</v>
      </c>
      <c r="BS88" s="419">
        <v>-20094.3</v>
      </c>
      <c r="BT88" s="419">
        <v>4235307.5630000001</v>
      </c>
      <c r="BU88" s="419">
        <v>0</v>
      </c>
      <c r="BV88" s="419">
        <v>4235307.5630000001</v>
      </c>
      <c r="BW88" s="419">
        <v>46680.542999999998</v>
      </c>
      <c r="BX88" s="419">
        <v>4188627.02</v>
      </c>
    </row>
    <row r="89" spans="1:76">
      <c r="A89" s="416">
        <v>132007</v>
      </c>
      <c r="B89" s="416">
        <v>3302478</v>
      </c>
      <c r="C89" s="417" t="s">
        <v>163</v>
      </c>
      <c r="D89" s="418">
        <v>420</v>
      </c>
      <c r="E89" s="418">
        <v>420</v>
      </c>
      <c r="F89" s="418">
        <v>0</v>
      </c>
      <c r="G89" s="419">
        <v>1688916.1800000002</v>
      </c>
      <c r="H89" s="419">
        <v>0</v>
      </c>
      <c r="I89" s="419">
        <v>0</v>
      </c>
      <c r="J89" s="419">
        <v>14823.299999999994</v>
      </c>
      <c r="K89" s="419">
        <v>0</v>
      </c>
      <c r="L89" s="419">
        <v>35516.999999999985</v>
      </c>
      <c r="M89" s="419">
        <v>0</v>
      </c>
      <c r="N89" s="419">
        <v>8749.173360664432</v>
      </c>
      <c r="O89" s="419">
        <v>1473.708278835313</v>
      </c>
      <c r="P89" s="419">
        <v>1380.6319664878272</v>
      </c>
      <c r="Q89" s="419">
        <v>16215.961973430067</v>
      </c>
      <c r="R89" s="419">
        <v>537.77424911885339</v>
      </c>
      <c r="S89" s="419">
        <v>0</v>
      </c>
      <c r="T89" s="419">
        <v>0</v>
      </c>
      <c r="U89" s="419">
        <v>0</v>
      </c>
      <c r="V89" s="419">
        <v>0</v>
      </c>
      <c r="W89" s="419">
        <v>0</v>
      </c>
      <c r="X89" s="419">
        <v>0</v>
      </c>
      <c r="Y89" s="419">
        <v>0</v>
      </c>
      <c r="Z89" s="419">
        <v>23543.854143646393</v>
      </c>
      <c r="AA89" s="419">
        <v>0</v>
      </c>
      <c r="AB89" s="419">
        <v>90646.549872105999</v>
      </c>
      <c r="AC89" s="419">
        <v>0</v>
      </c>
      <c r="AD89" s="419">
        <v>0</v>
      </c>
      <c r="AE89" s="419">
        <v>0</v>
      </c>
      <c r="AF89" s="419">
        <v>149406.57</v>
      </c>
      <c r="AG89" s="419">
        <v>0</v>
      </c>
      <c r="AH89" s="419">
        <v>0</v>
      </c>
      <c r="AI89" s="419">
        <v>0</v>
      </c>
      <c r="AJ89" s="419">
        <v>40917.512999999999</v>
      </c>
      <c r="AK89" s="419">
        <v>0</v>
      </c>
      <c r="AL89" s="419">
        <v>0</v>
      </c>
      <c r="AM89" s="419">
        <v>0</v>
      </c>
      <c r="AN89" s="419">
        <v>0</v>
      </c>
      <c r="AO89" s="419">
        <v>0</v>
      </c>
      <c r="AP89" s="419">
        <v>0</v>
      </c>
      <c r="AQ89" s="419">
        <v>0</v>
      </c>
      <c r="AR89" s="419">
        <v>0</v>
      </c>
      <c r="AS89" s="419">
        <v>1688916.1800000002</v>
      </c>
      <c r="AT89" s="419">
        <v>192887.95384428886</v>
      </c>
      <c r="AU89" s="419">
        <v>190324.08300000001</v>
      </c>
      <c r="AV89" s="419">
        <v>203423.47681037913</v>
      </c>
      <c r="AW89" s="420">
        <v>2072128.2168442891</v>
      </c>
      <c r="AX89" s="420">
        <v>2031210.7038442891</v>
      </c>
      <c r="AY89" s="420">
        <v>5115</v>
      </c>
      <c r="AZ89" s="420">
        <v>2148300</v>
      </c>
      <c r="BA89" s="420">
        <v>117089.29615571094</v>
      </c>
      <c r="BB89" s="420">
        <v>0</v>
      </c>
      <c r="BC89" s="420">
        <v>2189217.5130000003</v>
      </c>
      <c r="BD89" s="419">
        <v>2189217.5129999998</v>
      </c>
      <c r="BE89" s="419">
        <v>0</v>
      </c>
      <c r="BF89" s="420">
        <v>2189217.5129999998</v>
      </c>
      <c r="BG89" s="420">
        <v>1998893.4299999997</v>
      </c>
      <c r="BH89" s="419">
        <v>1998893.4300000002</v>
      </c>
      <c r="BI89" s="419">
        <v>4759.270071428572</v>
      </c>
      <c r="BJ89" s="419">
        <v>4757.2772971698105</v>
      </c>
      <c r="BK89" s="421">
        <v>4.1888965773491187E-4</v>
      </c>
      <c r="BL89" s="421">
        <v>0</v>
      </c>
      <c r="BM89" s="419">
        <v>0</v>
      </c>
      <c r="BN89" s="420">
        <v>2189217.5130000003</v>
      </c>
      <c r="BO89" s="420">
        <v>5115.0000000000009</v>
      </c>
      <c r="BP89" s="420" t="s">
        <v>78</v>
      </c>
      <c r="BQ89" s="420">
        <v>5212.4226500000004</v>
      </c>
      <c r="BR89" s="421">
        <v>-1.5922179152488836E-3</v>
      </c>
      <c r="BS89" s="419">
        <v>-10458</v>
      </c>
      <c r="BT89" s="419">
        <v>2178759.5130000003</v>
      </c>
      <c r="BU89" s="419">
        <v>0</v>
      </c>
      <c r="BV89" s="419">
        <v>2178759.5130000003</v>
      </c>
      <c r="BW89" s="419">
        <v>40917.512999999999</v>
      </c>
      <c r="BX89" s="419">
        <v>2137842.0000000005</v>
      </c>
    </row>
    <row r="90" spans="1:76">
      <c r="A90" s="416">
        <v>132074</v>
      </c>
      <c r="B90" s="416">
        <v>3302479</v>
      </c>
      <c r="C90" s="417" t="s">
        <v>164</v>
      </c>
      <c r="D90" s="418">
        <v>619</v>
      </c>
      <c r="E90" s="418">
        <v>619</v>
      </c>
      <c r="F90" s="418">
        <v>0</v>
      </c>
      <c r="G90" s="419">
        <v>2489140.7510000002</v>
      </c>
      <c r="H90" s="419">
        <v>0</v>
      </c>
      <c r="I90" s="419">
        <v>0</v>
      </c>
      <c r="J90" s="419">
        <v>221361.27999999988</v>
      </c>
      <c r="K90" s="419">
        <v>0</v>
      </c>
      <c r="L90" s="419">
        <v>537490.59999999963</v>
      </c>
      <c r="M90" s="419">
        <v>0</v>
      </c>
      <c r="N90" s="419">
        <v>2424.5394431999866</v>
      </c>
      <c r="O90" s="419">
        <v>2352.3191193599905</v>
      </c>
      <c r="P90" s="419">
        <v>14232.562391039986</v>
      </c>
      <c r="Q90" s="419">
        <v>25277.113343999983</v>
      </c>
      <c r="R90" s="419">
        <v>262881.97877759975</v>
      </c>
      <c r="S90" s="419">
        <v>12721.094184959979</v>
      </c>
      <c r="T90" s="419">
        <v>0</v>
      </c>
      <c r="U90" s="419">
        <v>0</v>
      </c>
      <c r="V90" s="419">
        <v>0</v>
      </c>
      <c r="W90" s="419">
        <v>0</v>
      </c>
      <c r="X90" s="419">
        <v>0</v>
      </c>
      <c r="Y90" s="419">
        <v>0</v>
      </c>
      <c r="Z90" s="419">
        <v>112981.92397748565</v>
      </c>
      <c r="AA90" s="419">
        <v>0</v>
      </c>
      <c r="AB90" s="419">
        <v>264480.89914455952</v>
      </c>
      <c r="AC90" s="419">
        <v>0</v>
      </c>
      <c r="AD90" s="419">
        <v>5714.6913346277952</v>
      </c>
      <c r="AE90" s="419">
        <v>0</v>
      </c>
      <c r="AF90" s="419">
        <v>149406.57</v>
      </c>
      <c r="AG90" s="419">
        <v>0</v>
      </c>
      <c r="AH90" s="419">
        <v>0</v>
      </c>
      <c r="AI90" s="419">
        <v>54838.448965110438</v>
      </c>
      <c r="AJ90" s="419">
        <v>22384.516299999999</v>
      </c>
      <c r="AK90" s="419">
        <v>0</v>
      </c>
      <c r="AL90" s="419">
        <v>0</v>
      </c>
      <c r="AM90" s="419">
        <v>0</v>
      </c>
      <c r="AN90" s="419">
        <v>0</v>
      </c>
      <c r="AO90" s="419">
        <v>0</v>
      </c>
      <c r="AP90" s="419">
        <v>0</v>
      </c>
      <c r="AQ90" s="419">
        <v>0</v>
      </c>
      <c r="AR90" s="419">
        <v>0</v>
      </c>
      <c r="AS90" s="419">
        <v>2489140.7510000002</v>
      </c>
      <c r="AT90" s="419">
        <v>1461919.0017168324</v>
      </c>
      <c r="AU90" s="419">
        <v>226629.53526511043</v>
      </c>
      <c r="AV90" s="419">
        <v>777284.87210821686</v>
      </c>
      <c r="AW90" s="420">
        <v>4177689.2879819432</v>
      </c>
      <c r="AX90" s="420">
        <v>4100466.3227168331</v>
      </c>
      <c r="AY90" s="420">
        <v>5115</v>
      </c>
      <c r="AZ90" s="420">
        <v>3166185</v>
      </c>
      <c r="BA90" s="420">
        <v>0</v>
      </c>
      <c r="BB90" s="420">
        <v>0</v>
      </c>
      <c r="BC90" s="420">
        <v>4177689.2879819432</v>
      </c>
      <c r="BD90" s="419">
        <v>4177689.2879819423</v>
      </c>
      <c r="BE90" s="419">
        <v>0</v>
      </c>
      <c r="BF90" s="420">
        <v>3243407.9652651101</v>
      </c>
      <c r="BG90" s="420">
        <v>3016778.4299999997</v>
      </c>
      <c r="BH90" s="419">
        <v>3951059.7527168328</v>
      </c>
      <c r="BI90" s="419">
        <v>6382.9721368607961</v>
      </c>
      <c r="BJ90" s="419">
        <v>5998.5462651757189</v>
      </c>
      <c r="BK90" s="421">
        <v>6.4086506078455008E-2</v>
      </c>
      <c r="BL90" s="421">
        <v>0</v>
      </c>
      <c r="BM90" s="419">
        <v>0</v>
      </c>
      <c r="BN90" s="420">
        <v>4177689.2879819432</v>
      </c>
      <c r="BO90" s="420">
        <v>6624.3397782178245</v>
      </c>
      <c r="BP90" s="420" t="s">
        <v>78</v>
      </c>
      <c r="BQ90" s="420">
        <v>6749.0941647527352</v>
      </c>
      <c r="BR90" s="421">
        <v>5.9010923949306182E-2</v>
      </c>
      <c r="BS90" s="419">
        <v>-15413.099999999999</v>
      </c>
      <c r="BT90" s="419">
        <v>4162276.1879819431</v>
      </c>
      <c r="BU90" s="419">
        <v>0</v>
      </c>
      <c r="BV90" s="419">
        <v>4162276.1879819431</v>
      </c>
      <c r="BW90" s="419">
        <v>22384.516299999999</v>
      </c>
      <c r="BX90" s="419">
        <v>4139891.6716819433</v>
      </c>
    </row>
    <row r="91" spans="1:76">
      <c r="A91" s="416">
        <v>133759</v>
      </c>
      <c r="B91" s="416">
        <v>3302486</v>
      </c>
      <c r="C91" s="417" t="s">
        <v>165</v>
      </c>
      <c r="D91" s="418">
        <v>188</v>
      </c>
      <c r="E91" s="418">
        <v>188</v>
      </c>
      <c r="F91" s="418">
        <v>0</v>
      </c>
      <c r="G91" s="419">
        <v>755991.05200000003</v>
      </c>
      <c r="H91" s="419">
        <v>0</v>
      </c>
      <c r="I91" s="419">
        <v>0</v>
      </c>
      <c r="J91" s="419">
        <v>58304.979999999989</v>
      </c>
      <c r="K91" s="419">
        <v>0</v>
      </c>
      <c r="L91" s="419">
        <v>140884.09999999995</v>
      </c>
      <c r="M91" s="419">
        <v>0</v>
      </c>
      <c r="N91" s="419">
        <v>727.3618329599982</v>
      </c>
      <c r="O91" s="419">
        <v>0</v>
      </c>
      <c r="P91" s="419">
        <v>459.11491583999975</v>
      </c>
      <c r="Q91" s="419">
        <v>15166.268006399963</v>
      </c>
      <c r="R91" s="419">
        <v>74036.149125119977</v>
      </c>
      <c r="S91" s="419">
        <v>6360.5470924799974</v>
      </c>
      <c r="T91" s="419">
        <v>0</v>
      </c>
      <c r="U91" s="419">
        <v>0</v>
      </c>
      <c r="V91" s="419">
        <v>0</v>
      </c>
      <c r="W91" s="419">
        <v>0</v>
      </c>
      <c r="X91" s="419">
        <v>0</v>
      </c>
      <c r="Y91" s="419">
        <v>0</v>
      </c>
      <c r="Z91" s="419">
        <v>13683.648780487792</v>
      </c>
      <c r="AA91" s="419">
        <v>0</v>
      </c>
      <c r="AB91" s="419">
        <v>83116.37693541091</v>
      </c>
      <c r="AC91" s="419">
        <v>0</v>
      </c>
      <c r="AD91" s="419">
        <v>16114.067199999827</v>
      </c>
      <c r="AE91" s="419">
        <v>0</v>
      </c>
      <c r="AF91" s="419">
        <v>149406.57</v>
      </c>
      <c r="AG91" s="419">
        <v>0</v>
      </c>
      <c r="AH91" s="419">
        <v>0</v>
      </c>
      <c r="AI91" s="419">
        <v>0</v>
      </c>
      <c r="AJ91" s="419">
        <v>4187.2213000000002</v>
      </c>
      <c r="AK91" s="419">
        <v>0</v>
      </c>
      <c r="AL91" s="419">
        <v>0</v>
      </c>
      <c r="AM91" s="419">
        <v>0</v>
      </c>
      <c r="AN91" s="419">
        <v>0</v>
      </c>
      <c r="AO91" s="419">
        <v>0</v>
      </c>
      <c r="AP91" s="419">
        <v>0</v>
      </c>
      <c r="AQ91" s="419">
        <v>0</v>
      </c>
      <c r="AR91" s="419">
        <v>0</v>
      </c>
      <c r="AS91" s="419">
        <v>755991.05200000003</v>
      </c>
      <c r="AT91" s="419">
        <v>408852.61388869834</v>
      </c>
      <c r="AU91" s="419">
        <v>153593.79130000001</v>
      </c>
      <c r="AV91" s="419">
        <v>227453.79708561889</v>
      </c>
      <c r="AW91" s="420">
        <v>1318437.4571886982</v>
      </c>
      <c r="AX91" s="420">
        <v>1314250.2358886981</v>
      </c>
      <c r="AY91" s="420">
        <v>5115</v>
      </c>
      <c r="AZ91" s="420">
        <v>961620</v>
      </c>
      <c r="BA91" s="420">
        <v>0</v>
      </c>
      <c r="BB91" s="420">
        <v>0</v>
      </c>
      <c r="BC91" s="420">
        <v>1318437.4571886982</v>
      </c>
      <c r="BD91" s="419">
        <v>1318437.4571886985</v>
      </c>
      <c r="BE91" s="419">
        <v>0</v>
      </c>
      <c r="BF91" s="420">
        <v>965807.22129999998</v>
      </c>
      <c r="BG91" s="420">
        <v>812213.43</v>
      </c>
      <c r="BH91" s="419">
        <v>1164843.6658886981</v>
      </c>
      <c r="BI91" s="419">
        <v>6195.9769462164795</v>
      </c>
      <c r="BJ91" s="419">
        <v>6544.7497304812832</v>
      </c>
      <c r="BK91" s="421">
        <v>-5.329046925055695E-2</v>
      </c>
      <c r="BL91" s="421">
        <v>4.8290469250556953E-2</v>
      </c>
      <c r="BM91" s="419">
        <v>59417.218695130694</v>
      </c>
      <c r="BN91" s="420">
        <v>1377854.6758838289</v>
      </c>
      <c r="BO91" s="420">
        <v>7306.7417797012167</v>
      </c>
      <c r="BP91" s="420" t="s">
        <v>78</v>
      </c>
      <c r="BQ91" s="420">
        <v>7329.014233424622</v>
      </c>
      <c r="BR91" s="421">
        <v>-1.2770546645908376E-2</v>
      </c>
      <c r="BS91" s="419">
        <v>-4681.2</v>
      </c>
      <c r="BT91" s="419">
        <v>1373173.4758838289</v>
      </c>
      <c r="BU91" s="419">
        <v>0</v>
      </c>
      <c r="BV91" s="419">
        <v>1373173.4758838289</v>
      </c>
      <c r="BW91" s="419">
        <v>4187.2213000000002</v>
      </c>
      <c r="BX91" s="419">
        <v>1368986.2545838288</v>
      </c>
    </row>
    <row r="92" spans="1:76">
      <c r="A92" s="416">
        <v>103397</v>
      </c>
      <c r="B92" s="416">
        <v>3303002</v>
      </c>
      <c r="C92" s="417" t="s">
        <v>166</v>
      </c>
      <c r="D92" s="418">
        <v>179</v>
      </c>
      <c r="E92" s="418">
        <v>179</v>
      </c>
      <c r="F92" s="418">
        <v>0</v>
      </c>
      <c r="G92" s="419">
        <v>719799.99100000004</v>
      </c>
      <c r="H92" s="419">
        <v>0</v>
      </c>
      <c r="I92" s="419">
        <v>0</v>
      </c>
      <c r="J92" s="419">
        <v>52869.769999999953</v>
      </c>
      <c r="K92" s="419">
        <v>0</v>
      </c>
      <c r="L92" s="419">
        <v>126677.29999999989</v>
      </c>
      <c r="M92" s="419">
        <v>0</v>
      </c>
      <c r="N92" s="419">
        <v>1454.72366592</v>
      </c>
      <c r="O92" s="419">
        <v>1764.2393395200002</v>
      </c>
      <c r="P92" s="419">
        <v>3672.9193267199998</v>
      </c>
      <c r="Q92" s="419">
        <v>6572.0494694399958</v>
      </c>
      <c r="R92" s="419">
        <v>33799.111557119926</v>
      </c>
      <c r="S92" s="419">
        <v>54418.014013439977</v>
      </c>
      <c r="T92" s="419">
        <v>0</v>
      </c>
      <c r="U92" s="419">
        <v>0</v>
      </c>
      <c r="V92" s="419">
        <v>0</v>
      </c>
      <c r="W92" s="419">
        <v>0</v>
      </c>
      <c r="X92" s="419">
        <v>0</v>
      </c>
      <c r="Y92" s="419">
        <v>0</v>
      </c>
      <c r="Z92" s="419">
        <v>25694.339746835441</v>
      </c>
      <c r="AA92" s="419">
        <v>0</v>
      </c>
      <c r="AB92" s="419">
        <v>71372.009855029246</v>
      </c>
      <c r="AC92" s="419">
        <v>0</v>
      </c>
      <c r="AD92" s="419">
        <v>0</v>
      </c>
      <c r="AE92" s="419">
        <v>0</v>
      </c>
      <c r="AF92" s="419">
        <v>149406.57</v>
      </c>
      <c r="AG92" s="419">
        <v>0</v>
      </c>
      <c r="AH92" s="419">
        <v>0</v>
      </c>
      <c r="AI92" s="419">
        <v>0</v>
      </c>
      <c r="AJ92" s="419">
        <v>19882.717400000001</v>
      </c>
      <c r="AK92" s="419">
        <v>0</v>
      </c>
      <c r="AL92" s="419">
        <v>0</v>
      </c>
      <c r="AM92" s="419">
        <v>0</v>
      </c>
      <c r="AN92" s="419">
        <v>0</v>
      </c>
      <c r="AO92" s="419">
        <v>0</v>
      </c>
      <c r="AP92" s="419">
        <v>0</v>
      </c>
      <c r="AQ92" s="419">
        <v>0</v>
      </c>
      <c r="AR92" s="419">
        <v>0</v>
      </c>
      <c r="AS92" s="419">
        <v>719799.99100000004</v>
      </c>
      <c r="AT92" s="419">
        <v>378294.47697402444</v>
      </c>
      <c r="AU92" s="419">
        <v>169289.2874</v>
      </c>
      <c r="AV92" s="419">
        <v>208604.13525900675</v>
      </c>
      <c r="AW92" s="420">
        <v>1267383.7553740244</v>
      </c>
      <c r="AX92" s="420">
        <v>1247501.0379740244</v>
      </c>
      <c r="AY92" s="420">
        <v>5115</v>
      </c>
      <c r="AZ92" s="420">
        <v>915585</v>
      </c>
      <c r="BA92" s="420">
        <v>0</v>
      </c>
      <c r="BB92" s="420">
        <v>0</v>
      </c>
      <c r="BC92" s="420">
        <v>1267383.7553740244</v>
      </c>
      <c r="BD92" s="419">
        <v>1267383.7553740244</v>
      </c>
      <c r="BE92" s="419">
        <v>0</v>
      </c>
      <c r="BF92" s="420">
        <v>935467.71739999996</v>
      </c>
      <c r="BG92" s="420">
        <v>766178.42999999993</v>
      </c>
      <c r="BH92" s="419">
        <v>1098094.4679740244</v>
      </c>
      <c r="BI92" s="419">
        <v>6134.6059663353317</v>
      </c>
      <c r="BJ92" s="419">
        <v>6062.5926100502511</v>
      </c>
      <c r="BK92" s="421">
        <v>1.1878310306666588E-2</v>
      </c>
      <c r="BL92" s="421">
        <v>0</v>
      </c>
      <c r="BM92" s="419">
        <v>0</v>
      </c>
      <c r="BN92" s="420">
        <v>1267383.7553740244</v>
      </c>
      <c r="BO92" s="420">
        <v>6969.2795417543266</v>
      </c>
      <c r="BP92" s="420" t="s">
        <v>78</v>
      </c>
      <c r="BQ92" s="420">
        <v>7080.3561752738797</v>
      </c>
      <c r="BR92" s="421">
        <v>2.4066413872485759E-2</v>
      </c>
      <c r="BS92" s="419">
        <v>-4457.0999999999995</v>
      </c>
      <c r="BT92" s="419">
        <v>1262926.6553740243</v>
      </c>
      <c r="BU92" s="419">
        <v>0</v>
      </c>
      <c r="BV92" s="419">
        <v>1262926.6553740243</v>
      </c>
      <c r="BW92" s="419">
        <v>19882.717400000001</v>
      </c>
      <c r="BX92" s="419">
        <v>1243043.9379740243</v>
      </c>
    </row>
    <row r="93" spans="1:76">
      <c r="A93" s="416">
        <v>103398</v>
      </c>
      <c r="B93" s="416">
        <v>3303003</v>
      </c>
      <c r="C93" s="417" t="s">
        <v>167</v>
      </c>
      <c r="D93" s="418">
        <v>211</v>
      </c>
      <c r="E93" s="418">
        <v>211</v>
      </c>
      <c r="F93" s="418">
        <v>0</v>
      </c>
      <c r="G93" s="419">
        <v>848479.31900000002</v>
      </c>
      <c r="H93" s="419">
        <v>0</v>
      </c>
      <c r="I93" s="419">
        <v>0</v>
      </c>
      <c r="J93" s="419">
        <v>18282.069999999912</v>
      </c>
      <c r="K93" s="419">
        <v>0</v>
      </c>
      <c r="L93" s="419">
        <v>43804.299999999792</v>
      </c>
      <c r="M93" s="419">
        <v>0</v>
      </c>
      <c r="N93" s="419">
        <v>6061.3486079999548</v>
      </c>
      <c r="O93" s="419">
        <v>3822.518568959998</v>
      </c>
      <c r="P93" s="419">
        <v>3213.8044108799932</v>
      </c>
      <c r="Q93" s="419">
        <v>5055.4226687999944</v>
      </c>
      <c r="R93" s="419">
        <v>536.4938342399995</v>
      </c>
      <c r="S93" s="419">
        <v>1413.4549094399997</v>
      </c>
      <c r="T93" s="419">
        <v>0</v>
      </c>
      <c r="U93" s="419">
        <v>0</v>
      </c>
      <c r="V93" s="419">
        <v>0</v>
      </c>
      <c r="W93" s="419">
        <v>0</v>
      </c>
      <c r="X93" s="419">
        <v>0</v>
      </c>
      <c r="Y93" s="419">
        <v>0</v>
      </c>
      <c r="Z93" s="419">
        <v>7653.4013259668482</v>
      </c>
      <c r="AA93" s="419">
        <v>0</v>
      </c>
      <c r="AB93" s="419">
        <v>56089.568032926363</v>
      </c>
      <c r="AC93" s="419">
        <v>0</v>
      </c>
      <c r="AD93" s="419">
        <v>0</v>
      </c>
      <c r="AE93" s="419">
        <v>0</v>
      </c>
      <c r="AF93" s="419">
        <v>149406.57</v>
      </c>
      <c r="AG93" s="419">
        <v>0</v>
      </c>
      <c r="AH93" s="419">
        <v>0</v>
      </c>
      <c r="AI93" s="419">
        <v>0</v>
      </c>
      <c r="AJ93" s="419">
        <v>23832.926100000001</v>
      </c>
      <c r="AK93" s="419">
        <v>0</v>
      </c>
      <c r="AL93" s="419">
        <v>0</v>
      </c>
      <c r="AM93" s="419">
        <v>0</v>
      </c>
      <c r="AN93" s="419">
        <v>0</v>
      </c>
      <c r="AO93" s="419">
        <v>0</v>
      </c>
      <c r="AP93" s="419">
        <v>0</v>
      </c>
      <c r="AQ93" s="419">
        <v>0</v>
      </c>
      <c r="AR93" s="419">
        <v>0</v>
      </c>
      <c r="AS93" s="419">
        <v>848479.31900000002</v>
      </c>
      <c r="AT93" s="419">
        <v>145932.38235921285</v>
      </c>
      <c r="AU93" s="419">
        <v>173239.49610000002</v>
      </c>
      <c r="AV93" s="419">
        <v>128101.72266304144</v>
      </c>
      <c r="AW93" s="420">
        <v>1167651.197459213</v>
      </c>
      <c r="AX93" s="420">
        <v>1143818.2713592129</v>
      </c>
      <c r="AY93" s="420">
        <v>5115</v>
      </c>
      <c r="AZ93" s="420">
        <v>1079265</v>
      </c>
      <c r="BA93" s="420">
        <v>0</v>
      </c>
      <c r="BB93" s="420">
        <v>0</v>
      </c>
      <c r="BC93" s="420">
        <v>1167651.197459213</v>
      </c>
      <c r="BD93" s="419">
        <v>1167651.197459213</v>
      </c>
      <c r="BE93" s="419">
        <v>0</v>
      </c>
      <c r="BF93" s="420">
        <v>1103097.9261</v>
      </c>
      <c r="BG93" s="420">
        <v>929858.42999999993</v>
      </c>
      <c r="BH93" s="419">
        <v>994411.70135921286</v>
      </c>
      <c r="BI93" s="419">
        <v>4712.8516652095395</v>
      </c>
      <c r="BJ93" s="419">
        <v>4579.7322176190473</v>
      </c>
      <c r="BK93" s="421">
        <v>2.9067081057350456E-2</v>
      </c>
      <c r="BL93" s="421">
        <v>0</v>
      </c>
      <c r="BM93" s="419">
        <v>0</v>
      </c>
      <c r="BN93" s="420">
        <v>1167651.197459213</v>
      </c>
      <c r="BO93" s="420">
        <v>5420.939674688213</v>
      </c>
      <c r="BP93" s="420" t="s">
        <v>78</v>
      </c>
      <c r="BQ93" s="420">
        <v>5533.8919310863175</v>
      </c>
      <c r="BR93" s="421">
        <v>1.4453739758426565E-3</v>
      </c>
      <c r="BS93" s="419">
        <v>-5253.9</v>
      </c>
      <c r="BT93" s="419">
        <v>1162397.2974592131</v>
      </c>
      <c r="BU93" s="419">
        <v>0</v>
      </c>
      <c r="BV93" s="419">
        <v>1162397.2974592131</v>
      </c>
      <c r="BW93" s="419">
        <v>23832.926100000001</v>
      </c>
      <c r="BX93" s="419">
        <v>1138564.371359213</v>
      </c>
    </row>
    <row r="94" spans="1:76">
      <c r="A94" s="416">
        <v>103401</v>
      </c>
      <c r="B94" s="416">
        <v>3303010</v>
      </c>
      <c r="C94" s="417" t="s">
        <v>168</v>
      </c>
      <c r="D94" s="418">
        <v>411</v>
      </c>
      <c r="E94" s="418">
        <v>411</v>
      </c>
      <c r="F94" s="418">
        <v>0</v>
      </c>
      <c r="G94" s="419">
        <v>1652725.1190000002</v>
      </c>
      <c r="H94" s="419">
        <v>0</v>
      </c>
      <c r="I94" s="419">
        <v>0</v>
      </c>
      <c r="J94" s="419">
        <v>103763.09999999999</v>
      </c>
      <c r="K94" s="419">
        <v>0</v>
      </c>
      <c r="L94" s="419">
        <v>250986.79999999961</v>
      </c>
      <c r="M94" s="419">
        <v>0</v>
      </c>
      <c r="N94" s="419">
        <v>6061.3486079999993</v>
      </c>
      <c r="O94" s="419">
        <v>3822.5185689599994</v>
      </c>
      <c r="P94" s="419">
        <v>73917.501450239826</v>
      </c>
      <c r="Q94" s="419">
        <v>66226.036961279795</v>
      </c>
      <c r="R94" s="419">
        <v>34872.099225599894</v>
      </c>
      <c r="S94" s="419">
        <v>7067.2745471999997</v>
      </c>
      <c r="T94" s="419">
        <v>0</v>
      </c>
      <c r="U94" s="419">
        <v>0</v>
      </c>
      <c r="V94" s="419">
        <v>0</v>
      </c>
      <c r="W94" s="419">
        <v>0</v>
      </c>
      <c r="X94" s="419">
        <v>0</v>
      </c>
      <c r="Y94" s="419">
        <v>0</v>
      </c>
      <c r="Z94" s="419">
        <v>89200.450909090752</v>
      </c>
      <c r="AA94" s="419">
        <v>0</v>
      </c>
      <c r="AB94" s="419">
        <v>249918.20588938094</v>
      </c>
      <c r="AC94" s="419">
        <v>0</v>
      </c>
      <c r="AD94" s="419">
        <v>0</v>
      </c>
      <c r="AE94" s="419">
        <v>0</v>
      </c>
      <c r="AF94" s="419">
        <v>149406.57</v>
      </c>
      <c r="AG94" s="419">
        <v>0</v>
      </c>
      <c r="AH94" s="419">
        <v>0</v>
      </c>
      <c r="AI94" s="419">
        <v>0</v>
      </c>
      <c r="AJ94" s="419">
        <v>13946.5326</v>
      </c>
      <c r="AK94" s="419">
        <v>0</v>
      </c>
      <c r="AL94" s="419">
        <v>0</v>
      </c>
      <c r="AM94" s="419">
        <v>0</v>
      </c>
      <c r="AN94" s="419">
        <v>0</v>
      </c>
      <c r="AO94" s="419">
        <v>0</v>
      </c>
      <c r="AP94" s="419">
        <v>0</v>
      </c>
      <c r="AQ94" s="419">
        <v>0</v>
      </c>
      <c r="AR94" s="419">
        <v>0</v>
      </c>
      <c r="AS94" s="419">
        <v>1652725.1190000002</v>
      </c>
      <c r="AT94" s="419">
        <v>885835.33615975082</v>
      </c>
      <c r="AU94" s="419">
        <v>163353.10260000001</v>
      </c>
      <c r="AV94" s="419">
        <v>529372.46640944143</v>
      </c>
      <c r="AW94" s="420">
        <v>2701913.5577597506</v>
      </c>
      <c r="AX94" s="420">
        <v>2687967.0251597506</v>
      </c>
      <c r="AY94" s="420">
        <v>5115</v>
      </c>
      <c r="AZ94" s="420">
        <v>2102265</v>
      </c>
      <c r="BA94" s="420">
        <v>0</v>
      </c>
      <c r="BB94" s="420">
        <v>0</v>
      </c>
      <c r="BC94" s="420">
        <v>2701913.5577597506</v>
      </c>
      <c r="BD94" s="419">
        <v>2701913.5577597511</v>
      </c>
      <c r="BE94" s="419">
        <v>0</v>
      </c>
      <c r="BF94" s="420">
        <v>2116211.5326</v>
      </c>
      <c r="BG94" s="420">
        <v>1952858.43</v>
      </c>
      <c r="BH94" s="419">
        <v>2538560.4551597508</v>
      </c>
      <c r="BI94" s="419">
        <v>6176.5461196100996</v>
      </c>
      <c r="BJ94" s="419">
        <v>5963.0001338095253</v>
      </c>
      <c r="BK94" s="421">
        <v>3.5811836493142617E-2</v>
      </c>
      <c r="BL94" s="421">
        <v>0</v>
      </c>
      <c r="BM94" s="419">
        <v>0</v>
      </c>
      <c r="BN94" s="420">
        <v>2701913.5577597506</v>
      </c>
      <c r="BO94" s="420">
        <v>6540.0657546465955</v>
      </c>
      <c r="BP94" s="420" t="s">
        <v>78</v>
      </c>
      <c r="BQ94" s="420">
        <v>6573.9989239896613</v>
      </c>
      <c r="BR94" s="421">
        <v>3.4409074915584537E-2</v>
      </c>
      <c r="BS94" s="419">
        <v>-10233.9</v>
      </c>
      <c r="BT94" s="419">
        <v>2691679.6577597507</v>
      </c>
      <c r="BU94" s="419">
        <v>0</v>
      </c>
      <c r="BV94" s="419">
        <v>2691679.6577597507</v>
      </c>
      <c r="BW94" s="419">
        <v>13946.5326</v>
      </c>
      <c r="BX94" s="419">
        <v>2677733.1251597507</v>
      </c>
    </row>
    <row r="95" spans="1:76">
      <c r="A95" s="416">
        <v>103404</v>
      </c>
      <c r="B95" s="416">
        <v>3303016</v>
      </c>
      <c r="C95" s="417" t="s">
        <v>169</v>
      </c>
      <c r="D95" s="418">
        <v>192</v>
      </c>
      <c r="E95" s="418">
        <v>192</v>
      </c>
      <c r="F95" s="418">
        <v>0</v>
      </c>
      <c r="G95" s="419">
        <v>772075.96800000011</v>
      </c>
      <c r="H95" s="419">
        <v>0</v>
      </c>
      <c r="I95" s="419">
        <v>0</v>
      </c>
      <c r="J95" s="419">
        <v>69669.509999999995</v>
      </c>
      <c r="K95" s="419">
        <v>0</v>
      </c>
      <c r="L95" s="419">
        <v>171665.49999999994</v>
      </c>
      <c r="M95" s="419">
        <v>0</v>
      </c>
      <c r="N95" s="419">
        <v>0</v>
      </c>
      <c r="O95" s="419">
        <v>882.11966976000008</v>
      </c>
      <c r="P95" s="419">
        <v>1377.3447475200001</v>
      </c>
      <c r="Q95" s="419">
        <v>4549.8804019199997</v>
      </c>
      <c r="R95" s="419">
        <v>91740.445655040006</v>
      </c>
      <c r="S95" s="419">
        <v>2826.9098188799953</v>
      </c>
      <c r="T95" s="419">
        <v>0</v>
      </c>
      <c r="U95" s="419">
        <v>0</v>
      </c>
      <c r="V95" s="419">
        <v>0</v>
      </c>
      <c r="W95" s="419">
        <v>0</v>
      </c>
      <c r="X95" s="419">
        <v>0</v>
      </c>
      <c r="Y95" s="419">
        <v>0</v>
      </c>
      <c r="Z95" s="419">
        <v>50449.871698113209</v>
      </c>
      <c r="AA95" s="419">
        <v>0</v>
      </c>
      <c r="AB95" s="419">
        <v>66624.621261173394</v>
      </c>
      <c r="AC95" s="419">
        <v>0</v>
      </c>
      <c r="AD95" s="419">
        <v>0</v>
      </c>
      <c r="AE95" s="419">
        <v>0</v>
      </c>
      <c r="AF95" s="419">
        <v>149406.57</v>
      </c>
      <c r="AG95" s="419">
        <v>0</v>
      </c>
      <c r="AH95" s="419">
        <v>0</v>
      </c>
      <c r="AI95" s="419">
        <v>0</v>
      </c>
      <c r="AJ95" s="419">
        <v>16590.876799999998</v>
      </c>
      <c r="AK95" s="419">
        <v>0</v>
      </c>
      <c r="AL95" s="419">
        <v>0</v>
      </c>
      <c r="AM95" s="419">
        <v>0</v>
      </c>
      <c r="AN95" s="419">
        <v>0</v>
      </c>
      <c r="AO95" s="419">
        <v>0</v>
      </c>
      <c r="AP95" s="419">
        <v>0</v>
      </c>
      <c r="AQ95" s="419">
        <v>0</v>
      </c>
      <c r="AR95" s="419">
        <v>0</v>
      </c>
      <c r="AS95" s="419">
        <v>772075.96800000011</v>
      </c>
      <c r="AT95" s="419">
        <v>459786.20325240656</v>
      </c>
      <c r="AU95" s="419">
        <v>165997.44680000001</v>
      </c>
      <c r="AV95" s="419">
        <v>228604.6353666966</v>
      </c>
      <c r="AW95" s="420">
        <v>1397859.6180524067</v>
      </c>
      <c r="AX95" s="420">
        <v>1381268.7412524067</v>
      </c>
      <c r="AY95" s="420">
        <v>5115</v>
      </c>
      <c r="AZ95" s="420">
        <v>982080</v>
      </c>
      <c r="BA95" s="420">
        <v>0</v>
      </c>
      <c r="BB95" s="420">
        <v>0</v>
      </c>
      <c r="BC95" s="420">
        <v>1397859.6180524067</v>
      </c>
      <c r="BD95" s="419">
        <v>1397859.6180524067</v>
      </c>
      <c r="BE95" s="419">
        <v>0</v>
      </c>
      <c r="BF95" s="420">
        <v>998670.87679999997</v>
      </c>
      <c r="BG95" s="420">
        <v>832673.42999999993</v>
      </c>
      <c r="BH95" s="419">
        <v>1231862.1712524067</v>
      </c>
      <c r="BI95" s="419">
        <v>6415.9488086062847</v>
      </c>
      <c r="BJ95" s="419">
        <v>6477.2560117647054</v>
      </c>
      <c r="BK95" s="421">
        <v>-9.4649961414320725E-3</v>
      </c>
      <c r="BL95" s="421">
        <v>4.4649961414320724E-3</v>
      </c>
      <c r="BM95" s="419">
        <v>5552.817235122644</v>
      </c>
      <c r="BN95" s="420">
        <v>1403412.4352875294</v>
      </c>
      <c r="BO95" s="420">
        <v>7223.0289504558823</v>
      </c>
      <c r="BP95" s="420" t="s">
        <v>78</v>
      </c>
      <c r="BQ95" s="420">
        <v>7309.4397671225488</v>
      </c>
      <c r="BR95" s="421">
        <v>3.1846146174527856E-3</v>
      </c>
      <c r="BS95" s="419">
        <v>-4780.7999999999993</v>
      </c>
      <c r="BT95" s="419">
        <v>1398631.6352875293</v>
      </c>
      <c r="BU95" s="419">
        <v>0</v>
      </c>
      <c r="BV95" s="419">
        <v>1398631.6352875293</v>
      </c>
      <c r="BW95" s="419">
        <v>16590.876799999998</v>
      </c>
      <c r="BX95" s="419">
        <v>1382040.7584875294</v>
      </c>
    </row>
    <row r="96" spans="1:76">
      <c r="A96" s="416">
        <v>103406</v>
      </c>
      <c r="B96" s="416">
        <v>3303019</v>
      </c>
      <c r="C96" s="417" t="s">
        <v>170</v>
      </c>
      <c r="D96" s="418">
        <v>404</v>
      </c>
      <c r="E96" s="418">
        <v>404</v>
      </c>
      <c r="F96" s="418">
        <v>0</v>
      </c>
      <c r="G96" s="419">
        <v>1624576.5160000001</v>
      </c>
      <c r="H96" s="419">
        <v>0</v>
      </c>
      <c r="I96" s="419">
        <v>0</v>
      </c>
      <c r="J96" s="419">
        <v>114139.40999999983</v>
      </c>
      <c r="K96" s="419">
        <v>0</v>
      </c>
      <c r="L96" s="419">
        <v>275848.69999999966</v>
      </c>
      <c r="M96" s="419">
        <v>0</v>
      </c>
      <c r="N96" s="419">
        <v>488.53562845526136</v>
      </c>
      <c r="O96" s="419">
        <v>39399.878716163148</v>
      </c>
      <c r="P96" s="419">
        <v>2775.2981446288136</v>
      </c>
      <c r="Q96" s="419">
        <v>52460.410996036306</v>
      </c>
      <c r="R96" s="419">
        <v>82697.648084894827</v>
      </c>
      <c r="S96" s="419">
        <v>0</v>
      </c>
      <c r="T96" s="419">
        <v>0</v>
      </c>
      <c r="U96" s="419">
        <v>0</v>
      </c>
      <c r="V96" s="419">
        <v>0</v>
      </c>
      <c r="W96" s="419">
        <v>0</v>
      </c>
      <c r="X96" s="419">
        <v>0</v>
      </c>
      <c r="Y96" s="419">
        <v>0</v>
      </c>
      <c r="Z96" s="419">
        <v>119151.60187134486</v>
      </c>
      <c r="AA96" s="419">
        <v>0</v>
      </c>
      <c r="AB96" s="419">
        <v>194279.10307586906</v>
      </c>
      <c r="AC96" s="419">
        <v>0</v>
      </c>
      <c r="AD96" s="419">
        <v>0</v>
      </c>
      <c r="AE96" s="419">
        <v>0</v>
      </c>
      <c r="AF96" s="419">
        <v>149406.57</v>
      </c>
      <c r="AG96" s="419">
        <v>0</v>
      </c>
      <c r="AH96" s="419">
        <v>0</v>
      </c>
      <c r="AI96" s="419">
        <v>0</v>
      </c>
      <c r="AJ96" s="419">
        <v>8356.3935000000001</v>
      </c>
      <c r="AK96" s="419">
        <v>0</v>
      </c>
      <c r="AL96" s="419">
        <v>0</v>
      </c>
      <c r="AM96" s="419">
        <v>0</v>
      </c>
      <c r="AN96" s="419">
        <v>0</v>
      </c>
      <c r="AO96" s="419">
        <v>0</v>
      </c>
      <c r="AP96" s="419">
        <v>0</v>
      </c>
      <c r="AQ96" s="419">
        <v>0</v>
      </c>
      <c r="AR96" s="419">
        <v>0</v>
      </c>
      <c r="AS96" s="419">
        <v>1624576.5160000001</v>
      </c>
      <c r="AT96" s="419">
        <v>881240.58651739184</v>
      </c>
      <c r="AU96" s="419">
        <v>157762.96350000001</v>
      </c>
      <c r="AV96" s="419">
        <v>479919.48624113307</v>
      </c>
      <c r="AW96" s="420">
        <v>2663580.0660173921</v>
      </c>
      <c r="AX96" s="420">
        <v>2655223.6725173923</v>
      </c>
      <c r="AY96" s="420">
        <v>5115</v>
      </c>
      <c r="AZ96" s="420">
        <v>2066460</v>
      </c>
      <c r="BA96" s="420">
        <v>0</v>
      </c>
      <c r="BB96" s="420">
        <v>0</v>
      </c>
      <c r="BC96" s="420">
        <v>2663580.0660173921</v>
      </c>
      <c r="BD96" s="419">
        <v>2663580.0660173916</v>
      </c>
      <c r="BE96" s="419">
        <v>0</v>
      </c>
      <c r="BF96" s="420">
        <v>2074816.3935</v>
      </c>
      <c r="BG96" s="420">
        <v>1917053.43</v>
      </c>
      <c r="BH96" s="419">
        <v>2505817.1025173925</v>
      </c>
      <c r="BI96" s="419">
        <v>6202.5175804885948</v>
      </c>
      <c r="BJ96" s="419">
        <v>5964.9399778869774</v>
      </c>
      <c r="BK96" s="421">
        <v>3.9829001378447561E-2</v>
      </c>
      <c r="BL96" s="421">
        <v>0</v>
      </c>
      <c r="BM96" s="419">
        <v>0</v>
      </c>
      <c r="BN96" s="420">
        <v>2663580.0660173921</v>
      </c>
      <c r="BO96" s="420">
        <v>6572.3358230628519</v>
      </c>
      <c r="BP96" s="420" t="s">
        <v>78</v>
      </c>
      <c r="BQ96" s="420">
        <v>6593.0199653895843</v>
      </c>
      <c r="BR96" s="421">
        <v>3.0095316471535849E-2</v>
      </c>
      <c r="BS96" s="419">
        <v>-10059.599999999999</v>
      </c>
      <c r="BT96" s="419">
        <v>2653520.466017392</v>
      </c>
      <c r="BU96" s="419">
        <v>0</v>
      </c>
      <c r="BV96" s="419">
        <v>2653520.466017392</v>
      </c>
      <c r="BW96" s="419">
        <v>8356.3935000000001</v>
      </c>
      <c r="BX96" s="419">
        <v>2645164.0725173922</v>
      </c>
    </row>
    <row r="97" spans="1:76">
      <c r="A97" s="416">
        <v>103410</v>
      </c>
      <c r="B97" s="416">
        <v>3303025</v>
      </c>
      <c r="C97" s="417" t="s">
        <v>171</v>
      </c>
      <c r="D97" s="418">
        <v>410</v>
      </c>
      <c r="E97" s="418">
        <v>410</v>
      </c>
      <c r="F97" s="418">
        <v>0</v>
      </c>
      <c r="G97" s="419">
        <v>1648703.8900000001</v>
      </c>
      <c r="H97" s="419">
        <v>0</v>
      </c>
      <c r="I97" s="419">
        <v>0</v>
      </c>
      <c r="J97" s="419">
        <v>53363.879999999903</v>
      </c>
      <c r="K97" s="419">
        <v>0</v>
      </c>
      <c r="L97" s="419">
        <v>130228.99999999987</v>
      </c>
      <c r="M97" s="419">
        <v>0</v>
      </c>
      <c r="N97" s="419">
        <v>16971.776102399985</v>
      </c>
      <c r="O97" s="419">
        <v>3528.4786790399962</v>
      </c>
      <c r="P97" s="419">
        <v>27087.780034559957</v>
      </c>
      <c r="Q97" s="419">
        <v>8088.6762700799909</v>
      </c>
      <c r="R97" s="419">
        <v>54185.877258239976</v>
      </c>
      <c r="S97" s="419">
        <v>8480.7294566399905</v>
      </c>
      <c r="T97" s="419">
        <v>0</v>
      </c>
      <c r="U97" s="419">
        <v>0</v>
      </c>
      <c r="V97" s="419">
        <v>0</v>
      </c>
      <c r="W97" s="419">
        <v>0</v>
      </c>
      <c r="X97" s="419">
        <v>0</v>
      </c>
      <c r="Y97" s="419">
        <v>0</v>
      </c>
      <c r="Z97" s="419">
        <v>51152.897175141035</v>
      </c>
      <c r="AA97" s="419">
        <v>0</v>
      </c>
      <c r="AB97" s="419">
        <v>168675.64044504747</v>
      </c>
      <c r="AC97" s="419">
        <v>0</v>
      </c>
      <c r="AD97" s="419">
        <v>1349.2639999999737</v>
      </c>
      <c r="AE97" s="419">
        <v>0</v>
      </c>
      <c r="AF97" s="419">
        <v>149406.57</v>
      </c>
      <c r="AG97" s="419">
        <v>0</v>
      </c>
      <c r="AH97" s="419">
        <v>0</v>
      </c>
      <c r="AI97" s="419">
        <v>0</v>
      </c>
      <c r="AJ97" s="419">
        <v>8529.2844000000005</v>
      </c>
      <c r="AK97" s="419">
        <v>0</v>
      </c>
      <c r="AL97" s="419">
        <v>0</v>
      </c>
      <c r="AM97" s="419">
        <v>0</v>
      </c>
      <c r="AN97" s="419">
        <v>0</v>
      </c>
      <c r="AO97" s="419">
        <v>0</v>
      </c>
      <c r="AP97" s="419">
        <v>0</v>
      </c>
      <c r="AQ97" s="419">
        <v>0</v>
      </c>
      <c r="AR97" s="419">
        <v>0</v>
      </c>
      <c r="AS97" s="419">
        <v>1648703.8900000001</v>
      </c>
      <c r="AT97" s="419">
        <v>523113.9994211481</v>
      </c>
      <c r="AU97" s="419">
        <v>157935.85440000001</v>
      </c>
      <c r="AV97" s="419">
        <v>359807.86615339294</v>
      </c>
      <c r="AW97" s="420">
        <v>2329753.7438211483</v>
      </c>
      <c r="AX97" s="420">
        <v>2321224.4594211485</v>
      </c>
      <c r="AY97" s="420">
        <v>5115</v>
      </c>
      <c r="AZ97" s="420">
        <v>2097150</v>
      </c>
      <c r="BA97" s="420">
        <v>0</v>
      </c>
      <c r="BB97" s="420">
        <v>0</v>
      </c>
      <c r="BC97" s="420">
        <v>2329753.7438211483</v>
      </c>
      <c r="BD97" s="419">
        <v>2329753.7438211483</v>
      </c>
      <c r="BE97" s="419">
        <v>0</v>
      </c>
      <c r="BF97" s="420">
        <v>2105679.2843999998</v>
      </c>
      <c r="BG97" s="420">
        <v>1947743.4299999997</v>
      </c>
      <c r="BH97" s="419">
        <v>2171817.8894211487</v>
      </c>
      <c r="BI97" s="419">
        <v>5297.116803466216</v>
      </c>
      <c r="BJ97" s="419">
        <v>5185.0684815085169</v>
      </c>
      <c r="BK97" s="421">
        <v>2.1609805609568399E-2</v>
      </c>
      <c r="BL97" s="421">
        <v>0</v>
      </c>
      <c r="BM97" s="419">
        <v>0</v>
      </c>
      <c r="BN97" s="420">
        <v>2329753.7438211483</v>
      </c>
      <c r="BO97" s="420">
        <v>5661.5230717588993</v>
      </c>
      <c r="BP97" s="420" t="s">
        <v>78</v>
      </c>
      <c r="BQ97" s="420">
        <v>5682.3262044418252</v>
      </c>
      <c r="BR97" s="421">
        <v>2.1806232468027043E-2</v>
      </c>
      <c r="BS97" s="419">
        <v>-10209</v>
      </c>
      <c r="BT97" s="419">
        <v>2319544.7438211483</v>
      </c>
      <c r="BU97" s="419">
        <v>0</v>
      </c>
      <c r="BV97" s="419">
        <v>2319544.7438211483</v>
      </c>
      <c r="BW97" s="419">
        <v>8529.2844000000005</v>
      </c>
      <c r="BX97" s="419">
        <v>2311015.4594211485</v>
      </c>
    </row>
    <row r="98" spans="1:76">
      <c r="A98" s="416">
        <v>103416</v>
      </c>
      <c r="B98" s="416">
        <v>3303307</v>
      </c>
      <c r="C98" s="417" t="s">
        <v>172</v>
      </c>
      <c r="D98" s="418">
        <v>358</v>
      </c>
      <c r="E98" s="418">
        <v>358</v>
      </c>
      <c r="F98" s="418">
        <v>0</v>
      </c>
      <c r="G98" s="419">
        <v>1439599.9820000001</v>
      </c>
      <c r="H98" s="419">
        <v>0</v>
      </c>
      <c r="I98" s="419">
        <v>0</v>
      </c>
      <c r="J98" s="419">
        <v>49905.109999999833</v>
      </c>
      <c r="K98" s="419">
        <v>0</v>
      </c>
      <c r="L98" s="419">
        <v>119573.8999999996</v>
      </c>
      <c r="M98" s="419">
        <v>0</v>
      </c>
      <c r="N98" s="419">
        <v>3160.7301312752916</v>
      </c>
      <c r="O98" s="419">
        <v>13268.858898070564</v>
      </c>
      <c r="P98" s="419">
        <v>5524.8114242258716</v>
      </c>
      <c r="Q98" s="419">
        <v>18757.459011463521</v>
      </c>
      <c r="R98" s="419">
        <v>22595.857959755216</v>
      </c>
      <c r="S98" s="419">
        <v>46065.960423905708</v>
      </c>
      <c r="T98" s="419">
        <v>0</v>
      </c>
      <c r="U98" s="419">
        <v>0</v>
      </c>
      <c r="V98" s="419">
        <v>0</v>
      </c>
      <c r="W98" s="419">
        <v>0</v>
      </c>
      <c r="X98" s="419">
        <v>0</v>
      </c>
      <c r="Y98" s="419">
        <v>0</v>
      </c>
      <c r="Z98" s="419">
        <v>6583.6300280111855</v>
      </c>
      <c r="AA98" s="419">
        <v>0</v>
      </c>
      <c r="AB98" s="419">
        <v>147481.30710915127</v>
      </c>
      <c r="AC98" s="419">
        <v>0</v>
      </c>
      <c r="AD98" s="419">
        <v>0</v>
      </c>
      <c r="AE98" s="419">
        <v>0</v>
      </c>
      <c r="AF98" s="419">
        <v>149406.57</v>
      </c>
      <c r="AG98" s="419">
        <v>0</v>
      </c>
      <c r="AH98" s="419">
        <v>0</v>
      </c>
      <c r="AI98" s="419">
        <v>0</v>
      </c>
      <c r="AJ98" s="419">
        <v>10488.714599999999</v>
      </c>
      <c r="AK98" s="419">
        <v>0</v>
      </c>
      <c r="AL98" s="419">
        <v>0</v>
      </c>
      <c r="AM98" s="419">
        <v>0</v>
      </c>
      <c r="AN98" s="419">
        <v>0</v>
      </c>
      <c r="AO98" s="419">
        <v>0</v>
      </c>
      <c r="AP98" s="419">
        <v>0</v>
      </c>
      <c r="AQ98" s="419">
        <v>0</v>
      </c>
      <c r="AR98" s="419">
        <v>0</v>
      </c>
      <c r="AS98" s="419">
        <v>1439599.9820000001</v>
      </c>
      <c r="AT98" s="419">
        <v>432917.62498585798</v>
      </c>
      <c r="AU98" s="419">
        <v>159895.28460000001</v>
      </c>
      <c r="AV98" s="419">
        <v>319848.27383468166</v>
      </c>
      <c r="AW98" s="420">
        <v>2032412.8915858581</v>
      </c>
      <c r="AX98" s="420">
        <v>2021924.176985858</v>
      </c>
      <c r="AY98" s="420">
        <v>5115</v>
      </c>
      <c r="AZ98" s="420">
        <v>1831170</v>
      </c>
      <c r="BA98" s="420">
        <v>0</v>
      </c>
      <c r="BB98" s="420">
        <v>0</v>
      </c>
      <c r="BC98" s="420">
        <v>2032412.8915858581</v>
      </c>
      <c r="BD98" s="419">
        <v>2032412.8915858581</v>
      </c>
      <c r="BE98" s="419">
        <v>0</v>
      </c>
      <c r="BF98" s="420">
        <v>1841658.7146000001</v>
      </c>
      <c r="BG98" s="420">
        <v>1681763.43</v>
      </c>
      <c r="BH98" s="419">
        <v>1872517.6069858579</v>
      </c>
      <c r="BI98" s="419">
        <v>5230.4961088990449</v>
      </c>
      <c r="BJ98" s="419">
        <v>5004.0964150837981</v>
      </c>
      <c r="BK98" s="421">
        <v>4.5242872046352356E-2</v>
      </c>
      <c r="BL98" s="421">
        <v>0</v>
      </c>
      <c r="BM98" s="419">
        <v>0</v>
      </c>
      <c r="BN98" s="420">
        <v>2032412.8915858581</v>
      </c>
      <c r="BO98" s="420">
        <v>5647.8328966085419</v>
      </c>
      <c r="BP98" s="420" t="s">
        <v>78</v>
      </c>
      <c r="BQ98" s="420">
        <v>5677.1309820834022</v>
      </c>
      <c r="BR98" s="421">
        <v>4.4796214618022745E-2</v>
      </c>
      <c r="BS98" s="419">
        <v>-8914.1999999999989</v>
      </c>
      <c r="BT98" s="419">
        <v>2023498.6915858581</v>
      </c>
      <c r="BU98" s="419">
        <v>0</v>
      </c>
      <c r="BV98" s="419">
        <v>2023498.6915858581</v>
      </c>
      <c r="BW98" s="419">
        <v>10488.714599999999</v>
      </c>
      <c r="BX98" s="419">
        <v>2013009.9769858581</v>
      </c>
    </row>
    <row r="99" spans="1:76">
      <c r="A99" s="416">
        <v>103421</v>
      </c>
      <c r="B99" s="416">
        <v>3303317</v>
      </c>
      <c r="C99" s="417" t="s">
        <v>173</v>
      </c>
      <c r="D99" s="418">
        <v>186</v>
      </c>
      <c r="E99" s="418">
        <v>186</v>
      </c>
      <c r="F99" s="418">
        <v>0</v>
      </c>
      <c r="G99" s="419">
        <v>747948.59400000004</v>
      </c>
      <c r="H99" s="419">
        <v>0</v>
      </c>
      <c r="I99" s="419">
        <v>0</v>
      </c>
      <c r="J99" s="419">
        <v>57810.869999999988</v>
      </c>
      <c r="K99" s="419">
        <v>0</v>
      </c>
      <c r="L99" s="419">
        <v>139700.19999999987</v>
      </c>
      <c r="M99" s="419">
        <v>0</v>
      </c>
      <c r="N99" s="419">
        <v>727.36183295999922</v>
      </c>
      <c r="O99" s="419">
        <v>17054.313615359981</v>
      </c>
      <c r="P99" s="419">
        <v>29383.35461375997</v>
      </c>
      <c r="Q99" s="419">
        <v>27299.282411519973</v>
      </c>
      <c r="R99" s="419">
        <v>2145.975336959998</v>
      </c>
      <c r="S99" s="419">
        <v>0</v>
      </c>
      <c r="T99" s="419">
        <v>0</v>
      </c>
      <c r="U99" s="419">
        <v>0</v>
      </c>
      <c r="V99" s="419">
        <v>0</v>
      </c>
      <c r="W99" s="419">
        <v>0</v>
      </c>
      <c r="X99" s="419">
        <v>0</v>
      </c>
      <c r="Y99" s="419">
        <v>0</v>
      </c>
      <c r="Z99" s="419">
        <v>38139.1744785275</v>
      </c>
      <c r="AA99" s="419">
        <v>0</v>
      </c>
      <c r="AB99" s="419">
        <v>92216.7559740789</v>
      </c>
      <c r="AC99" s="419">
        <v>0</v>
      </c>
      <c r="AD99" s="419">
        <v>10447.158399999978</v>
      </c>
      <c r="AE99" s="419">
        <v>0</v>
      </c>
      <c r="AF99" s="419">
        <v>149406.57</v>
      </c>
      <c r="AG99" s="419">
        <v>0</v>
      </c>
      <c r="AH99" s="419">
        <v>0</v>
      </c>
      <c r="AI99" s="419">
        <v>0</v>
      </c>
      <c r="AJ99" s="419">
        <v>4582.2421999999997</v>
      </c>
      <c r="AK99" s="419">
        <v>0</v>
      </c>
      <c r="AL99" s="419">
        <v>0</v>
      </c>
      <c r="AM99" s="419">
        <v>0</v>
      </c>
      <c r="AN99" s="419">
        <v>0</v>
      </c>
      <c r="AO99" s="419">
        <v>0</v>
      </c>
      <c r="AP99" s="419">
        <v>0</v>
      </c>
      <c r="AQ99" s="419">
        <v>0</v>
      </c>
      <c r="AR99" s="419">
        <v>0</v>
      </c>
      <c r="AS99" s="419">
        <v>747948.59400000004</v>
      </c>
      <c r="AT99" s="419">
        <v>414924.44666316611</v>
      </c>
      <c r="AU99" s="419">
        <v>153988.81220000001</v>
      </c>
      <c r="AV99" s="419">
        <v>228297.8744858804</v>
      </c>
      <c r="AW99" s="420">
        <v>1316861.8528631662</v>
      </c>
      <c r="AX99" s="420">
        <v>1312279.6106631663</v>
      </c>
      <c r="AY99" s="420">
        <v>5115</v>
      </c>
      <c r="AZ99" s="420">
        <v>951390</v>
      </c>
      <c r="BA99" s="420">
        <v>0</v>
      </c>
      <c r="BB99" s="420">
        <v>0</v>
      </c>
      <c r="BC99" s="420">
        <v>1316861.8528631662</v>
      </c>
      <c r="BD99" s="419">
        <v>1316861.8528631665</v>
      </c>
      <c r="BE99" s="419">
        <v>0</v>
      </c>
      <c r="BF99" s="420">
        <v>955972.24219999998</v>
      </c>
      <c r="BG99" s="420">
        <v>801983.42999999993</v>
      </c>
      <c r="BH99" s="419">
        <v>1162873.0406631662</v>
      </c>
      <c r="BI99" s="419">
        <v>6252.0055949632588</v>
      </c>
      <c r="BJ99" s="419">
        <v>5974.5302666666666</v>
      </c>
      <c r="BK99" s="421">
        <v>4.6443036675986621E-2</v>
      </c>
      <c r="BL99" s="421">
        <v>0</v>
      </c>
      <c r="BM99" s="419">
        <v>0</v>
      </c>
      <c r="BN99" s="420">
        <v>1316861.8528631662</v>
      </c>
      <c r="BO99" s="420">
        <v>7055.2667239955172</v>
      </c>
      <c r="BP99" s="420" t="s">
        <v>78</v>
      </c>
      <c r="BQ99" s="420">
        <v>7079.9024347482055</v>
      </c>
      <c r="BR99" s="421">
        <v>5.3298480473117804E-2</v>
      </c>
      <c r="BS99" s="419">
        <v>-4631.3999999999996</v>
      </c>
      <c r="BT99" s="419">
        <v>1312230.4528631663</v>
      </c>
      <c r="BU99" s="419">
        <v>0</v>
      </c>
      <c r="BV99" s="419">
        <v>1312230.4528631663</v>
      </c>
      <c r="BW99" s="419">
        <v>4582.2421999999997</v>
      </c>
      <c r="BX99" s="419">
        <v>1307648.2106631664</v>
      </c>
    </row>
    <row r="100" spans="1:76">
      <c r="A100" s="416">
        <v>103423</v>
      </c>
      <c r="B100" s="416">
        <v>3303319</v>
      </c>
      <c r="C100" s="417" t="s">
        <v>174</v>
      </c>
      <c r="D100" s="418">
        <v>364</v>
      </c>
      <c r="E100" s="418">
        <v>364</v>
      </c>
      <c r="F100" s="418">
        <v>0</v>
      </c>
      <c r="G100" s="419">
        <v>1463727.3560000001</v>
      </c>
      <c r="H100" s="419">
        <v>0</v>
      </c>
      <c r="I100" s="419">
        <v>0</v>
      </c>
      <c r="J100" s="419">
        <v>82022.259999999995</v>
      </c>
      <c r="K100" s="419">
        <v>0</v>
      </c>
      <c r="L100" s="419">
        <v>198895.19999999978</v>
      </c>
      <c r="M100" s="419">
        <v>0</v>
      </c>
      <c r="N100" s="419">
        <v>3151.9012761599988</v>
      </c>
      <c r="O100" s="419">
        <v>4704.6382387199938</v>
      </c>
      <c r="P100" s="419">
        <v>5050.2640742399963</v>
      </c>
      <c r="Q100" s="419">
        <v>25277.113343999936</v>
      </c>
      <c r="R100" s="419">
        <v>99787.853168640009</v>
      </c>
      <c r="S100" s="419">
        <v>14841.276549119973</v>
      </c>
      <c r="T100" s="419">
        <v>0</v>
      </c>
      <c r="U100" s="419">
        <v>0</v>
      </c>
      <c r="V100" s="419">
        <v>0</v>
      </c>
      <c r="W100" s="419">
        <v>0</v>
      </c>
      <c r="X100" s="419">
        <v>0</v>
      </c>
      <c r="Y100" s="419">
        <v>0</v>
      </c>
      <c r="Z100" s="419">
        <v>37812.458227848016</v>
      </c>
      <c r="AA100" s="419">
        <v>0</v>
      </c>
      <c r="AB100" s="419">
        <v>147809.52949749664</v>
      </c>
      <c r="AC100" s="419">
        <v>0</v>
      </c>
      <c r="AD100" s="419">
        <v>0</v>
      </c>
      <c r="AE100" s="419">
        <v>0</v>
      </c>
      <c r="AF100" s="419">
        <v>149406.57</v>
      </c>
      <c r="AG100" s="419">
        <v>0</v>
      </c>
      <c r="AH100" s="419">
        <v>0</v>
      </c>
      <c r="AI100" s="419">
        <v>0</v>
      </c>
      <c r="AJ100" s="419">
        <v>7088.5268999999998</v>
      </c>
      <c r="AK100" s="419">
        <v>0</v>
      </c>
      <c r="AL100" s="419">
        <v>0</v>
      </c>
      <c r="AM100" s="419">
        <v>0</v>
      </c>
      <c r="AN100" s="419">
        <v>0</v>
      </c>
      <c r="AO100" s="419">
        <v>0</v>
      </c>
      <c r="AP100" s="419">
        <v>0</v>
      </c>
      <c r="AQ100" s="419">
        <v>0</v>
      </c>
      <c r="AR100" s="419">
        <v>0</v>
      </c>
      <c r="AS100" s="419">
        <v>1463727.3560000001</v>
      </c>
      <c r="AT100" s="419">
        <v>619352.49437622435</v>
      </c>
      <c r="AU100" s="419">
        <v>156495.0969</v>
      </c>
      <c r="AV100" s="419">
        <v>377138.87969181337</v>
      </c>
      <c r="AW100" s="420">
        <v>2239574.9472762244</v>
      </c>
      <c r="AX100" s="420">
        <v>2232486.4203762244</v>
      </c>
      <c r="AY100" s="420">
        <v>5115</v>
      </c>
      <c r="AZ100" s="420">
        <v>1861860</v>
      </c>
      <c r="BA100" s="420">
        <v>0</v>
      </c>
      <c r="BB100" s="420">
        <v>0</v>
      </c>
      <c r="BC100" s="420">
        <v>2239574.9472762244</v>
      </c>
      <c r="BD100" s="419">
        <v>2239574.9472762244</v>
      </c>
      <c r="BE100" s="419">
        <v>0</v>
      </c>
      <c r="BF100" s="420">
        <v>1868948.5268999999</v>
      </c>
      <c r="BG100" s="420">
        <v>1712453.43</v>
      </c>
      <c r="BH100" s="419">
        <v>2083079.8503762244</v>
      </c>
      <c r="BI100" s="419">
        <v>5722.7468416929241</v>
      </c>
      <c r="BJ100" s="419">
        <v>5595.5474519337013</v>
      </c>
      <c r="BK100" s="421">
        <v>2.273225110713081E-2</v>
      </c>
      <c r="BL100" s="421">
        <v>0</v>
      </c>
      <c r="BM100" s="419">
        <v>0</v>
      </c>
      <c r="BN100" s="420">
        <v>2239574.9472762244</v>
      </c>
      <c r="BO100" s="420">
        <v>6133.2044515830339</v>
      </c>
      <c r="BP100" s="420" t="s">
        <v>78</v>
      </c>
      <c r="BQ100" s="420">
        <v>6152.6784265830338</v>
      </c>
      <c r="BR100" s="421">
        <v>2.1557610409418393E-2</v>
      </c>
      <c r="BS100" s="419">
        <v>-9063.6</v>
      </c>
      <c r="BT100" s="419">
        <v>2230511.3472762243</v>
      </c>
      <c r="BU100" s="419">
        <v>0</v>
      </c>
      <c r="BV100" s="419">
        <v>2230511.3472762243</v>
      </c>
      <c r="BW100" s="419">
        <v>7088.5268999999998</v>
      </c>
      <c r="BX100" s="419">
        <v>2223422.8203762244</v>
      </c>
    </row>
    <row r="101" spans="1:76">
      <c r="A101" s="416">
        <v>103424</v>
      </c>
      <c r="B101" s="416">
        <v>3303320</v>
      </c>
      <c r="C101" s="417" t="s">
        <v>175</v>
      </c>
      <c r="D101" s="418">
        <v>393</v>
      </c>
      <c r="E101" s="418">
        <v>393</v>
      </c>
      <c r="F101" s="418">
        <v>0</v>
      </c>
      <c r="G101" s="419">
        <v>1580342.9970000002</v>
      </c>
      <c r="H101" s="419">
        <v>0</v>
      </c>
      <c r="I101" s="419">
        <v>0</v>
      </c>
      <c r="J101" s="419">
        <v>113645.29999999996</v>
      </c>
      <c r="K101" s="419">
        <v>0</v>
      </c>
      <c r="L101" s="419">
        <v>278216.49999999965</v>
      </c>
      <c r="M101" s="419">
        <v>0</v>
      </c>
      <c r="N101" s="419">
        <v>13334.966937599975</v>
      </c>
      <c r="O101" s="419">
        <v>24405.310863359926</v>
      </c>
      <c r="P101" s="419">
        <v>12396.102727679985</v>
      </c>
      <c r="Q101" s="419">
        <v>34376.874147839815</v>
      </c>
      <c r="R101" s="419">
        <v>21996.247203839986</v>
      </c>
      <c r="S101" s="419">
        <v>66432.380743679911</v>
      </c>
      <c r="T101" s="419">
        <v>0</v>
      </c>
      <c r="U101" s="419">
        <v>0</v>
      </c>
      <c r="V101" s="419">
        <v>0</v>
      </c>
      <c r="W101" s="419">
        <v>0</v>
      </c>
      <c r="X101" s="419">
        <v>0</v>
      </c>
      <c r="Y101" s="419">
        <v>0</v>
      </c>
      <c r="Z101" s="419">
        <v>41011.695828220822</v>
      </c>
      <c r="AA101" s="419">
        <v>0</v>
      </c>
      <c r="AB101" s="419">
        <v>167674.23800741363</v>
      </c>
      <c r="AC101" s="419">
        <v>0</v>
      </c>
      <c r="AD101" s="419">
        <v>463.78491428568827</v>
      </c>
      <c r="AE101" s="419">
        <v>0</v>
      </c>
      <c r="AF101" s="419">
        <v>149406.57</v>
      </c>
      <c r="AG101" s="419">
        <v>0</v>
      </c>
      <c r="AH101" s="419">
        <v>0</v>
      </c>
      <c r="AI101" s="419">
        <v>0</v>
      </c>
      <c r="AJ101" s="419">
        <v>7549.5693000000001</v>
      </c>
      <c r="AK101" s="419">
        <v>0</v>
      </c>
      <c r="AL101" s="419">
        <v>0</v>
      </c>
      <c r="AM101" s="419">
        <v>0</v>
      </c>
      <c r="AN101" s="419">
        <v>0</v>
      </c>
      <c r="AO101" s="419">
        <v>0</v>
      </c>
      <c r="AP101" s="419">
        <v>0</v>
      </c>
      <c r="AQ101" s="419">
        <v>0</v>
      </c>
      <c r="AR101" s="419">
        <v>0</v>
      </c>
      <c r="AS101" s="419">
        <v>1580342.9970000002</v>
      </c>
      <c r="AT101" s="419">
        <v>773953.40137391933</v>
      </c>
      <c r="AU101" s="419">
        <v>156956.13930000001</v>
      </c>
      <c r="AV101" s="419">
        <v>450020.71360205341</v>
      </c>
      <c r="AW101" s="420">
        <v>2511252.5376739195</v>
      </c>
      <c r="AX101" s="420">
        <v>2503702.9683739194</v>
      </c>
      <c r="AY101" s="420">
        <v>5115</v>
      </c>
      <c r="AZ101" s="420">
        <v>2010195</v>
      </c>
      <c r="BA101" s="420">
        <v>0</v>
      </c>
      <c r="BB101" s="420">
        <v>0</v>
      </c>
      <c r="BC101" s="420">
        <v>2511252.5376739195</v>
      </c>
      <c r="BD101" s="419">
        <v>2511252.5376739195</v>
      </c>
      <c r="BE101" s="419">
        <v>0</v>
      </c>
      <c r="BF101" s="420">
        <v>2017744.5693000001</v>
      </c>
      <c r="BG101" s="420">
        <v>1860788.43</v>
      </c>
      <c r="BH101" s="419">
        <v>2354296.3983739195</v>
      </c>
      <c r="BI101" s="419">
        <v>5990.5760772873273</v>
      </c>
      <c r="BJ101" s="419">
        <v>5854.9880129353242</v>
      </c>
      <c r="BK101" s="421">
        <v>2.3157701442334425E-2</v>
      </c>
      <c r="BL101" s="421">
        <v>0</v>
      </c>
      <c r="BM101" s="419">
        <v>0</v>
      </c>
      <c r="BN101" s="420">
        <v>2511252.5376739195</v>
      </c>
      <c r="BO101" s="420">
        <v>6370.7454666003041</v>
      </c>
      <c r="BP101" s="420" t="s">
        <v>78</v>
      </c>
      <c r="BQ101" s="420">
        <v>6389.9555666003043</v>
      </c>
      <c r="BR101" s="421">
        <v>2.4643750071325687E-2</v>
      </c>
      <c r="BS101" s="419">
        <v>-9785.6999999999989</v>
      </c>
      <c r="BT101" s="419">
        <v>2501466.8376739193</v>
      </c>
      <c r="BU101" s="419">
        <v>0</v>
      </c>
      <c r="BV101" s="419">
        <v>2501466.8376739193</v>
      </c>
      <c r="BW101" s="419">
        <v>7549.5693000000001</v>
      </c>
      <c r="BX101" s="419">
        <v>2493917.2683739192</v>
      </c>
    </row>
    <row r="102" spans="1:76">
      <c r="A102" s="416">
        <v>103425</v>
      </c>
      <c r="B102" s="416">
        <v>3303321</v>
      </c>
      <c r="C102" s="417" t="s">
        <v>176</v>
      </c>
      <c r="D102" s="418">
        <v>302</v>
      </c>
      <c r="E102" s="418">
        <v>302</v>
      </c>
      <c r="F102" s="418">
        <v>0</v>
      </c>
      <c r="G102" s="419">
        <v>1214411.1580000001</v>
      </c>
      <c r="H102" s="419">
        <v>0</v>
      </c>
      <c r="I102" s="419">
        <v>0</v>
      </c>
      <c r="J102" s="419">
        <v>79057.599999999962</v>
      </c>
      <c r="K102" s="419">
        <v>0</v>
      </c>
      <c r="L102" s="419">
        <v>189423.99999999991</v>
      </c>
      <c r="M102" s="419">
        <v>0</v>
      </c>
      <c r="N102" s="419">
        <v>1697.1776102399951</v>
      </c>
      <c r="O102" s="419">
        <v>28815.90921215999</v>
      </c>
      <c r="P102" s="419">
        <v>45911.491583999923</v>
      </c>
      <c r="Q102" s="419">
        <v>31849.162813439878</v>
      </c>
      <c r="R102" s="419">
        <v>6974.4198451199954</v>
      </c>
      <c r="S102" s="419">
        <v>4947.0921830399857</v>
      </c>
      <c r="T102" s="419">
        <v>0</v>
      </c>
      <c r="U102" s="419">
        <v>0</v>
      </c>
      <c r="V102" s="419">
        <v>0</v>
      </c>
      <c r="W102" s="419">
        <v>0</v>
      </c>
      <c r="X102" s="419">
        <v>0</v>
      </c>
      <c r="Y102" s="419">
        <v>0</v>
      </c>
      <c r="Z102" s="419">
        <v>58546.954452554717</v>
      </c>
      <c r="AA102" s="419">
        <v>0</v>
      </c>
      <c r="AB102" s="419">
        <v>108021.41422786073</v>
      </c>
      <c r="AC102" s="419">
        <v>0</v>
      </c>
      <c r="AD102" s="419">
        <v>2775.628799999999</v>
      </c>
      <c r="AE102" s="419">
        <v>0</v>
      </c>
      <c r="AF102" s="419">
        <v>149406.57</v>
      </c>
      <c r="AG102" s="419">
        <v>0</v>
      </c>
      <c r="AH102" s="419">
        <v>0</v>
      </c>
      <c r="AI102" s="419">
        <v>0</v>
      </c>
      <c r="AJ102" s="419">
        <v>5214.2755999999999</v>
      </c>
      <c r="AK102" s="419">
        <v>0</v>
      </c>
      <c r="AL102" s="419">
        <v>0</v>
      </c>
      <c r="AM102" s="419">
        <v>0</v>
      </c>
      <c r="AN102" s="419">
        <v>0</v>
      </c>
      <c r="AO102" s="419">
        <v>0</v>
      </c>
      <c r="AP102" s="419">
        <v>0</v>
      </c>
      <c r="AQ102" s="419">
        <v>0</v>
      </c>
      <c r="AR102" s="419">
        <v>0</v>
      </c>
      <c r="AS102" s="419">
        <v>1214411.1580000001</v>
      </c>
      <c r="AT102" s="419">
        <v>558020.85072841495</v>
      </c>
      <c r="AU102" s="419">
        <v>154620.8456</v>
      </c>
      <c r="AV102" s="419">
        <v>308665.63929714059</v>
      </c>
      <c r="AW102" s="420">
        <v>1927052.8543284149</v>
      </c>
      <c r="AX102" s="420">
        <v>1921838.5787284148</v>
      </c>
      <c r="AY102" s="420">
        <v>5115</v>
      </c>
      <c r="AZ102" s="420">
        <v>1544730</v>
      </c>
      <c r="BA102" s="420">
        <v>0</v>
      </c>
      <c r="BB102" s="420">
        <v>0</v>
      </c>
      <c r="BC102" s="420">
        <v>1927052.8543284149</v>
      </c>
      <c r="BD102" s="419">
        <v>1927052.8543284154</v>
      </c>
      <c r="BE102" s="419">
        <v>0</v>
      </c>
      <c r="BF102" s="420">
        <v>1549944.2756000001</v>
      </c>
      <c r="BG102" s="420">
        <v>1395323.43</v>
      </c>
      <c r="BH102" s="419">
        <v>1772432.0087284148</v>
      </c>
      <c r="BI102" s="419">
        <v>5868.9801613523668</v>
      </c>
      <c r="BJ102" s="419">
        <v>5637.2512764367802</v>
      </c>
      <c r="BK102" s="421">
        <v>4.1106715587469582E-2</v>
      </c>
      <c r="BL102" s="421">
        <v>0</v>
      </c>
      <c r="BM102" s="419">
        <v>0</v>
      </c>
      <c r="BN102" s="420">
        <v>1927052.8543284149</v>
      </c>
      <c r="BO102" s="420">
        <v>6363.7039030742217</v>
      </c>
      <c r="BP102" s="420" t="s">
        <v>78</v>
      </c>
      <c r="BQ102" s="420">
        <v>6380.969716319255</v>
      </c>
      <c r="BR102" s="421">
        <v>4.9925379112638169E-2</v>
      </c>
      <c r="BS102" s="419">
        <v>-7519.7999999999993</v>
      </c>
      <c r="BT102" s="419">
        <v>1919533.0543284148</v>
      </c>
      <c r="BU102" s="419">
        <v>0</v>
      </c>
      <c r="BV102" s="419">
        <v>1919533.0543284148</v>
      </c>
      <c r="BW102" s="419">
        <v>5214.2755999999999</v>
      </c>
      <c r="BX102" s="419">
        <v>1914318.7787284148</v>
      </c>
    </row>
    <row r="103" spans="1:76">
      <c r="A103" s="416">
        <v>103430</v>
      </c>
      <c r="B103" s="416">
        <v>3303328</v>
      </c>
      <c r="C103" s="417" t="s">
        <v>177</v>
      </c>
      <c r="D103" s="418">
        <v>208</v>
      </c>
      <c r="E103" s="418">
        <v>208</v>
      </c>
      <c r="F103" s="418">
        <v>0</v>
      </c>
      <c r="G103" s="419">
        <v>836415.6320000001</v>
      </c>
      <c r="H103" s="419">
        <v>0</v>
      </c>
      <c r="I103" s="419">
        <v>0</v>
      </c>
      <c r="J103" s="419">
        <v>26681.93999999994</v>
      </c>
      <c r="K103" s="419">
        <v>0</v>
      </c>
      <c r="L103" s="419">
        <v>65114.499999999767</v>
      </c>
      <c r="M103" s="419">
        <v>0</v>
      </c>
      <c r="N103" s="419">
        <v>727.36183295999888</v>
      </c>
      <c r="O103" s="419">
        <v>7645.0371379200005</v>
      </c>
      <c r="P103" s="419">
        <v>20201.056296959949</v>
      </c>
      <c r="Q103" s="419">
        <v>1516.6268006399976</v>
      </c>
      <c r="R103" s="419">
        <v>16631.308861439942</v>
      </c>
      <c r="S103" s="419">
        <v>9187.4569113599991</v>
      </c>
      <c r="T103" s="419">
        <v>0</v>
      </c>
      <c r="U103" s="419">
        <v>0</v>
      </c>
      <c r="V103" s="419">
        <v>0</v>
      </c>
      <c r="W103" s="419">
        <v>0</v>
      </c>
      <c r="X103" s="419">
        <v>0</v>
      </c>
      <c r="Y103" s="419">
        <v>0</v>
      </c>
      <c r="Z103" s="419">
        <v>8916.3279558011054</v>
      </c>
      <c r="AA103" s="419">
        <v>0</v>
      </c>
      <c r="AB103" s="419">
        <v>49937.493103658366</v>
      </c>
      <c r="AC103" s="419">
        <v>0</v>
      </c>
      <c r="AD103" s="419">
        <v>0</v>
      </c>
      <c r="AE103" s="419">
        <v>0</v>
      </c>
      <c r="AF103" s="419">
        <v>149406.57</v>
      </c>
      <c r="AG103" s="419">
        <v>0</v>
      </c>
      <c r="AH103" s="419">
        <v>0</v>
      </c>
      <c r="AI103" s="419">
        <v>0</v>
      </c>
      <c r="AJ103" s="419">
        <v>4081.8824</v>
      </c>
      <c r="AK103" s="419">
        <v>0</v>
      </c>
      <c r="AL103" s="419">
        <v>0</v>
      </c>
      <c r="AM103" s="419">
        <v>0</v>
      </c>
      <c r="AN103" s="419">
        <v>0</v>
      </c>
      <c r="AO103" s="419">
        <v>0</v>
      </c>
      <c r="AP103" s="419">
        <v>0</v>
      </c>
      <c r="AQ103" s="419">
        <v>0</v>
      </c>
      <c r="AR103" s="419">
        <v>0</v>
      </c>
      <c r="AS103" s="419">
        <v>836415.6320000001</v>
      </c>
      <c r="AT103" s="419">
        <v>206559.10890073905</v>
      </c>
      <c r="AU103" s="419">
        <v>153488.45240000001</v>
      </c>
      <c r="AV103" s="419">
        <v>144932.17832651903</v>
      </c>
      <c r="AW103" s="420">
        <v>1196463.1933007392</v>
      </c>
      <c r="AX103" s="420">
        <v>1192381.3109007392</v>
      </c>
      <c r="AY103" s="420">
        <v>5115</v>
      </c>
      <c r="AZ103" s="420">
        <v>1063920</v>
      </c>
      <c r="BA103" s="420">
        <v>0</v>
      </c>
      <c r="BB103" s="420">
        <v>0</v>
      </c>
      <c r="BC103" s="420">
        <v>1196463.1933007392</v>
      </c>
      <c r="BD103" s="419">
        <v>1196463.1933007394</v>
      </c>
      <c r="BE103" s="419">
        <v>0</v>
      </c>
      <c r="BF103" s="420">
        <v>1068001.8824</v>
      </c>
      <c r="BG103" s="420">
        <v>914513.42999999993</v>
      </c>
      <c r="BH103" s="419">
        <v>1042974.7409007391</v>
      </c>
      <c r="BI103" s="419">
        <v>5014.3016389458608</v>
      </c>
      <c r="BJ103" s="419">
        <v>5128.0882382775117</v>
      </c>
      <c r="BK103" s="421">
        <v>-2.218889263299241E-2</v>
      </c>
      <c r="BL103" s="421">
        <v>1.7188892632992409E-2</v>
      </c>
      <c r="BM103" s="419">
        <v>18334.400893174774</v>
      </c>
      <c r="BN103" s="420">
        <v>1214797.594193914</v>
      </c>
      <c r="BO103" s="420">
        <v>5820.7486143938168</v>
      </c>
      <c r="BP103" s="420" t="s">
        <v>78</v>
      </c>
      <c r="BQ103" s="420">
        <v>5840.3730490092021</v>
      </c>
      <c r="BR103" s="421">
        <v>-3.2748372973391282E-3</v>
      </c>
      <c r="BS103" s="419">
        <v>-5179.2</v>
      </c>
      <c r="BT103" s="419">
        <v>1209618.394193914</v>
      </c>
      <c r="BU103" s="419">
        <v>0</v>
      </c>
      <c r="BV103" s="419">
        <v>1209618.394193914</v>
      </c>
      <c r="BW103" s="419">
        <v>4081.8824</v>
      </c>
      <c r="BX103" s="419">
        <v>1205536.511793914</v>
      </c>
    </row>
    <row r="104" spans="1:76">
      <c r="A104" s="416">
        <v>103433</v>
      </c>
      <c r="B104" s="416">
        <v>3303331</v>
      </c>
      <c r="C104" s="417" t="s">
        <v>178</v>
      </c>
      <c r="D104" s="418">
        <v>211</v>
      </c>
      <c r="E104" s="418">
        <v>211</v>
      </c>
      <c r="F104" s="418">
        <v>0</v>
      </c>
      <c r="G104" s="419">
        <v>848479.31900000002</v>
      </c>
      <c r="H104" s="419">
        <v>0</v>
      </c>
      <c r="I104" s="419">
        <v>0</v>
      </c>
      <c r="J104" s="419">
        <v>37058.249999999927</v>
      </c>
      <c r="K104" s="419">
        <v>0</v>
      </c>
      <c r="L104" s="419">
        <v>88792.49999999984</v>
      </c>
      <c r="M104" s="419">
        <v>0</v>
      </c>
      <c r="N104" s="419">
        <v>11637.78932735996</v>
      </c>
      <c r="O104" s="419">
        <v>2940.3988991999968</v>
      </c>
      <c r="P104" s="419">
        <v>4591.149158399995</v>
      </c>
      <c r="Q104" s="419">
        <v>5560.9649356799955</v>
      </c>
      <c r="R104" s="419">
        <v>27897.679380479916</v>
      </c>
      <c r="S104" s="419">
        <v>25442.188369919877</v>
      </c>
      <c r="T104" s="419">
        <v>0</v>
      </c>
      <c r="U104" s="419">
        <v>0</v>
      </c>
      <c r="V104" s="419">
        <v>0</v>
      </c>
      <c r="W104" s="419">
        <v>0</v>
      </c>
      <c r="X104" s="419">
        <v>0</v>
      </c>
      <c r="Y104" s="419">
        <v>0</v>
      </c>
      <c r="Z104" s="419">
        <v>38962.770386740311</v>
      </c>
      <c r="AA104" s="419">
        <v>0</v>
      </c>
      <c r="AB104" s="419">
        <v>95469.951679214966</v>
      </c>
      <c r="AC104" s="419">
        <v>0</v>
      </c>
      <c r="AD104" s="419">
        <v>1291.438399999993</v>
      </c>
      <c r="AE104" s="419">
        <v>0</v>
      </c>
      <c r="AF104" s="419">
        <v>149406.57</v>
      </c>
      <c r="AG104" s="419">
        <v>0</v>
      </c>
      <c r="AH104" s="419">
        <v>0</v>
      </c>
      <c r="AI104" s="419">
        <v>0</v>
      </c>
      <c r="AJ104" s="419">
        <v>3686.8615</v>
      </c>
      <c r="AK104" s="419">
        <v>0</v>
      </c>
      <c r="AL104" s="419">
        <v>0</v>
      </c>
      <c r="AM104" s="419">
        <v>0</v>
      </c>
      <c r="AN104" s="419">
        <v>0</v>
      </c>
      <c r="AO104" s="419">
        <v>0</v>
      </c>
      <c r="AP104" s="419">
        <v>0</v>
      </c>
      <c r="AQ104" s="419">
        <v>0</v>
      </c>
      <c r="AR104" s="419">
        <v>0</v>
      </c>
      <c r="AS104" s="419">
        <v>848479.31900000002</v>
      </c>
      <c r="AT104" s="419">
        <v>339645.08053699473</v>
      </c>
      <c r="AU104" s="419">
        <v>153093.43150000001</v>
      </c>
      <c r="AV104" s="419">
        <v>211305.4488547892</v>
      </c>
      <c r="AW104" s="420">
        <v>1341217.8310369947</v>
      </c>
      <c r="AX104" s="420">
        <v>1337530.9695369946</v>
      </c>
      <c r="AY104" s="420">
        <v>5115</v>
      </c>
      <c r="AZ104" s="420">
        <v>1079265</v>
      </c>
      <c r="BA104" s="420">
        <v>0</v>
      </c>
      <c r="BB104" s="420">
        <v>0</v>
      </c>
      <c r="BC104" s="420">
        <v>1341217.8310369947</v>
      </c>
      <c r="BD104" s="419">
        <v>1341217.8310369952</v>
      </c>
      <c r="BE104" s="419">
        <v>0</v>
      </c>
      <c r="BF104" s="420">
        <v>1082951.8615000001</v>
      </c>
      <c r="BG104" s="420">
        <v>929858.43</v>
      </c>
      <c r="BH104" s="419">
        <v>1188124.3995369945</v>
      </c>
      <c r="BI104" s="419">
        <v>5630.9213248198794</v>
      </c>
      <c r="BJ104" s="419">
        <v>5683.2411777251182</v>
      </c>
      <c r="BK104" s="421">
        <v>-9.2059884965468488E-3</v>
      </c>
      <c r="BL104" s="421">
        <v>4.2059884965468487E-3</v>
      </c>
      <c r="BM104" s="419">
        <v>5043.6695205053875</v>
      </c>
      <c r="BN104" s="420">
        <v>1346261.5005575002</v>
      </c>
      <c r="BO104" s="420">
        <v>6362.9129813151658</v>
      </c>
      <c r="BP104" s="420" t="s">
        <v>78</v>
      </c>
      <c r="BQ104" s="420">
        <v>6380.3862585663519</v>
      </c>
      <c r="BR104" s="421">
        <v>-7.755484881177388E-3</v>
      </c>
      <c r="BS104" s="419">
        <v>-5253.9</v>
      </c>
      <c r="BT104" s="419">
        <v>1341007.6005575003</v>
      </c>
      <c r="BU104" s="419">
        <v>0</v>
      </c>
      <c r="BV104" s="419">
        <v>1341007.6005575003</v>
      </c>
      <c r="BW104" s="419">
        <v>3686.8615</v>
      </c>
      <c r="BX104" s="419">
        <v>1337320.7390575001</v>
      </c>
    </row>
    <row r="105" spans="1:76">
      <c r="A105" s="416">
        <v>103434</v>
      </c>
      <c r="B105" s="416">
        <v>3303335</v>
      </c>
      <c r="C105" s="417" t="s">
        <v>179</v>
      </c>
      <c r="D105" s="418">
        <v>195</v>
      </c>
      <c r="E105" s="418">
        <v>195</v>
      </c>
      <c r="F105" s="418">
        <v>0</v>
      </c>
      <c r="G105" s="419">
        <v>784139.65500000003</v>
      </c>
      <c r="H105" s="419">
        <v>0</v>
      </c>
      <c r="I105" s="419">
        <v>0</v>
      </c>
      <c r="J105" s="419">
        <v>64234.29999999993</v>
      </c>
      <c r="K105" s="419">
        <v>0</v>
      </c>
      <c r="L105" s="419">
        <v>153906.99999999985</v>
      </c>
      <c r="M105" s="419">
        <v>0</v>
      </c>
      <c r="N105" s="419">
        <v>484.90788863999734</v>
      </c>
      <c r="O105" s="419">
        <v>1764.2393395199961</v>
      </c>
      <c r="P105" s="419">
        <v>39024.767846399918</v>
      </c>
      <c r="Q105" s="419">
        <v>6066.5072025599966</v>
      </c>
      <c r="R105" s="419">
        <v>39164.049899519967</v>
      </c>
      <c r="S105" s="419">
        <v>8480.7294566399942</v>
      </c>
      <c r="T105" s="419">
        <v>0</v>
      </c>
      <c r="U105" s="419">
        <v>0</v>
      </c>
      <c r="V105" s="419">
        <v>0</v>
      </c>
      <c r="W105" s="419">
        <v>0</v>
      </c>
      <c r="X105" s="419">
        <v>0</v>
      </c>
      <c r="Y105" s="419">
        <v>0</v>
      </c>
      <c r="Z105" s="419">
        <v>34509.149999999914</v>
      </c>
      <c r="AA105" s="419">
        <v>0</v>
      </c>
      <c r="AB105" s="419">
        <v>62732.549246356852</v>
      </c>
      <c r="AC105" s="419">
        <v>0</v>
      </c>
      <c r="AD105" s="419">
        <v>3180.4079999999958</v>
      </c>
      <c r="AE105" s="419">
        <v>0</v>
      </c>
      <c r="AF105" s="419">
        <v>149406.57</v>
      </c>
      <c r="AG105" s="419">
        <v>0</v>
      </c>
      <c r="AH105" s="419">
        <v>0</v>
      </c>
      <c r="AI105" s="419">
        <v>0</v>
      </c>
      <c r="AJ105" s="419">
        <v>4687.5811000000003</v>
      </c>
      <c r="AK105" s="419">
        <v>0</v>
      </c>
      <c r="AL105" s="419">
        <v>0</v>
      </c>
      <c r="AM105" s="419">
        <v>0</v>
      </c>
      <c r="AN105" s="419">
        <v>0</v>
      </c>
      <c r="AO105" s="419">
        <v>0</v>
      </c>
      <c r="AP105" s="419">
        <v>0</v>
      </c>
      <c r="AQ105" s="419">
        <v>0</v>
      </c>
      <c r="AR105" s="419">
        <v>0</v>
      </c>
      <c r="AS105" s="419">
        <v>784139.65500000003</v>
      </c>
      <c r="AT105" s="419">
        <v>413548.60887963633</v>
      </c>
      <c r="AU105" s="419">
        <v>154094.15110000002</v>
      </c>
      <c r="AV105" s="419">
        <v>214665.07258433755</v>
      </c>
      <c r="AW105" s="420">
        <v>1351782.4149796362</v>
      </c>
      <c r="AX105" s="420">
        <v>1347094.8338796361</v>
      </c>
      <c r="AY105" s="420">
        <v>5115</v>
      </c>
      <c r="AZ105" s="420">
        <v>997425</v>
      </c>
      <c r="BA105" s="420">
        <v>0</v>
      </c>
      <c r="BB105" s="420">
        <v>0</v>
      </c>
      <c r="BC105" s="420">
        <v>1351782.4149796362</v>
      </c>
      <c r="BD105" s="419">
        <v>1351782.4149796367</v>
      </c>
      <c r="BE105" s="419">
        <v>0</v>
      </c>
      <c r="BF105" s="420">
        <v>1002112.5811</v>
      </c>
      <c r="BG105" s="420">
        <v>848018.43</v>
      </c>
      <c r="BH105" s="419">
        <v>1197688.2638796361</v>
      </c>
      <c r="BI105" s="419">
        <v>6141.9910968186468</v>
      </c>
      <c r="BJ105" s="419">
        <v>6211.4483406862746</v>
      </c>
      <c r="BK105" s="421">
        <v>-1.1182133386293888E-2</v>
      </c>
      <c r="BL105" s="421">
        <v>6.1821333862938877E-3</v>
      </c>
      <c r="BM105" s="419">
        <v>7488.0004220182955</v>
      </c>
      <c r="BN105" s="420">
        <v>1359270.4154016546</v>
      </c>
      <c r="BO105" s="420">
        <v>6946.5786374443824</v>
      </c>
      <c r="BP105" s="420" t="s">
        <v>78</v>
      </c>
      <c r="BQ105" s="420">
        <v>6970.6175148802795</v>
      </c>
      <c r="BR105" s="421">
        <v>1.5261163004787193E-4</v>
      </c>
      <c r="BS105" s="419">
        <v>-4855.5</v>
      </c>
      <c r="BT105" s="419">
        <v>1354414.9154016546</v>
      </c>
      <c r="BU105" s="419">
        <v>0</v>
      </c>
      <c r="BV105" s="419">
        <v>1354414.9154016546</v>
      </c>
      <c r="BW105" s="419">
        <v>4687.5811000000003</v>
      </c>
      <c r="BX105" s="419">
        <v>1349727.3343016545</v>
      </c>
    </row>
    <row r="106" spans="1:76">
      <c r="A106" s="416">
        <v>103438</v>
      </c>
      <c r="B106" s="416">
        <v>3303344</v>
      </c>
      <c r="C106" s="417" t="s">
        <v>180</v>
      </c>
      <c r="D106" s="418">
        <v>419</v>
      </c>
      <c r="E106" s="418">
        <v>419</v>
      </c>
      <c r="F106" s="418">
        <v>0</v>
      </c>
      <c r="G106" s="419">
        <v>1684894.9510000001</v>
      </c>
      <c r="H106" s="419">
        <v>0</v>
      </c>
      <c r="I106" s="419">
        <v>0</v>
      </c>
      <c r="J106" s="419">
        <v>41011.129999999997</v>
      </c>
      <c r="K106" s="419">
        <v>0</v>
      </c>
      <c r="L106" s="419">
        <v>100631.49999999977</v>
      </c>
      <c r="M106" s="419">
        <v>0</v>
      </c>
      <c r="N106" s="419">
        <v>6303.8025523199994</v>
      </c>
      <c r="O106" s="419">
        <v>8233.1169177599895</v>
      </c>
      <c r="P106" s="419">
        <v>12855.217643519984</v>
      </c>
      <c r="Q106" s="419">
        <v>16682.894807039989</v>
      </c>
      <c r="R106" s="419">
        <v>33262.617722879877</v>
      </c>
      <c r="S106" s="419">
        <v>26855.643279359989</v>
      </c>
      <c r="T106" s="419">
        <v>0</v>
      </c>
      <c r="U106" s="419">
        <v>0</v>
      </c>
      <c r="V106" s="419">
        <v>0</v>
      </c>
      <c r="W106" s="419">
        <v>0</v>
      </c>
      <c r="X106" s="419">
        <v>0</v>
      </c>
      <c r="Y106" s="419">
        <v>0</v>
      </c>
      <c r="Z106" s="419">
        <v>57656.401888888744</v>
      </c>
      <c r="AA106" s="419">
        <v>0</v>
      </c>
      <c r="AB106" s="419">
        <v>125110.75249415047</v>
      </c>
      <c r="AC106" s="419">
        <v>0</v>
      </c>
      <c r="AD106" s="419">
        <v>0</v>
      </c>
      <c r="AE106" s="419">
        <v>0</v>
      </c>
      <c r="AF106" s="419">
        <v>149406.57</v>
      </c>
      <c r="AG106" s="419">
        <v>0</v>
      </c>
      <c r="AH106" s="419">
        <v>0</v>
      </c>
      <c r="AI106" s="419">
        <v>0</v>
      </c>
      <c r="AJ106" s="419">
        <v>10200.563099999999</v>
      </c>
      <c r="AK106" s="419">
        <v>0</v>
      </c>
      <c r="AL106" s="419">
        <v>0</v>
      </c>
      <c r="AM106" s="419">
        <v>0</v>
      </c>
      <c r="AN106" s="419">
        <v>0</v>
      </c>
      <c r="AO106" s="419">
        <v>0</v>
      </c>
      <c r="AP106" s="419">
        <v>0</v>
      </c>
      <c r="AQ106" s="419">
        <v>0</v>
      </c>
      <c r="AR106" s="419">
        <v>0</v>
      </c>
      <c r="AS106" s="419">
        <v>1684894.9510000001</v>
      </c>
      <c r="AT106" s="419">
        <v>428603.07730591885</v>
      </c>
      <c r="AU106" s="419">
        <v>159607.13310000001</v>
      </c>
      <c r="AV106" s="419">
        <v>297856.43229638715</v>
      </c>
      <c r="AW106" s="420">
        <v>2273105.1614059191</v>
      </c>
      <c r="AX106" s="420">
        <v>2262904.5983059192</v>
      </c>
      <c r="AY106" s="420">
        <v>5115</v>
      </c>
      <c r="AZ106" s="420">
        <v>2143185</v>
      </c>
      <c r="BA106" s="420">
        <v>0</v>
      </c>
      <c r="BB106" s="420">
        <v>0</v>
      </c>
      <c r="BC106" s="420">
        <v>2273105.1614059191</v>
      </c>
      <c r="BD106" s="419">
        <v>2273105.1614059191</v>
      </c>
      <c r="BE106" s="419">
        <v>0</v>
      </c>
      <c r="BF106" s="420">
        <v>2153385.5630999999</v>
      </c>
      <c r="BG106" s="420">
        <v>1993778.43</v>
      </c>
      <c r="BH106" s="419">
        <v>2113498.0283059194</v>
      </c>
      <c r="BI106" s="419">
        <v>5044.1480389162753</v>
      </c>
      <c r="BJ106" s="419">
        <v>4928.2865952380962</v>
      </c>
      <c r="BK106" s="421">
        <v>2.3509477673260507E-2</v>
      </c>
      <c r="BL106" s="421">
        <v>0</v>
      </c>
      <c r="BM106" s="419">
        <v>0</v>
      </c>
      <c r="BN106" s="420">
        <v>2273105.1614059191</v>
      </c>
      <c r="BO106" s="420">
        <v>5400.7269649305945</v>
      </c>
      <c r="BP106" s="420" t="s">
        <v>78</v>
      </c>
      <c r="BQ106" s="420">
        <v>5425.0719842623366</v>
      </c>
      <c r="BR106" s="421">
        <v>2.5286839318351184E-2</v>
      </c>
      <c r="BS106" s="419">
        <v>-10433.099999999999</v>
      </c>
      <c r="BT106" s="419">
        <v>2262672.061405919</v>
      </c>
      <c r="BU106" s="419">
        <v>0</v>
      </c>
      <c r="BV106" s="419">
        <v>2262672.061405919</v>
      </c>
      <c r="BW106" s="419">
        <v>10200.563099999999</v>
      </c>
      <c r="BX106" s="419">
        <v>2252471.4983059191</v>
      </c>
    </row>
    <row r="107" spans="1:76">
      <c r="A107" s="416">
        <v>103439</v>
      </c>
      <c r="B107" s="416">
        <v>3303346</v>
      </c>
      <c r="C107" s="417" t="s">
        <v>181</v>
      </c>
      <c r="D107" s="418">
        <v>300</v>
      </c>
      <c r="E107" s="418">
        <v>300</v>
      </c>
      <c r="F107" s="418">
        <v>0</v>
      </c>
      <c r="G107" s="419">
        <v>1206368.7000000002</v>
      </c>
      <c r="H107" s="419">
        <v>0</v>
      </c>
      <c r="I107" s="419">
        <v>0</v>
      </c>
      <c r="J107" s="419">
        <v>60281.419999999904</v>
      </c>
      <c r="K107" s="419">
        <v>0</v>
      </c>
      <c r="L107" s="419">
        <v>185872.29999999987</v>
      </c>
      <c r="M107" s="419">
        <v>0</v>
      </c>
      <c r="N107" s="419">
        <v>2666.9933875199949</v>
      </c>
      <c r="O107" s="419">
        <v>7645.0371379199942</v>
      </c>
      <c r="P107" s="419">
        <v>10100.528148479996</v>
      </c>
      <c r="Q107" s="419">
        <v>28310.3669452799</v>
      </c>
      <c r="R107" s="419">
        <v>46674.963578880008</v>
      </c>
      <c r="S107" s="419">
        <v>53004.559104</v>
      </c>
      <c r="T107" s="419">
        <v>0</v>
      </c>
      <c r="U107" s="419">
        <v>0</v>
      </c>
      <c r="V107" s="419">
        <v>0</v>
      </c>
      <c r="W107" s="419">
        <v>0</v>
      </c>
      <c r="X107" s="419">
        <v>0</v>
      </c>
      <c r="Y107" s="419">
        <v>0</v>
      </c>
      <c r="Z107" s="419">
        <v>39188.739622641355</v>
      </c>
      <c r="AA107" s="419">
        <v>0</v>
      </c>
      <c r="AB107" s="419">
        <v>202663.49027229537</v>
      </c>
      <c r="AC107" s="419">
        <v>0</v>
      </c>
      <c r="AD107" s="419">
        <v>20238.960000000003</v>
      </c>
      <c r="AE107" s="419">
        <v>0</v>
      </c>
      <c r="AF107" s="419">
        <v>149406.57</v>
      </c>
      <c r="AG107" s="419">
        <v>0</v>
      </c>
      <c r="AH107" s="419">
        <v>0</v>
      </c>
      <c r="AI107" s="419">
        <v>80916.320000000007</v>
      </c>
      <c r="AJ107" s="419">
        <v>3660.5268000000001</v>
      </c>
      <c r="AK107" s="419">
        <v>0</v>
      </c>
      <c r="AL107" s="419">
        <v>0</v>
      </c>
      <c r="AM107" s="419">
        <v>0</v>
      </c>
      <c r="AN107" s="419">
        <v>0</v>
      </c>
      <c r="AO107" s="419">
        <v>0</v>
      </c>
      <c r="AP107" s="419">
        <v>0</v>
      </c>
      <c r="AQ107" s="419">
        <v>0</v>
      </c>
      <c r="AR107" s="419">
        <v>0</v>
      </c>
      <c r="AS107" s="419">
        <v>1206368.7000000002</v>
      </c>
      <c r="AT107" s="419">
        <v>656647.35819701641</v>
      </c>
      <c r="AU107" s="419">
        <v>233983.41680000001</v>
      </c>
      <c r="AV107" s="419">
        <v>405022.14586104406</v>
      </c>
      <c r="AW107" s="420">
        <v>2096999.4749970166</v>
      </c>
      <c r="AX107" s="420">
        <v>2012422.6281970164</v>
      </c>
      <c r="AY107" s="420">
        <v>5115</v>
      </c>
      <c r="AZ107" s="420">
        <v>1534500</v>
      </c>
      <c r="BA107" s="420">
        <v>0</v>
      </c>
      <c r="BB107" s="420">
        <v>0</v>
      </c>
      <c r="BC107" s="420">
        <v>2096999.4749970166</v>
      </c>
      <c r="BD107" s="419">
        <v>2096999.4749970168</v>
      </c>
      <c r="BE107" s="419">
        <v>0</v>
      </c>
      <c r="BF107" s="420">
        <v>1619076.8468000002</v>
      </c>
      <c r="BG107" s="420">
        <v>1385093.4300000002</v>
      </c>
      <c r="BH107" s="419">
        <v>1863016.0581970164</v>
      </c>
      <c r="BI107" s="419">
        <v>6210.0535273233882</v>
      </c>
      <c r="BJ107" s="419">
        <v>6028.4301471910103</v>
      </c>
      <c r="BK107" s="421">
        <v>3.0127807024023751E-2</v>
      </c>
      <c r="BL107" s="421">
        <v>0</v>
      </c>
      <c r="BM107" s="419">
        <v>0</v>
      </c>
      <c r="BN107" s="420">
        <v>2096999.4749970166</v>
      </c>
      <c r="BO107" s="420">
        <v>6708.0754273233879</v>
      </c>
      <c r="BP107" s="420" t="s">
        <v>78</v>
      </c>
      <c r="BQ107" s="420">
        <v>6989.9982499900552</v>
      </c>
      <c r="BR107" s="421">
        <v>4.4724726355061861E-2</v>
      </c>
      <c r="BS107" s="419">
        <v>-7470</v>
      </c>
      <c r="BT107" s="419">
        <v>2089529.4749970166</v>
      </c>
      <c r="BU107" s="419">
        <v>0</v>
      </c>
      <c r="BV107" s="419">
        <v>2089529.4749970166</v>
      </c>
      <c r="BW107" s="419">
        <v>3660.5268000000001</v>
      </c>
      <c r="BX107" s="419">
        <v>2085868.9481970165</v>
      </c>
    </row>
    <row r="108" spans="1:76">
      <c r="A108" s="416">
        <v>103443</v>
      </c>
      <c r="B108" s="416">
        <v>3303351</v>
      </c>
      <c r="C108" s="417" t="s">
        <v>182</v>
      </c>
      <c r="D108" s="418">
        <v>206</v>
      </c>
      <c r="E108" s="418">
        <v>206</v>
      </c>
      <c r="F108" s="418">
        <v>0</v>
      </c>
      <c r="G108" s="419">
        <v>828373.174</v>
      </c>
      <c r="H108" s="419">
        <v>0</v>
      </c>
      <c r="I108" s="419">
        <v>0</v>
      </c>
      <c r="J108" s="419">
        <v>44964.01</v>
      </c>
      <c r="K108" s="419">
        <v>0</v>
      </c>
      <c r="L108" s="419">
        <v>112470.49999999993</v>
      </c>
      <c r="M108" s="419">
        <v>0</v>
      </c>
      <c r="N108" s="419">
        <v>484.9078886399995</v>
      </c>
      <c r="O108" s="419">
        <v>882.11966975999974</v>
      </c>
      <c r="P108" s="419">
        <v>22037.515960319994</v>
      </c>
      <c r="Q108" s="419">
        <v>4549.8804019199988</v>
      </c>
      <c r="R108" s="419">
        <v>56331.852595199933</v>
      </c>
      <c r="S108" s="419">
        <v>8480.7294566399978</v>
      </c>
      <c r="T108" s="419">
        <v>0</v>
      </c>
      <c r="U108" s="419">
        <v>0</v>
      </c>
      <c r="V108" s="419">
        <v>0</v>
      </c>
      <c r="W108" s="419">
        <v>0</v>
      </c>
      <c r="X108" s="419">
        <v>0</v>
      </c>
      <c r="Y108" s="419">
        <v>0</v>
      </c>
      <c r="Z108" s="419">
        <v>15195.948764044881</v>
      </c>
      <c r="AA108" s="419">
        <v>0</v>
      </c>
      <c r="AB108" s="419">
        <v>78389.239930241689</v>
      </c>
      <c r="AC108" s="419">
        <v>0</v>
      </c>
      <c r="AD108" s="419">
        <v>0</v>
      </c>
      <c r="AE108" s="419">
        <v>0</v>
      </c>
      <c r="AF108" s="419">
        <v>149406.57</v>
      </c>
      <c r="AG108" s="419">
        <v>0</v>
      </c>
      <c r="AH108" s="419">
        <v>0</v>
      </c>
      <c r="AI108" s="419">
        <v>0</v>
      </c>
      <c r="AJ108" s="419">
        <v>4266.2254999999996</v>
      </c>
      <c r="AK108" s="419">
        <v>0</v>
      </c>
      <c r="AL108" s="419">
        <v>0</v>
      </c>
      <c r="AM108" s="419">
        <v>0</v>
      </c>
      <c r="AN108" s="419">
        <v>0</v>
      </c>
      <c r="AO108" s="419">
        <v>0</v>
      </c>
      <c r="AP108" s="419">
        <v>0</v>
      </c>
      <c r="AQ108" s="419">
        <v>0</v>
      </c>
      <c r="AR108" s="419">
        <v>0</v>
      </c>
      <c r="AS108" s="419">
        <v>828373.174</v>
      </c>
      <c r="AT108" s="419">
        <v>343786.70466676645</v>
      </c>
      <c r="AU108" s="419">
        <v>153672.79550000001</v>
      </c>
      <c r="AV108" s="419">
        <v>209880.44438033446</v>
      </c>
      <c r="AW108" s="420">
        <v>1325832.6741667665</v>
      </c>
      <c r="AX108" s="420">
        <v>1321566.4486667665</v>
      </c>
      <c r="AY108" s="420">
        <v>5115</v>
      </c>
      <c r="AZ108" s="420">
        <v>1053690</v>
      </c>
      <c r="BA108" s="420">
        <v>0</v>
      </c>
      <c r="BB108" s="420">
        <v>0</v>
      </c>
      <c r="BC108" s="420">
        <v>1325832.6741667665</v>
      </c>
      <c r="BD108" s="419">
        <v>1325832.6741667662</v>
      </c>
      <c r="BE108" s="419">
        <v>0</v>
      </c>
      <c r="BF108" s="420">
        <v>1057956.2254999999</v>
      </c>
      <c r="BG108" s="420">
        <v>904283.42999999993</v>
      </c>
      <c r="BH108" s="419">
        <v>1172159.8786667665</v>
      </c>
      <c r="BI108" s="419">
        <v>5690.0964983823615</v>
      </c>
      <c r="BJ108" s="419">
        <v>5730.3409538461528</v>
      </c>
      <c r="BK108" s="421">
        <v>-7.0230472825146065E-3</v>
      </c>
      <c r="BL108" s="421">
        <v>2.0230472825146064E-3</v>
      </c>
      <c r="BM108" s="419">
        <v>2388.1066430794872</v>
      </c>
      <c r="BN108" s="420">
        <v>1328220.780809846</v>
      </c>
      <c r="BO108" s="420">
        <v>6426.9638607274082</v>
      </c>
      <c r="BP108" s="420" t="s">
        <v>78</v>
      </c>
      <c r="BQ108" s="420">
        <v>6447.6736932516797</v>
      </c>
      <c r="BR108" s="421">
        <v>-1.60039881105839E-2</v>
      </c>
      <c r="BS108" s="419">
        <v>-5129.3999999999996</v>
      </c>
      <c r="BT108" s="419">
        <v>1323091.3808098461</v>
      </c>
      <c r="BU108" s="419">
        <v>0</v>
      </c>
      <c r="BV108" s="419">
        <v>1323091.3808098461</v>
      </c>
      <c r="BW108" s="419">
        <v>4266.2254999999996</v>
      </c>
      <c r="BX108" s="419">
        <v>1318825.1553098462</v>
      </c>
    </row>
    <row r="109" spans="1:76">
      <c r="A109" s="416">
        <v>103444</v>
      </c>
      <c r="B109" s="416">
        <v>3303352</v>
      </c>
      <c r="C109" s="417" t="s">
        <v>183</v>
      </c>
      <c r="D109" s="418">
        <v>119</v>
      </c>
      <c r="E109" s="418">
        <v>119</v>
      </c>
      <c r="F109" s="418">
        <v>0</v>
      </c>
      <c r="G109" s="419">
        <v>478526.25100000005</v>
      </c>
      <c r="H109" s="419">
        <v>0</v>
      </c>
      <c r="I109" s="419">
        <v>0</v>
      </c>
      <c r="J109" s="419">
        <v>23223.169999999984</v>
      </c>
      <c r="K109" s="419">
        <v>0</v>
      </c>
      <c r="L109" s="419">
        <v>61562.799999999952</v>
      </c>
      <c r="M109" s="419">
        <v>0</v>
      </c>
      <c r="N109" s="419">
        <v>1212.2697215999979</v>
      </c>
      <c r="O109" s="419">
        <v>3234.4387891199981</v>
      </c>
      <c r="P109" s="419">
        <v>5509.3789900799575</v>
      </c>
      <c r="Q109" s="419">
        <v>4549.8804019199979</v>
      </c>
      <c r="R109" s="419">
        <v>8583.9013478399993</v>
      </c>
      <c r="S109" s="419">
        <v>2826.9098188799944</v>
      </c>
      <c r="T109" s="419">
        <v>0</v>
      </c>
      <c r="U109" s="419">
        <v>0</v>
      </c>
      <c r="V109" s="419">
        <v>0</v>
      </c>
      <c r="W109" s="419">
        <v>0</v>
      </c>
      <c r="X109" s="419">
        <v>0</v>
      </c>
      <c r="Y109" s="419">
        <v>0</v>
      </c>
      <c r="Z109" s="419">
        <v>19071.248518518481</v>
      </c>
      <c r="AA109" s="419">
        <v>0</v>
      </c>
      <c r="AB109" s="419">
        <v>44313.196246798143</v>
      </c>
      <c r="AC109" s="419">
        <v>0</v>
      </c>
      <c r="AD109" s="419">
        <v>2756.3535999999949</v>
      </c>
      <c r="AE109" s="419">
        <v>0</v>
      </c>
      <c r="AF109" s="419">
        <v>149406.57</v>
      </c>
      <c r="AG109" s="419">
        <v>0</v>
      </c>
      <c r="AH109" s="419">
        <v>0</v>
      </c>
      <c r="AI109" s="419">
        <v>0</v>
      </c>
      <c r="AJ109" s="419">
        <v>4529.5726999999997</v>
      </c>
      <c r="AK109" s="419">
        <v>0</v>
      </c>
      <c r="AL109" s="419">
        <v>0</v>
      </c>
      <c r="AM109" s="419">
        <v>0</v>
      </c>
      <c r="AN109" s="419">
        <v>0</v>
      </c>
      <c r="AO109" s="419">
        <v>0</v>
      </c>
      <c r="AP109" s="419">
        <v>0</v>
      </c>
      <c r="AQ109" s="419">
        <v>0</v>
      </c>
      <c r="AR109" s="419">
        <v>0</v>
      </c>
      <c r="AS109" s="419">
        <v>478526.25100000005</v>
      </c>
      <c r="AT109" s="419">
        <v>176843.54743475653</v>
      </c>
      <c r="AU109" s="419">
        <v>153936.1427</v>
      </c>
      <c r="AV109" s="419">
        <v>108092.49846179649</v>
      </c>
      <c r="AW109" s="420">
        <v>809305.94113475655</v>
      </c>
      <c r="AX109" s="420">
        <v>804776.36843475653</v>
      </c>
      <c r="AY109" s="420">
        <v>5115</v>
      </c>
      <c r="AZ109" s="420">
        <v>608685</v>
      </c>
      <c r="BA109" s="420">
        <v>0</v>
      </c>
      <c r="BB109" s="420">
        <v>0</v>
      </c>
      <c r="BC109" s="420">
        <v>809305.94113475655</v>
      </c>
      <c r="BD109" s="419">
        <v>809305.94113475655</v>
      </c>
      <c r="BE109" s="419">
        <v>0</v>
      </c>
      <c r="BF109" s="420">
        <v>613214.57270000002</v>
      </c>
      <c r="BG109" s="420">
        <v>459278.43</v>
      </c>
      <c r="BH109" s="419">
        <v>655369.79843475658</v>
      </c>
      <c r="BI109" s="419">
        <v>5507.3092305441733</v>
      </c>
      <c r="BJ109" s="419">
        <v>5271.0358562913907</v>
      </c>
      <c r="BK109" s="421">
        <v>4.4824846708407785E-2</v>
      </c>
      <c r="BL109" s="421">
        <v>0</v>
      </c>
      <c r="BM109" s="419">
        <v>0</v>
      </c>
      <c r="BN109" s="420">
        <v>809305.94113475655</v>
      </c>
      <c r="BO109" s="420">
        <v>6762.8266255021554</v>
      </c>
      <c r="BP109" s="420" t="s">
        <v>78</v>
      </c>
      <c r="BQ109" s="420">
        <v>6800.8902616366095</v>
      </c>
      <c r="BR109" s="421">
        <v>7.8100039323556913E-2</v>
      </c>
      <c r="BS109" s="419">
        <v>-2963.1</v>
      </c>
      <c r="BT109" s="419">
        <v>806342.84113475657</v>
      </c>
      <c r="BU109" s="419">
        <v>0</v>
      </c>
      <c r="BV109" s="419">
        <v>806342.84113475657</v>
      </c>
      <c r="BW109" s="419">
        <v>4529.5726999999997</v>
      </c>
      <c r="BX109" s="419">
        <v>801813.26843475655</v>
      </c>
    </row>
    <row r="110" spans="1:76">
      <c r="A110" s="416">
        <v>103445</v>
      </c>
      <c r="B110" s="416">
        <v>3303353</v>
      </c>
      <c r="C110" s="417" t="s">
        <v>184</v>
      </c>
      <c r="D110" s="418">
        <v>647</v>
      </c>
      <c r="E110" s="418">
        <v>647</v>
      </c>
      <c r="F110" s="418">
        <v>0</v>
      </c>
      <c r="G110" s="419">
        <v>2601735.1630000002</v>
      </c>
      <c r="H110" s="419">
        <v>0</v>
      </c>
      <c r="I110" s="419">
        <v>0</v>
      </c>
      <c r="J110" s="419">
        <v>39034.689999999893</v>
      </c>
      <c r="K110" s="419">
        <v>0</v>
      </c>
      <c r="L110" s="419">
        <v>106550.99999999969</v>
      </c>
      <c r="M110" s="419">
        <v>0</v>
      </c>
      <c r="N110" s="419">
        <v>5818.8946636799928</v>
      </c>
      <c r="O110" s="419">
        <v>4116.5584588799857</v>
      </c>
      <c r="P110" s="419">
        <v>7804.9535692799836</v>
      </c>
      <c r="Q110" s="419">
        <v>9605.303070719996</v>
      </c>
      <c r="R110" s="419">
        <v>17704.296529919971</v>
      </c>
      <c r="S110" s="419">
        <v>5653.8196377599925</v>
      </c>
      <c r="T110" s="419">
        <v>0</v>
      </c>
      <c r="U110" s="419">
        <v>0</v>
      </c>
      <c r="V110" s="419">
        <v>0</v>
      </c>
      <c r="W110" s="419">
        <v>0</v>
      </c>
      <c r="X110" s="419">
        <v>0</v>
      </c>
      <c r="Y110" s="419">
        <v>0</v>
      </c>
      <c r="Z110" s="419">
        <v>25605.291684587792</v>
      </c>
      <c r="AA110" s="419">
        <v>0</v>
      </c>
      <c r="AB110" s="419">
        <v>171109.10069501566</v>
      </c>
      <c r="AC110" s="419">
        <v>0</v>
      </c>
      <c r="AD110" s="419">
        <v>0</v>
      </c>
      <c r="AE110" s="419">
        <v>0</v>
      </c>
      <c r="AF110" s="419">
        <v>149406.57</v>
      </c>
      <c r="AG110" s="419">
        <v>0</v>
      </c>
      <c r="AH110" s="419">
        <v>0</v>
      </c>
      <c r="AI110" s="419">
        <v>0</v>
      </c>
      <c r="AJ110" s="419">
        <v>10431.0843</v>
      </c>
      <c r="AK110" s="419">
        <v>0</v>
      </c>
      <c r="AL110" s="419">
        <v>0</v>
      </c>
      <c r="AM110" s="419">
        <v>0</v>
      </c>
      <c r="AN110" s="419">
        <v>0</v>
      </c>
      <c r="AO110" s="419">
        <v>0</v>
      </c>
      <c r="AP110" s="419">
        <v>0</v>
      </c>
      <c r="AQ110" s="419">
        <v>0</v>
      </c>
      <c r="AR110" s="419">
        <v>0</v>
      </c>
      <c r="AS110" s="419">
        <v>2601735.1630000002</v>
      </c>
      <c r="AT110" s="419">
        <v>393003.90830984293</v>
      </c>
      <c r="AU110" s="419">
        <v>159837.65429999999</v>
      </c>
      <c r="AV110" s="419">
        <v>371860.08457990194</v>
      </c>
      <c r="AW110" s="420">
        <v>3154576.7256098432</v>
      </c>
      <c r="AX110" s="420">
        <v>3144145.6413098429</v>
      </c>
      <c r="AY110" s="420">
        <v>5115</v>
      </c>
      <c r="AZ110" s="420">
        <v>3309405</v>
      </c>
      <c r="BA110" s="420">
        <v>165259.35869015707</v>
      </c>
      <c r="BB110" s="420">
        <v>0</v>
      </c>
      <c r="BC110" s="420">
        <v>3319836.0843000002</v>
      </c>
      <c r="BD110" s="419">
        <v>3319836.0843000002</v>
      </c>
      <c r="BE110" s="419">
        <v>0</v>
      </c>
      <c r="BF110" s="420">
        <v>3319836.0843000002</v>
      </c>
      <c r="BG110" s="420">
        <v>3159998.43</v>
      </c>
      <c r="BH110" s="419">
        <v>3159998.43</v>
      </c>
      <c r="BI110" s="419">
        <v>4884.077944358578</v>
      </c>
      <c r="BJ110" s="419">
        <v>4882.9591747692311</v>
      </c>
      <c r="BK110" s="421">
        <v>2.291171294504392E-4</v>
      </c>
      <c r="BL110" s="421">
        <v>0</v>
      </c>
      <c r="BM110" s="419">
        <v>0</v>
      </c>
      <c r="BN110" s="420">
        <v>3319836.0843000002</v>
      </c>
      <c r="BO110" s="420">
        <v>5115</v>
      </c>
      <c r="BP110" s="420" t="s">
        <v>78</v>
      </c>
      <c r="BQ110" s="420">
        <v>5131.1222323029369</v>
      </c>
      <c r="BR110" s="421">
        <v>2.0429676024180665E-4</v>
      </c>
      <c r="BS110" s="419">
        <v>-16110.3</v>
      </c>
      <c r="BT110" s="419">
        <v>3303725.7843000004</v>
      </c>
      <c r="BU110" s="419">
        <v>0</v>
      </c>
      <c r="BV110" s="419">
        <v>3303725.7843000004</v>
      </c>
      <c r="BW110" s="419">
        <v>10431.0843</v>
      </c>
      <c r="BX110" s="419">
        <v>3293294.7</v>
      </c>
    </row>
    <row r="111" spans="1:76">
      <c r="A111" s="416">
        <v>103447</v>
      </c>
      <c r="B111" s="416">
        <v>3303355</v>
      </c>
      <c r="C111" s="417" t="s">
        <v>185</v>
      </c>
      <c r="D111" s="418">
        <v>369</v>
      </c>
      <c r="E111" s="418">
        <v>369</v>
      </c>
      <c r="F111" s="418">
        <v>0</v>
      </c>
      <c r="G111" s="419">
        <v>1483833.5010000002</v>
      </c>
      <c r="H111" s="419">
        <v>0</v>
      </c>
      <c r="I111" s="419">
        <v>0</v>
      </c>
      <c r="J111" s="419">
        <v>51881.549999999952</v>
      </c>
      <c r="K111" s="419">
        <v>0</v>
      </c>
      <c r="L111" s="419">
        <v>130228.99999999987</v>
      </c>
      <c r="M111" s="419">
        <v>0</v>
      </c>
      <c r="N111" s="419">
        <v>1939.631554559998</v>
      </c>
      <c r="O111" s="419">
        <v>28815.909212159972</v>
      </c>
      <c r="P111" s="419">
        <v>10559.643064319987</v>
      </c>
      <c r="Q111" s="419">
        <v>10616.387604479989</v>
      </c>
      <c r="R111" s="419">
        <v>10729.876684799992</v>
      </c>
      <c r="S111" s="419">
        <v>5653.8196377599943</v>
      </c>
      <c r="T111" s="419">
        <v>0</v>
      </c>
      <c r="U111" s="419">
        <v>0</v>
      </c>
      <c r="V111" s="419">
        <v>0</v>
      </c>
      <c r="W111" s="419">
        <v>0</v>
      </c>
      <c r="X111" s="419">
        <v>0</v>
      </c>
      <c r="Y111" s="419">
        <v>0</v>
      </c>
      <c r="Z111" s="419">
        <v>62433.926355140029</v>
      </c>
      <c r="AA111" s="419">
        <v>0</v>
      </c>
      <c r="AB111" s="419">
        <v>178897.64305725473</v>
      </c>
      <c r="AC111" s="419">
        <v>0</v>
      </c>
      <c r="AD111" s="419">
        <v>8538.9135999999708</v>
      </c>
      <c r="AE111" s="419">
        <v>0</v>
      </c>
      <c r="AF111" s="419">
        <v>149406.57</v>
      </c>
      <c r="AG111" s="419">
        <v>0</v>
      </c>
      <c r="AH111" s="419">
        <v>0</v>
      </c>
      <c r="AI111" s="419">
        <v>0</v>
      </c>
      <c r="AJ111" s="419">
        <v>9105.5874000000003</v>
      </c>
      <c r="AK111" s="419">
        <v>0</v>
      </c>
      <c r="AL111" s="419">
        <v>0</v>
      </c>
      <c r="AM111" s="419">
        <v>0</v>
      </c>
      <c r="AN111" s="419">
        <v>0</v>
      </c>
      <c r="AO111" s="419">
        <v>0</v>
      </c>
      <c r="AP111" s="419">
        <v>0</v>
      </c>
      <c r="AQ111" s="419">
        <v>0</v>
      </c>
      <c r="AR111" s="419">
        <v>0</v>
      </c>
      <c r="AS111" s="419">
        <v>1483833.5010000002</v>
      </c>
      <c r="AT111" s="419">
        <v>500296.30077047454</v>
      </c>
      <c r="AU111" s="419">
        <v>158512.1574</v>
      </c>
      <c r="AV111" s="419">
        <v>343242.61250016349</v>
      </c>
      <c r="AW111" s="420">
        <v>2142641.9591704747</v>
      </c>
      <c r="AX111" s="420">
        <v>2133536.3717704746</v>
      </c>
      <c r="AY111" s="420">
        <v>5115</v>
      </c>
      <c r="AZ111" s="420">
        <v>1887435</v>
      </c>
      <c r="BA111" s="420">
        <v>0</v>
      </c>
      <c r="BB111" s="420">
        <v>0</v>
      </c>
      <c r="BC111" s="420">
        <v>2142641.9591704747</v>
      </c>
      <c r="BD111" s="419">
        <v>2142641.9591704747</v>
      </c>
      <c r="BE111" s="419">
        <v>0</v>
      </c>
      <c r="BF111" s="420">
        <v>1896540.5874000001</v>
      </c>
      <c r="BG111" s="420">
        <v>1738028.43</v>
      </c>
      <c r="BH111" s="419">
        <v>1984129.8017704745</v>
      </c>
      <c r="BI111" s="419">
        <v>5377.0455332533184</v>
      </c>
      <c r="BJ111" s="419">
        <v>5100.6177723076917</v>
      </c>
      <c r="BK111" s="421">
        <v>5.419495701999278E-2</v>
      </c>
      <c r="BL111" s="421">
        <v>0</v>
      </c>
      <c r="BM111" s="419">
        <v>0</v>
      </c>
      <c r="BN111" s="420">
        <v>2142641.9591704747</v>
      </c>
      <c r="BO111" s="420">
        <v>5781.9413869118553</v>
      </c>
      <c r="BP111" s="420" t="s">
        <v>78</v>
      </c>
      <c r="BQ111" s="420">
        <v>5806.6177755297413</v>
      </c>
      <c r="BR111" s="421">
        <v>5.5823277691894102E-2</v>
      </c>
      <c r="BS111" s="419">
        <v>-9188.1</v>
      </c>
      <c r="BT111" s="419">
        <v>2133453.8591704746</v>
      </c>
      <c r="BU111" s="419">
        <v>0</v>
      </c>
      <c r="BV111" s="419">
        <v>2133453.8591704746</v>
      </c>
      <c r="BW111" s="419">
        <v>9105.5874000000003</v>
      </c>
      <c r="BX111" s="419">
        <v>2124348.2717704745</v>
      </c>
    </row>
    <row r="112" spans="1:76">
      <c r="A112" s="416">
        <v>103453</v>
      </c>
      <c r="B112" s="416">
        <v>3303361</v>
      </c>
      <c r="C112" s="417" t="s">
        <v>186</v>
      </c>
      <c r="D112" s="418">
        <v>335</v>
      </c>
      <c r="E112" s="418">
        <v>335</v>
      </c>
      <c r="F112" s="418">
        <v>0</v>
      </c>
      <c r="G112" s="419">
        <v>1347111.7150000001</v>
      </c>
      <c r="H112" s="419">
        <v>0</v>
      </c>
      <c r="I112" s="419">
        <v>0</v>
      </c>
      <c r="J112" s="419">
        <v>80539.92999999992</v>
      </c>
      <c r="K112" s="419">
        <v>0</v>
      </c>
      <c r="L112" s="419">
        <v>195343.49999999971</v>
      </c>
      <c r="M112" s="419">
        <v>0</v>
      </c>
      <c r="N112" s="419">
        <v>4606.624942079995</v>
      </c>
      <c r="O112" s="419">
        <v>14701.994495999945</v>
      </c>
      <c r="P112" s="419">
        <v>14691.677306879999</v>
      </c>
      <c r="Q112" s="419">
        <v>39432.296816639937</v>
      </c>
      <c r="R112" s="419">
        <v>43456.000573439938</v>
      </c>
      <c r="S112" s="419">
        <v>23322.006005759984</v>
      </c>
      <c r="T112" s="419">
        <v>0</v>
      </c>
      <c r="U112" s="419">
        <v>0</v>
      </c>
      <c r="V112" s="419">
        <v>0</v>
      </c>
      <c r="W112" s="419">
        <v>0</v>
      </c>
      <c r="X112" s="419">
        <v>0</v>
      </c>
      <c r="Y112" s="419">
        <v>0</v>
      </c>
      <c r="Z112" s="419">
        <v>54466.795172413738</v>
      </c>
      <c r="AA112" s="419">
        <v>0</v>
      </c>
      <c r="AB112" s="419">
        <v>99948.615228767958</v>
      </c>
      <c r="AC112" s="419">
        <v>0</v>
      </c>
      <c r="AD112" s="419">
        <v>5686.1839999999811</v>
      </c>
      <c r="AE112" s="419">
        <v>0</v>
      </c>
      <c r="AF112" s="419">
        <v>149406.57</v>
      </c>
      <c r="AG112" s="419">
        <v>0</v>
      </c>
      <c r="AH112" s="419">
        <v>0</v>
      </c>
      <c r="AI112" s="419">
        <v>0</v>
      </c>
      <c r="AJ112" s="419">
        <v>8875.0661999999993</v>
      </c>
      <c r="AK112" s="419">
        <v>0</v>
      </c>
      <c r="AL112" s="419">
        <v>0</v>
      </c>
      <c r="AM112" s="419">
        <v>0</v>
      </c>
      <c r="AN112" s="419">
        <v>0</v>
      </c>
      <c r="AO112" s="419">
        <v>0</v>
      </c>
      <c r="AP112" s="419">
        <v>0</v>
      </c>
      <c r="AQ112" s="419">
        <v>0</v>
      </c>
      <c r="AR112" s="419">
        <v>0</v>
      </c>
      <c r="AS112" s="419">
        <v>1347111.7150000001</v>
      </c>
      <c r="AT112" s="419">
        <v>576195.62454198115</v>
      </c>
      <c r="AU112" s="419">
        <v>158281.63620000001</v>
      </c>
      <c r="AV112" s="419">
        <v>317098.05182945577</v>
      </c>
      <c r="AW112" s="420">
        <v>2081588.9757419813</v>
      </c>
      <c r="AX112" s="420">
        <v>2072713.9095419813</v>
      </c>
      <c r="AY112" s="420">
        <v>5115</v>
      </c>
      <c r="AZ112" s="420">
        <v>1713525</v>
      </c>
      <c r="BA112" s="420">
        <v>0</v>
      </c>
      <c r="BB112" s="420">
        <v>0</v>
      </c>
      <c r="BC112" s="420">
        <v>2081588.9757419813</v>
      </c>
      <c r="BD112" s="419">
        <v>2081588.9757419813</v>
      </c>
      <c r="BE112" s="419">
        <v>0</v>
      </c>
      <c r="BF112" s="420">
        <v>1722400.0662</v>
      </c>
      <c r="BG112" s="420">
        <v>1564118.43</v>
      </c>
      <c r="BH112" s="419">
        <v>1923307.3395419812</v>
      </c>
      <c r="BI112" s="419">
        <v>5741.2159389312874</v>
      </c>
      <c r="BJ112" s="419">
        <v>5573.226875379939</v>
      </c>
      <c r="BK112" s="421">
        <v>3.0142154142952637E-2</v>
      </c>
      <c r="BL112" s="421">
        <v>0</v>
      </c>
      <c r="BM112" s="419">
        <v>0</v>
      </c>
      <c r="BN112" s="420">
        <v>2081588.9757419813</v>
      </c>
      <c r="BO112" s="420">
        <v>6187.205700125317</v>
      </c>
      <c r="BP112" s="420" t="s">
        <v>78</v>
      </c>
      <c r="BQ112" s="420">
        <v>6213.69843505069</v>
      </c>
      <c r="BR112" s="421">
        <v>2.732021121862438E-2</v>
      </c>
      <c r="BS112" s="419">
        <v>-8341.5</v>
      </c>
      <c r="BT112" s="419">
        <v>2073247.4757419813</v>
      </c>
      <c r="BU112" s="419">
        <v>0</v>
      </c>
      <c r="BV112" s="419">
        <v>2073247.4757419813</v>
      </c>
      <c r="BW112" s="419">
        <v>8875.0661999999993</v>
      </c>
      <c r="BX112" s="419">
        <v>2064372.4095419813</v>
      </c>
    </row>
    <row r="113" spans="1:76">
      <c r="A113" s="416">
        <v>103455</v>
      </c>
      <c r="B113" s="416">
        <v>3303363</v>
      </c>
      <c r="C113" s="417" t="s">
        <v>187</v>
      </c>
      <c r="D113" s="418">
        <v>264</v>
      </c>
      <c r="E113" s="418">
        <v>264</v>
      </c>
      <c r="F113" s="418">
        <v>0</v>
      </c>
      <c r="G113" s="419">
        <v>1061604.456</v>
      </c>
      <c r="H113" s="419">
        <v>0</v>
      </c>
      <c r="I113" s="419">
        <v>0</v>
      </c>
      <c r="J113" s="419">
        <v>45952.229999999967</v>
      </c>
      <c r="K113" s="419">
        <v>0</v>
      </c>
      <c r="L113" s="419">
        <v>113654.39999999981</v>
      </c>
      <c r="M113" s="419">
        <v>0</v>
      </c>
      <c r="N113" s="419">
        <v>1212.2697215999974</v>
      </c>
      <c r="O113" s="419">
        <v>15878.154055679959</v>
      </c>
      <c r="P113" s="419">
        <v>6886.7237375999985</v>
      </c>
      <c r="Q113" s="419">
        <v>6572.0494694399949</v>
      </c>
      <c r="R113" s="419">
        <v>19313.778032639948</v>
      </c>
      <c r="S113" s="419">
        <v>12014.366730239983</v>
      </c>
      <c r="T113" s="419">
        <v>0</v>
      </c>
      <c r="U113" s="419">
        <v>0</v>
      </c>
      <c r="V113" s="419">
        <v>0</v>
      </c>
      <c r="W113" s="419">
        <v>0</v>
      </c>
      <c r="X113" s="419">
        <v>0</v>
      </c>
      <c r="Y113" s="419">
        <v>0</v>
      </c>
      <c r="Z113" s="419">
        <v>18230.749090908939</v>
      </c>
      <c r="AA113" s="419">
        <v>0</v>
      </c>
      <c r="AB113" s="419">
        <v>92112.934921122389</v>
      </c>
      <c r="AC113" s="419">
        <v>0</v>
      </c>
      <c r="AD113" s="419">
        <v>0</v>
      </c>
      <c r="AE113" s="419">
        <v>0</v>
      </c>
      <c r="AF113" s="419">
        <v>149406.57</v>
      </c>
      <c r="AG113" s="419">
        <v>0</v>
      </c>
      <c r="AH113" s="419">
        <v>0</v>
      </c>
      <c r="AI113" s="419">
        <v>0</v>
      </c>
      <c r="AJ113" s="419">
        <v>9681.8904000000002</v>
      </c>
      <c r="AK113" s="419">
        <v>0</v>
      </c>
      <c r="AL113" s="419">
        <v>0</v>
      </c>
      <c r="AM113" s="419">
        <v>0</v>
      </c>
      <c r="AN113" s="419">
        <v>0</v>
      </c>
      <c r="AO113" s="419">
        <v>0</v>
      </c>
      <c r="AP113" s="419">
        <v>0</v>
      </c>
      <c r="AQ113" s="419">
        <v>0</v>
      </c>
      <c r="AR113" s="419">
        <v>0</v>
      </c>
      <c r="AS113" s="419">
        <v>1061604.456</v>
      </c>
      <c r="AT113" s="419">
        <v>331827.65575923095</v>
      </c>
      <c r="AU113" s="419">
        <v>159088.46040000001</v>
      </c>
      <c r="AV113" s="419">
        <v>224927.38755011425</v>
      </c>
      <c r="AW113" s="420">
        <v>1552520.5721592309</v>
      </c>
      <c r="AX113" s="420">
        <v>1542838.681759231</v>
      </c>
      <c r="AY113" s="420">
        <v>5115</v>
      </c>
      <c r="AZ113" s="420">
        <v>1350360</v>
      </c>
      <c r="BA113" s="420">
        <v>0</v>
      </c>
      <c r="BB113" s="420">
        <v>0</v>
      </c>
      <c r="BC113" s="420">
        <v>1552520.5721592309</v>
      </c>
      <c r="BD113" s="419">
        <v>1552520.5721592312</v>
      </c>
      <c r="BE113" s="419">
        <v>0</v>
      </c>
      <c r="BF113" s="420">
        <v>1360041.8903999999</v>
      </c>
      <c r="BG113" s="420">
        <v>1200953.43</v>
      </c>
      <c r="BH113" s="419">
        <v>1393432.111759231</v>
      </c>
      <c r="BI113" s="419">
        <v>5278.1519384819358</v>
      </c>
      <c r="BJ113" s="419">
        <v>5195.3825522336765</v>
      </c>
      <c r="BK113" s="421">
        <v>1.5931336223291931E-2</v>
      </c>
      <c r="BL113" s="421">
        <v>0</v>
      </c>
      <c r="BM113" s="419">
        <v>0</v>
      </c>
      <c r="BN113" s="420">
        <v>1552520.5721592309</v>
      </c>
      <c r="BO113" s="420">
        <v>5844.0859157546629</v>
      </c>
      <c r="BP113" s="420" t="s">
        <v>78</v>
      </c>
      <c r="BQ113" s="420">
        <v>5880.75974302739</v>
      </c>
      <c r="BR113" s="421">
        <v>2.8217972750181231E-2</v>
      </c>
      <c r="BS113" s="419">
        <v>-6573.5999999999995</v>
      </c>
      <c r="BT113" s="419">
        <v>1545946.9721592308</v>
      </c>
      <c r="BU113" s="419">
        <v>0</v>
      </c>
      <c r="BV113" s="419">
        <v>1545946.9721592308</v>
      </c>
      <c r="BW113" s="419">
        <v>9681.8904000000002</v>
      </c>
      <c r="BX113" s="419">
        <v>1536265.0817592309</v>
      </c>
    </row>
    <row r="114" spans="1:76">
      <c r="A114" s="416">
        <v>103458</v>
      </c>
      <c r="B114" s="416">
        <v>3303367</v>
      </c>
      <c r="C114" s="417" t="s">
        <v>188</v>
      </c>
      <c r="D114" s="418">
        <v>209</v>
      </c>
      <c r="E114" s="418">
        <v>209</v>
      </c>
      <c r="F114" s="418">
        <v>0</v>
      </c>
      <c r="G114" s="419">
        <v>840436.86100000003</v>
      </c>
      <c r="H114" s="419">
        <v>0</v>
      </c>
      <c r="I114" s="419">
        <v>0</v>
      </c>
      <c r="J114" s="419">
        <v>47928.669999999984</v>
      </c>
      <c r="K114" s="419">
        <v>0</v>
      </c>
      <c r="L114" s="419">
        <v>116022.1999999999</v>
      </c>
      <c r="M114" s="419">
        <v>0</v>
      </c>
      <c r="N114" s="419">
        <v>10526.249263786625</v>
      </c>
      <c r="O114" s="419">
        <v>0</v>
      </c>
      <c r="P114" s="419">
        <v>6489.7113224533241</v>
      </c>
      <c r="Q114" s="419">
        <v>3062.5603993599989</v>
      </c>
      <c r="R114" s="419">
        <v>46042.574711466616</v>
      </c>
      <c r="S114" s="419">
        <v>33537.119747413279</v>
      </c>
      <c r="T114" s="419">
        <v>0</v>
      </c>
      <c r="U114" s="419">
        <v>0</v>
      </c>
      <c r="V114" s="419">
        <v>0</v>
      </c>
      <c r="W114" s="419">
        <v>0</v>
      </c>
      <c r="X114" s="419">
        <v>0</v>
      </c>
      <c r="Y114" s="419">
        <v>0</v>
      </c>
      <c r="Z114" s="419">
        <v>10453.035754189939</v>
      </c>
      <c r="AA114" s="419">
        <v>0</v>
      </c>
      <c r="AB114" s="419">
        <v>65026.478706821908</v>
      </c>
      <c r="AC114" s="419">
        <v>0</v>
      </c>
      <c r="AD114" s="419">
        <v>0</v>
      </c>
      <c r="AE114" s="419">
        <v>0</v>
      </c>
      <c r="AF114" s="419">
        <v>149406.57</v>
      </c>
      <c r="AG114" s="419">
        <v>0</v>
      </c>
      <c r="AH114" s="419">
        <v>0</v>
      </c>
      <c r="AI114" s="419">
        <v>0</v>
      </c>
      <c r="AJ114" s="419">
        <v>4002.8782000000001</v>
      </c>
      <c r="AK114" s="419">
        <v>0</v>
      </c>
      <c r="AL114" s="419">
        <v>0</v>
      </c>
      <c r="AM114" s="419">
        <v>0</v>
      </c>
      <c r="AN114" s="419">
        <v>0</v>
      </c>
      <c r="AO114" s="419">
        <v>0</v>
      </c>
      <c r="AP114" s="419">
        <v>0</v>
      </c>
      <c r="AQ114" s="419">
        <v>0</v>
      </c>
      <c r="AR114" s="419">
        <v>0</v>
      </c>
      <c r="AS114" s="419">
        <v>840436.86100000003</v>
      </c>
      <c r="AT114" s="419">
        <v>339088.59990549157</v>
      </c>
      <c r="AU114" s="419">
        <v>153409.44820000001</v>
      </c>
      <c r="AV114" s="419">
        <v>201947.59251683461</v>
      </c>
      <c r="AW114" s="420">
        <v>1332934.9091054916</v>
      </c>
      <c r="AX114" s="420">
        <v>1328932.0309054917</v>
      </c>
      <c r="AY114" s="420">
        <v>5115</v>
      </c>
      <c r="AZ114" s="420">
        <v>1069035</v>
      </c>
      <c r="BA114" s="420">
        <v>0</v>
      </c>
      <c r="BB114" s="420">
        <v>0</v>
      </c>
      <c r="BC114" s="420">
        <v>1332934.9091054916</v>
      </c>
      <c r="BD114" s="419">
        <v>1332934.9091054914</v>
      </c>
      <c r="BE114" s="419">
        <v>0</v>
      </c>
      <c r="BF114" s="420">
        <v>1073037.8781999999</v>
      </c>
      <c r="BG114" s="420">
        <v>919628.42999999982</v>
      </c>
      <c r="BH114" s="419">
        <v>1179525.4609054916</v>
      </c>
      <c r="BI114" s="419">
        <v>5643.6624923707732</v>
      </c>
      <c r="BJ114" s="419">
        <v>5526.103736231883</v>
      </c>
      <c r="BK114" s="421">
        <v>2.1273353116431123E-2</v>
      </c>
      <c r="BL114" s="421">
        <v>0</v>
      </c>
      <c r="BM114" s="419">
        <v>0</v>
      </c>
      <c r="BN114" s="420">
        <v>1332934.9091054916</v>
      </c>
      <c r="BO114" s="420">
        <v>6358.5264636626398</v>
      </c>
      <c r="BP114" s="420" t="s">
        <v>78</v>
      </c>
      <c r="BQ114" s="420">
        <v>6377.6789909353665</v>
      </c>
      <c r="BR114" s="421">
        <v>1.8302019838510653E-2</v>
      </c>
      <c r="BS114" s="419">
        <v>-5204.0999999999995</v>
      </c>
      <c r="BT114" s="419">
        <v>1327730.8091054915</v>
      </c>
      <c r="BU114" s="419">
        <v>0</v>
      </c>
      <c r="BV114" s="419">
        <v>1327730.8091054915</v>
      </c>
      <c r="BW114" s="419">
        <v>4002.8782000000001</v>
      </c>
      <c r="BX114" s="419">
        <v>1323727.9309054916</v>
      </c>
    </row>
    <row r="115" spans="1:76">
      <c r="A115" s="416">
        <v>103459</v>
      </c>
      <c r="B115" s="416">
        <v>3303371</v>
      </c>
      <c r="C115" s="417" t="s">
        <v>189</v>
      </c>
      <c r="D115" s="418">
        <v>256</v>
      </c>
      <c r="E115" s="418">
        <v>256</v>
      </c>
      <c r="F115" s="418">
        <v>0</v>
      </c>
      <c r="G115" s="419">
        <v>1029434.6240000001</v>
      </c>
      <c r="H115" s="419">
        <v>0</v>
      </c>
      <c r="I115" s="419">
        <v>0</v>
      </c>
      <c r="J115" s="419">
        <v>32117.15</v>
      </c>
      <c r="K115" s="419">
        <v>0</v>
      </c>
      <c r="L115" s="419">
        <v>78137.400000000009</v>
      </c>
      <c r="M115" s="419">
        <v>0</v>
      </c>
      <c r="N115" s="419">
        <v>2182.0854988800002</v>
      </c>
      <c r="O115" s="419">
        <v>6762.9174681599998</v>
      </c>
      <c r="P115" s="419">
        <v>4591.1491583999996</v>
      </c>
      <c r="Q115" s="419">
        <v>12133.01440512</v>
      </c>
      <c r="R115" s="419">
        <v>12339.358187520002</v>
      </c>
      <c r="S115" s="419">
        <v>29682.553098239998</v>
      </c>
      <c r="T115" s="419">
        <v>0</v>
      </c>
      <c r="U115" s="419">
        <v>0</v>
      </c>
      <c r="V115" s="419">
        <v>0</v>
      </c>
      <c r="W115" s="419">
        <v>0</v>
      </c>
      <c r="X115" s="419">
        <v>0</v>
      </c>
      <c r="Y115" s="419">
        <v>0</v>
      </c>
      <c r="Z115" s="419">
        <v>6254.603976608174</v>
      </c>
      <c r="AA115" s="419">
        <v>0</v>
      </c>
      <c r="AB115" s="419">
        <v>102591.37149700595</v>
      </c>
      <c r="AC115" s="419">
        <v>0</v>
      </c>
      <c r="AD115" s="419">
        <v>0</v>
      </c>
      <c r="AE115" s="419">
        <v>0</v>
      </c>
      <c r="AF115" s="419">
        <v>149406.57</v>
      </c>
      <c r="AG115" s="419">
        <v>0</v>
      </c>
      <c r="AH115" s="419">
        <v>0</v>
      </c>
      <c r="AI115" s="419">
        <v>0</v>
      </c>
      <c r="AJ115" s="419">
        <v>19803.1643</v>
      </c>
      <c r="AK115" s="419">
        <v>0</v>
      </c>
      <c r="AL115" s="419">
        <v>0</v>
      </c>
      <c r="AM115" s="419">
        <v>0</v>
      </c>
      <c r="AN115" s="419">
        <v>0</v>
      </c>
      <c r="AO115" s="419">
        <v>0</v>
      </c>
      <c r="AP115" s="419">
        <v>0</v>
      </c>
      <c r="AQ115" s="419">
        <v>0</v>
      </c>
      <c r="AR115" s="419">
        <v>0</v>
      </c>
      <c r="AS115" s="419">
        <v>1029434.6240000001</v>
      </c>
      <c r="AT115" s="419">
        <v>286791.60328993411</v>
      </c>
      <c r="AU115" s="419">
        <v>169209.73430000001</v>
      </c>
      <c r="AV115" s="419">
        <v>218123.52871088119</v>
      </c>
      <c r="AW115" s="420">
        <v>1485435.9615899343</v>
      </c>
      <c r="AX115" s="420">
        <v>1465632.7972899342</v>
      </c>
      <c r="AY115" s="420">
        <v>5115</v>
      </c>
      <c r="AZ115" s="420">
        <v>1309440</v>
      </c>
      <c r="BA115" s="420">
        <v>0</v>
      </c>
      <c r="BB115" s="420">
        <v>0</v>
      </c>
      <c r="BC115" s="420">
        <v>1485435.9615899343</v>
      </c>
      <c r="BD115" s="419">
        <v>1485435.9615899338</v>
      </c>
      <c r="BE115" s="419">
        <v>0</v>
      </c>
      <c r="BF115" s="420">
        <v>1329243.1643000001</v>
      </c>
      <c r="BG115" s="420">
        <v>1160033.43</v>
      </c>
      <c r="BH115" s="419">
        <v>1316226.2272899342</v>
      </c>
      <c r="BI115" s="419">
        <v>5141.5087003513054</v>
      </c>
      <c r="BJ115" s="419">
        <v>5141.3664007462694</v>
      </c>
      <c r="BK115" s="421">
        <v>2.7677390394765922E-5</v>
      </c>
      <c r="BL115" s="421">
        <v>0</v>
      </c>
      <c r="BM115" s="419">
        <v>0</v>
      </c>
      <c r="BN115" s="420">
        <v>1485435.9615899343</v>
      </c>
      <c r="BO115" s="420">
        <v>5725.1281144138056</v>
      </c>
      <c r="BP115" s="420" t="s">
        <v>78</v>
      </c>
      <c r="BQ115" s="420">
        <v>5802.4842249606809</v>
      </c>
      <c r="BR115" s="421">
        <v>5.8284659706391295E-3</v>
      </c>
      <c r="BS115" s="419">
        <v>-6374.4</v>
      </c>
      <c r="BT115" s="419">
        <v>1479061.5615899344</v>
      </c>
      <c r="BU115" s="419">
        <v>0</v>
      </c>
      <c r="BV115" s="419">
        <v>1479061.5615899344</v>
      </c>
      <c r="BW115" s="419">
        <v>19803.1643</v>
      </c>
      <c r="BX115" s="419">
        <v>1459258.3972899343</v>
      </c>
    </row>
    <row r="116" spans="1:76">
      <c r="A116" s="416">
        <v>103460</v>
      </c>
      <c r="B116" s="416">
        <v>3303372</v>
      </c>
      <c r="C116" s="417" t="s">
        <v>190</v>
      </c>
      <c r="D116" s="418">
        <v>516</v>
      </c>
      <c r="E116" s="418">
        <v>516</v>
      </c>
      <c r="F116" s="418">
        <v>0</v>
      </c>
      <c r="G116" s="419">
        <v>2074954.1640000001</v>
      </c>
      <c r="H116" s="419">
        <v>0</v>
      </c>
      <c r="I116" s="419">
        <v>0</v>
      </c>
      <c r="J116" s="419">
        <v>120562.83999999987</v>
      </c>
      <c r="K116" s="419">
        <v>0</v>
      </c>
      <c r="L116" s="419">
        <v>291239.39999999962</v>
      </c>
      <c r="M116" s="419">
        <v>0</v>
      </c>
      <c r="N116" s="419">
        <v>11660.386976539337</v>
      </c>
      <c r="O116" s="419">
        <v>23568.867293004943</v>
      </c>
      <c r="P116" s="419">
        <v>66240.921760340294</v>
      </c>
      <c r="Q116" s="419">
        <v>51665.438039666209</v>
      </c>
      <c r="R116" s="419">
        <v>39240.096598354023</v>
      </c>
      <c r="S116" s="419">
        <v>14870.094561836733</v>
      </c>
      <c r="T116" s="419">
        <v>0</v>
      </c>
      <c r="U116" s="419">
        <v>0</v>
      </c>
      <c r="V116" s="419">
        <v>0</v>
      </c>
      <c r="W116" s="419">
        <v>0</v>
      </c>
      <c r="X116" s="419">
        <v>0</v>
      </c>
      <c r="Y116" s="419">
        <v>0</v>
      </c>
      <c r="Z116" s="419">
        <v>59224.892307692222</v>
      </c>
      <c r="AA116" s="419">
        <v>0</v>
      </c>
      <c r="AB116" s="419">
        <v>198619.45219536551</v>
      </c>
      <c r="AC116" s="419">
        <v>0</v>
      </c>
      <c r="AD116" s="419">
        <v>6784.8703999999625</v>
      </c>
      <c r="AE116" s="419">
        <v>0</v>
      </c>
      <c r="AF116" s="419">
        <v>149406.57</v>
      </c>
      <c r="AG116" s="419">
        <v>0</v>
      </c>
      <c r="AH116" s="419">
        <v>0</v>
      </c>
      <c r="AI116" s="419">
        <v>0</v>
      </c>
      <c r="AJ116" s="419">
        <v>11007.3873</v>
      </c>
      <c r="AK116" s="419">
        <v>0</v>
      </c>
      <c r="AL116" s="419">
        <v>0</v>
      </c>
      <c r="AM116" s="419">
        <v>0</v>
      </c>
      <c r="AN116" s="419">
        <v>0</v>
      </c>
      <c r="AO116" s="419">
        <v>0</v>
      </c>
      <c r="AP116" s="419">
        <v>0</v>
      </c>
      <c r="AQ116" s="419">
        <v>0</v>
      </c>
      <c r="AR116" s="419">
        <v>0</v>
      </c>
      <c r="AS116" s="419">
        <v>2074954.1640000001</v>
      </c>
      <c r="AT116" s="419">
        <v>883677.26013279858</v>
      </c>
      <c r="AU116" s="419">
        <v>160413.95730000001</v>
      </c>
      <c r="AV116" s="419">
        <v>525224.45667807222</v>
      </c>
      <c r="AW116" s="420">
        <v>3119045.3814327987</v>
      </c>
      <c r="AX116" s="420">
        <v>3108037.9941327986</v>
      </c>
      <c r="AY116" s="420">
        <v>5115</v>
      </c>
      <c r="AZ116" s="420">
        <v>2639340</v>
      </c>
      <c r="BA116" s="420">
        <v>0</v>
      </c>
      <c r="BB116" s="420">
        <v>0</v>
      </c>
      <c r="BC116" s="420">
        <v>3119045.3814327987</v>
      </c>
      <c r="BD116" s="419">
        <v>3119045.3814327982</v>
      </c>
      <c r="BE116" s="419">
        <v>0</v>
      </c>
      <c r="BF116" s="420">
        <v>2650347.3873000001</v>
      </c>
      <c r="BG116" s="420">
        <v>2489933.4300000002</v>
      </c>
      <c r="BH116" s="419">
        <v>2958631.4241327988</v>
      </c>
      <c r="BI116" s="419">
        <v>5733.781829714726</v>
      </c>
      <c r="BJ116" s="419">
        <v>5670.7350931860037</v>
      </c>
      <c r="BK116" s="421">
        <v>1.111791249153565E-2</v>
      </c>
      <c r="BL116" s="421">
        <v>0</v>
      </c>
      <c r="BM116" s="419">
        <v>0</v>
      </c>
      <c r="BN116" s="420">
        <v>3119045.3814327987</v>
      </c>
      <c r="BO116" s="420">
        <v>6023.3294459937961</v>
      </c>
      <c r="BP116" s="420" t="s">
        <v>78</v>
      </c>
      <c r="BQ116" s="420">
        <v>6044.6615919240285</v>
      </c>
      <c r="BR116" s="421">
        <v>1.4796768193244159E-2</v>
      </c>
      <c r="BS116" s="419">
        <v>-12848.4</v>
      </c>
      <c r="BT116" s="419">
        <v>3106196.9814327988</v>
      </c>
      <c r="BU116" s="419">
        <v>0</v>
      </c>
      <c r="BV116" s="419">
        <v>3106196.9814327988</v>
      </c>
      <c r="BW116" s="419">
        <v>11007.3873</v>
      </c>
      <c r="BX116" s="419">
        <v>3095189.5941327987</v>
      </c>
    </row>
    <row r="117" spans="1:76">
      <c r="A117" s="416">
        <v>103462</v>
      </c>
      <c r="B117" s="416">
        <v>3303375</v>
      </c>
      <c r="C117" s="417" t="s">
        <v>191</v>
      </c>
      <c r="D117" s="418">
        <v>402</v>
      </c>
      <c r="E117" s="418">
        <v>402</v>
      </c>
      <c r="F117" s="418">
        <v>0</v>
      </c>
      <c r="G117" s="419">
        <v>1616534.0580000002</v>
      </c>
      <c r="H117" s="419">
        <v>0</v>
      </c>
      <c r="I117" s="419">
        <v>0</v>
      </c>
      <c r="J117" s="419">
        <v>71151.839999999895</v>
      </c>
      <c r="K117" s="419">
        <v>0</v>
      </c>
      <c r="L117" s="419">
        <v>171665.49999999988</v>
      </c>
      <c r="M117" s="419">
        <v>0</v>
      </c>
      <c r="N117" s="419">
        <v>26185.025986559955</v>
      </c>
      <c r="O117" s="419">
        <v>47634.462167039928</v>
      </c>
      <c r="P117" s="419">
        <v>7804.9535692799918</v>
      </c>
      <c r="Q117" s="419">
        <v>2527.7113343999931</v>
      </c>
      <c r="R117" s="419">
        <v>4828.4445081599933</v>
      </c>
      <c r="S117" s="419">
        <v>3533.6372735999903</v>
      </c>
      <c r="T117" s="419">
        <v>0</v>
      </c>
      <c r="U117" s="419">
        <v>0</v>
      </c>
      <c r="V117" s="419">
        <v>0</v>
      </c>
      <c r="W117" s="419">
        <v>0</v>
      </c>
      <c r="X117" s="419">
        <v>0</v>
      </c>
      <c r="Y117" s="419">
        <v>0</v>
      </c>
      <c r="Z117" s="419">
        <v>55912.816283185632</v>
      </c>
      <c r="AA117" s="419">
        <v>0</v>
      </c>
      <c r="AB117" s="419">
        <v>161997.00974442292</v>
      </c>
      <c r="AC117" s="419">
        <v>0</v>
      </c>
      <c r="AD117" s="419">
        <v>0</v>
      </c>
      <c r="AE117" s="419">
        <v>0</v>
      </c>
      <c r="AF117" s="419">
        <v>149406.57</v>
      </c>
      <c r="AG117" s="419">
        <v>0</v>
      </c>
      <c r="AH117" s="419">
        <v>0</v>
      </c>
      <c r="AI117" s="419">
        <v>0</v>
      </c>
      <c r="AJ117" s="419">
        <v>6973.2663000000002</v>
      </c>
      <c r="AK117" s="419">
        <v>0</v>
      </c>
      <c r="AL117" s="419">
        <v>0</v>
      </c>
      <c r="AM117" s="419">
        <v>0</v>
      </c>
      <c r="AN117" s="419">
        <v>0</v>
      </c>
      <c r="AO117" s="419">
        <v>0</v>
      </c>
      <c r="AP117" s="419">
        <v>0</v>
      </c>
      <c r="AQ117" s="419">
        <v>0</v>
      </c>
      <c r="AR117" s="419">
        <v>0</v>
      </c>
      <c r="AS117" s="419">
        <v>1616534.0580000002</v>
      </c>
      <c r="AT117" s="419">
        <v>553241.40086664818</v>
      </c>
      <c r="AU117" s="419">
        <v>156379.8363</v>
      </c>
      <c r="AV117" s="419">
        <v>363543.07958647714</v>
      </c>
      <c r="AW117" s="420">
        <v>2326155.2951666485</v>
      </c>
      <c r="AX117" s="420">
        <v>2319182.0288666487</v>
      </c>
      <c r="AY117" s="420">
        <v>5115</v>
      </c>
      <c r="AZ117" s="420">
        <v>2056230</v>
      </c>
      <c r="BA117" s="420">
        <v>0</v>
      </c>
      <c r="BB117" s="420">
        <v>0</v>
      </c>
      <c r="BC117" s="420">
        <v>2326155.2951666485</v>
      </c>
      <c r="BD117" s="419">
        <v>2326155.2951666485</v>
      </c>
      <c r="BE117" s="419">
        <v>0</v>
      </c>
      <c r="BF117" s="420">
        <v>2063203.2663</v>
      </c>
      <c r="BG117" s="420">
        <v>1906823.43</v>
      </c>
      <c r="BH117" s="419">
        <v>2169775.4588666488</v>
      </c>
      <c r="BI117" s="419">
        <v>5397.4513902155441</v>
      </c>
      <c r="BJ117" s="419">
        <v>5332.7059105134476</v>
      </c>
      <c r="BK117" s="421">
        <v>1.2141205757184264E-2</v>
      </c>
      <c r="BL117" s="421">
        <v>0</v>
      </c>
      <c r="BM117" s="419">
        <v>0</v>
      </c>
      <c r="BN117" s="420">
        <v>2326155.2951666485</v>
      </c>
      <c r="BO117" s="420">
        <v>5769.1095245439019</v>
      </c>
      <c r="BP117" s="420" t="s">
        <v>78</v>
      </c>
      <c r="BQ117" s="420">
        <v>5786.4559581259909</v>
      </c>
      <c r="BR117" s="421">
        <v>1.3874869323156958E-2</v>
      </c>
      <c r="BS117" s="419">
        <v>-10009.799999999999</v>
      </c>
      <c r="BT117" s="419">
        <v>2316145.4951666486</v>
      </c>
      <c r="BU117" s="419">
        <v>0</v>
      </c>
      <c r="BV117" s="419">
        <v>2316145.4951666486</v>
      </c>
      <c r="BW117" s="419">
        <v>6973.2663000000002</v>
      </c>
      <c r="BX117" s="419">
        <v>2309172.2288666489</v>
      </c>
    </row>
    <row r="118" spans="1:76">
      <c r="A118" s="416">
        <v>103463</v>
      </c>
      <c r="B118" s="416">
        <v>3303377</v>
      </c>
      <c r="C118" s="417" t="s">
        <v>192</v>
      </c>
      <c r="D118" s="418">
        <v>188</v>
      </c>
      <c r="E118" s="418">
        <v>188</v>
      </c>
      <c r="F118" s="418">
        <v>0</v>
      </c>
      <c r="G118" s="419">
        <v>755991.05200000003</v>
      </c>
      <c r="H118" s="419">
        <v>0</v>
      </c>
      <c r="I118" s="419">
        <v>0</v>
      </c>
      <c r="J118" s="419">
        <v>61763.749999999949</v>
      </c>
      <c r="K118" s="419">
        <v>0</v>
      </c>
      <c r="L118" s="419">
        <v>149171.39999999985</v>
      </c>
      <c r="M118" s="419">
        <v>0</v>
      </c>
      <c r="N118" s="419">
        <v>3636.8091648</v>
      </c>
      <c r="O118" s="419">
        <v>1764.2393395199956</v>
      </c>
      <c r="P118" s="419">
        <v>5968.4939059199942</v>
      </c>
      <c r="Q118" s="419">
        <v>21738.317475839987</v>
      </c>
      <c r="R118" s="419">
        <v>10193.382850559996</v>
      </c>
      <c r="S118" s="419">
        <v>54418.014013439948</v>
      </c>
      <c r="T118" s="419">
        <v>0</v>
      </c>
      <c r="U118" s="419">
        <v>0</v>
      </c>
      <c r="V118" s="419">
        <v>0</v>
      </c>
      <c r="W118" s="419">
        <v>0</v>
      </c>
      <c r="X118" s="419">
        <v>0</v>
      </c>
      <c r="Y118" s="419">
        <v>0</v>
      </c>
      <c r="Z118" s="419">
        <v>13767.597546012217</v>
      </c>
      <c r="AA118" s="419">
        <v>0</v>
      </c>
      <c r="AB118" s="419">
        <v>56215.250455617614</v>
      </c>
      <c r="AC118" s="419">
        <v>0</v>
      </c>
      <c r="AD118" s="419">
        <v>8403.9871999999559</v>
      </c>
      <c r="AE118" s="419">
        <v>0</v>
      </c>
      <c r="AF118" s="419">
        <v>149406.57</v>
      </c>
      <c r="AG118" s="419">
        <v>0</v>
      </c>
      <c r="AH118" s="419">
        <v>0</v>
      </c>
      <c r="AI118" s="419">
        <v>0</v>
      </c>
      <c r="AJ118" s="419">
        <v>4292.5601999999999</v>
      </c>
      <c r="AK118" s="419">
        <v>0</v>
      </c>
      <c r="AL118" s="419">
        <v>0</v>
      </c>
      <c r="AM118" s="419">
        <v>0</v>
      </c>
      <c r="AN118" s="419">
        <v>0</v>
      </c>
      <c r="AO118" s="419">
        <v>0</v>
      </c>
      <c r="AP118" s="419">
        <v>0</v>
      </c>
      <c r="AQ118" s="419">
        <v>0</v>
      </c>
      <c r="AR118" s="419">
        <v>0</v>
      </c>
      <c r="AS118" s="419">
        <v>755991.05200000003</v>
      </c>
      <c r="AT118" s="419">
        <v>387041.2419517095</v>
      </c>
      <c r="AU118" s="419">
        <v>153699.13020000001</v>
      </c>
      <c r="AV118" s="419">
        <v>205130.38948564633</v>
      </c>
      <c r="AW118" s="420">
        <v>1296731.4241517095</v>
      </c>
      <c r="AX118" s="420">
        <v>1292438.8639517096</v>
      </c>
      <c r="AY118" s="420">
        <v>5115</v>
      </c>
      <c r="AZ118" s="420">
        <v>961620</v>
      </c>
      <c r="BA118" s="420">
        <v>0</v>
      </c>
      <c r="BB118" s="420">
        <v>0</v>
      </c>
      <c r="BC118" s="420">
        <v>1296731.4241517095</v>
      </c>
      <c r="BD118" s="419">
        <v>1296731.4241517093</v>
      </c>
      <c r="BE118" s="419">
        <v>0</v>
      </c>
      <c r="BF118" s="420">
        <v>965912.56019999995</v>
      </c>
      <c r="BG118" s="420">
        <v>812213.42999999993</v>
      </c>
      <c r="BH118" s="419">
        <v>1143032.2939517095</v>
      </c>
      <c r="BI118" s="419">
        <v>6079.9590103814335</v>
      </c>
      <c r="BJ118" s="419">
        <v>6087.9159781725893</v>
      </c>
      <c r="BK118" s="421">
        <v>-1.3070101196673086E-3</v>
      </c>
      <c r="BL118" s="421">
        <v>0</v>
      </c>
      <c r="BM118" s="419">
        <v>0</v>
      </c>
      <c r="BN118" s="420">
        <v>1296731.4241517095</v>
      </c>
      <c r="BO118" s="420">
        <v>6874.6748082537742</v>
      </c>
      <c r="BP118" s="420" t="s">
        <v>78</v>
      </c>
      <c r="BQ118" s="420">
        <v>6897.5075752750508</v>
      </c>
      <c r="BR118" s="421">
        <v>4.4367043368020997E-3</v>
      </c>
      <c r="BS118" s="419">
        <v>-4681.2</v>
      </c>
      <c r="BT118" s="419">
        <v>1292050.2241517096</v>
      </c>
      <c r="BU118" s="419">
        <v>0</v>
      </c>
      <c r="BV118" s="419">
        <v>1292050.2241517096</v>
      </c>
      <c r="BW118" s="419">
        <v>4292.5601999999999</v>
      </c>
      <c r="BX118" s="419">
        <v>1287757.6639517096</v>
      </c>
    </row>
    <row r="119" spans="1:76">
      <c r="A119" s="416">
        <v>103466</v>
      </c>
      <c r="B119" s="416">
        <v>3303381</v>
      </c>
      <c r="C119" s="417" t="s">
        <v>193</v>
      </c>
      <c r="D119" s="418">
        <v>207</v>
      </c>
      <c r="E119" s="418">
        <v>207</v>
      </c>
      <c r="F119" s="418">
        <v>0</v>
      </c>
      <c r="G119" s="419">
        <v>832394.40300000005</v>
      </c>
      <c r="H119" s="419">
        <v>0</v>
      </c>
      <c r="I119" s="419">
        <v>0</v>
      </c>
      <c r="J119" s="419">
        <v>34093.589999999967</v>
      </c>
      <c r="K119" s="419">
        <v>0</v>
      </c>
      <c r="L119" s="419">
        <v>91160.299999999901</v>
      </c>
      <c r="M119" s="419">
        <v>0</v>
      </c>
      <c r="N119" s="419">
        <v>2666.9933875199954</v>
      </c>
      <c r="O119" s="419">
        <v>13525.834936319985</v>
      </c>
      <c r="P119" s="419">
        <v>5050.2640742399908</v>
      </c>
      <c r="Q119" s="419">
        <v>7583.1340031999971</v>
      </c>
      <c r="R119" s="419">
        <v>15558.321192959898</v>
      </c>
      <c r="S119" s="419">
        <v>6360.5470924799974</v>
      </c>
      <c r="T119" s="419">
        <v>0</v>
      </c>
      <c r="U119" s="419">
        <v>0</v>
      </c>
      <c r="V119" s="419">
        <v>0</v>
      </c>
      <c r="W119" s="419">
        <v>0</v>
      </c>
      <c r="X119" s="419">
        <v>0</v>
      </c>
      <c r="Y119" s="419">
        <v>0</v>
      </c>
      <c r="Z119" s="419">
        <v>6979.993220338979</v>
      </c>
      <c r="AA119" s="419">
        <v>0</v>
      </c>
      <c r="AB119" s="419">
        <v>74135.923490402114</v>
      </c>
      <c r="AC119" s="419">
        <v>0</v>
      </c>
      <c r="AD119" s="419">
        <v>558.98079999998959</v>
      </c>
      <c r="AE119" s="419">
        <v>0</v>
      </c>
      <c r="AF119" s="419">
        <v>149406.57</v>
      </c>
      <c r="AG119" s="419">
        <v>0</v>
      </c>
      <c r="AH119" s="419">
        <v>0</v>
      </c>
      <c r="AI119" s="419">
        <v>0</v>
      </c>
      <c r="AJ119" s="419">
        <v>3660.5268000000001</v>
      </c>
      <c r="AK119" s="419">
        <v>0</v>
      </c>
      <c r="AL119" s="419">
        <v>0</v>
      </c>
      <c r="AM119" s="419">
        <v>0</v>
      </c>
      <c r="AN119" s="419">
        <v>0</v>
      </c>
      <c r="AO119" s="419">
        <v>0</v>
      </c>
      <c r="AP119" s="419">
        <v>0</v>
      </c>
      <c r="AQ119" s="419">
        <v>0</v>
      </c>
      <c r="AR119" s="419">
        <v>0</v>
      </c>
      <c r="AS119" s="419">
        <v>832394.40300000005</v>
      </c>
      <c r="AT119" s="419">
        <v>257673.88219746083</v>
      </c>
      <c r="AU119" s="419">
        <v>153067.0968</v>
      </c>
      <c r="AV119" s="419">
        <v>179115.27812762122</v>
      </c>
      <c r="AW119" s="420">
        <v>1243135.3819974607</v>
      </c>
      <c r="AX119" s="420">
        <v>1239474.8551974606</v>
      </c>
      <c r="AY119" s="420">
        <v>5115</v>
      </c>
      <c r="AZ119" s="420">
        <v>1058805</v>
      </c>
      <c r="BA119" s="420">
        <v>0</v>
      </c>
      <c r="BB119" s="420">
        <v>0</v>
      </c>
      <c r="BC119" s="420">
        <v>1243135.3819974607</v>
      </c>
      <c r="BD119" s="419">
        <v>1243135.3819974607</v>
      </c>
      <c r="BE119" s="419">
        <v>0</v>
      </c>
      <c r="BF119" s="420">
        <v>1062465.5268000001</v>
      </c>
      <c r="BG119" s="420">
        <v>909398.43</v>
      </c>
      <c r="BH119" s="419">
        <v>1090068.2851974606</v>
      </c>
      <c r="BI119" s="419">
        <v>5266.0303632727564</v>
      </c>
      <c r="BJ119" s="419">
        <v>5120.3144405797093</v>
      </c>
      <c r="BK119" s="421">
        <v>2.8458393402212522E-2</v>
      </c>
      <c r="BL119" s="421">
        <v>0</v>
      </c>
      <c r="BM119" s="419">
        <v>0</v>
      </c>
      <c r="BN119" s="420">
        <v>1243135.3819974607</v>
      </c>
      <c r="BO119" s="420">
        <v>5987.8012328379737</v>
      </c>
      <c r="BP119" s="420" t="s">
        <v>78</v>
      </c>
      <c r="BQ119" s="420">
        <v>6005.4849371858008</v>
      </c>
      <c r="BR119" s="421">
        <v>2.4601558966430348E-2</v>
      </c>
      <c r="BS119" s="419">
        <v>-5154.2999999999993</v>
      </c>
      <c r="BT119" s="419">
        <v>1237981.0819974607</v>
      </c>
      <c r="BU119" s="419">
        <v>0</v>
      </c>
      <c r="BV119" s="419">
        <v>1237981.0819974607</v>
      </c>
      <c r="BW119" s="419">
        <v>3660.5268000000001</v>
      </c>
      <c r="BX119" s="419">
        <v>1234320.5551974606</v>
      </c>
    </row>
    <row r="120" spans="1:76">
      <c r="A120" s="416">
        <v>103467</v>
      </c>
      <c r="B120" s="416">
        <v>3303382</v>
      </c>
      <c r="C120" s="417" t="s">
        <v>194</v>
      </c>
      <c r="D120" s="418">
        <v>202</v>
      </c>
      <c r="E120" s="418">
        <v>202</v>
      </c>
      <c r="F120" s="418">
        <v>0</v>
      </c>
      <c r="G120" s="419">
        <v>812288.25800000003</v>
      </c>
      <c r="H120" s="419">
        <v>0</v>
      </c>
      <c r="I120" s="419">
        <v>0</v>
      </c>
      <c r="J120" s="419">
        <v>39034.689999999995</v>
      </c>
      <c r="K120" s="419">
        <v>0</v>
      </c>
      <c r="L120" s="419">
        <v>95895.900000000009</v>
      </c>
      <c r="M120" s="419">
        <v>0</v>
      </c>
      <c r="N120" s="419">
        <v>8485.8880511999887</v>
      </c>
      <c r="O120" s="419">
        <v>8527.1568076799667</v>
      </c>
      <c r="P120" s="419">
        <v>4591.1491583999987</v>
      </c>
      <c r="Q120" s="419">
        <v>20727.232942079903</v>
      </c>
      <c r="R120" s="419">
        <v>8583.9013478399993</v>
      </c>
      <c r="S120" s="419">
        <v>2826.9098188799994</v>
      </c>
      <c r="T120" s="419">
        <v>0</v>
      </c>
      <c r="U120" s="419">
        <v>0</v>
      </c>
      <c r="V120" s="419">
        <v>0</v>
      </c>
      <c r="W120" s="419">
        <v>0</v>
      </c>
      <c r="X120" s="419">
        <v>0</v>
      </c>
      <c r="Y120" s="419">
        <v>0</v>
      </c>
      <c r="Z120" s="419">
        <v>10106.96718562874</v>
      </c>
      <c r="AA120" s="419">
        <v>0</v>
      </c>
      <c r="AB120" s="419">
        <v>97104.243733762269</v>
      </c>
      <c r="AC120" s="419">
        <v>0</v>
      </c>
      <c r="AD120" s="419">
        <v>0</v>
      </c>
      <c r="AE120" s="419">
        <v>0</v>
      </c>
      <c r="AF120" s="419">
        <v>149406.57</v>
      </c>
      <c r="AG120" s="419">
        <v>0</v>
      </c>
      <c r="AH120" s="419">
        <v>0</v>
      </c>
      <c r="AI120" s="419">
        <v>0</v>
      </c>
      <c r="AJ120" s="419">
        <v>4187.2213000000002</v>
      </c>
      <c r="AK120" s="419">
        <v>0</v>
      </c>
      <c r="AL120" s="419">
        <v>0</v>
      </c>
      <c r="AM120" s="419">
        <v>0</v>
      </c>
      <c r="AN120" s="419">
        <v>0</v>
      </c>
      <c r="AO120" s="419">
        <v>0</v>
      </c>
      <c r="AP120" s="419">
        <v>0</v>
      </c>
      <c r="AQ120" s="419">
        <v>0</v>
      </c>
      <c r="AR120" s="419">
        <v>0</v>
      </c>
      <c r="AS120" s="419">
        <v>812288.25800000003</v>
      </c>
      <c r="AT120" s="419">
        <v>295884.03904547088</v>
      </c>
      <c r="AU120" s="419">
        <v>153593.79130000001</v>
      </c>
      <c r="AV120" s="419">
        <v>205640.87475915105</v>
      </c>
      <c r="AW120" s="420">
        <v>1261766.0883454708</v>
      </c>
      <c r="AX120" s="420">
        <v>1257578.8670454707</v>
      </c>
      <c r="AY120" s="420">
        <v>5115</v>
      </c>
      <c r="AZ120" s="420">
        <v>1033230</v>
      </c>
      <c r="BA120" s="420">
        <v>0</v>
      </c>
      <c r="BB120" s="420">
        <v>0</v>
      </c>
      <c r="BC120" s="420">
        <v>1261766.0883454708</v>
      </c>
      <c r="BD120" s="419">
        <v>1261766.0883454706</v>
      </c>
      <c r="BE120" s="419">
        <v>0</v>
      </c>
      <c r="BF120" s="420">
        <v>1037417.2213</v>
      </c>
      <c r="BG120" s="420">
        <v>883823.43</v>
      </c>
      <c r="BH120" s="419">
        <v>1108172.2970454707</v>
      </c>
      <c r="BI120" s="419">
        <v>5486.001470522132</v>
      </c>
      <c r="BJ120" s="419">
        <v>5408.1822228571436</v>
      </c>
      <c r="BK120" s="421">
        <v>1.438916894036836E-2</v>
      </c>
      <c r="BL120" s="421">
        <v>0</v>
      </c>
      <c r="BM120" s="419">
        <v>0</v>
      </c>
      <c r="BN120" s="420">
        <v>1261766.0883454708</v>
      </c>
      <c r="BO120" s="420">
        <v>6225.637955670647</v>
      </c>
      <c r="BP120" s="420" t="s">
        <v>78</v>
      </c>
      <c r="BQ120" s="420">
        <v>6246.3667739874791</v>
      </c>
      <c r="BR120" s="421">
        <v>1.7100488158857674E-2</v>
      </c>
      <c r="BS120" s="419">
        <v>-5029.7999999999993</v>
      </c>
      <c r="BT120" s="419">
        <v>1256736.2883454708</v>
      </c>
      <c r="BU120" s="419">
        <v>0</v>
      </c>
      <c r="BV120" s="419">
        <v>1256736.2883454708</v>
      </c>
      <c r="BW120" s="419">
        <v>4187.2213000000002</v>
      </c>
      <c r="BX120" s="419">
        <v>1252549.0670454707</v>
      </c>
    </row>
    <row r="121" spans="1:76">
      <c r="A121" s="416">
        <v>103470</v>
      </c>
      <c r="B121" s="416">
        <v>3303386</v>
      </c>
      <c r="C121" s="417" t="s">
        <v>195</v>
      </c>
      <c r="D121" s="418">
        <v>206</v>
      </c>
      <c r="E121" s="418">
        <v>206</v>
      </c>
      <c r="F121" s="418">
        <v>0</v>
      </c>
      <c r="G121" s="419">
        <v>828373.174</v>
      </c>
      <c r="H121" s="419">
        <v>0</v>
      </c>
      <c r="I121" s="419">
        <v>0</v>
      </c>
      <c r="J121" s="419">
        <v>59787.31</v>
      </c>
      <c r="K121" s="419">
        <v>0</v>
      </c>
      <c r="L121" s="419">
        <v>144435.79999999981</v>
      </c>
      <c r="M121" s="419">
        <v>0</v>
      </c>
      <c r="N121" s="419">
        <v>2182.0854988799997</v>
      </c>
      <c r="O121" s="419">
        <v>6468.877578239978</v>
      </c>
      <c r="P121" s="419">
        <v>8264.0684851199985</v>
      </c>
      <c r="Q121" s="419">
        <v>55104.107089919999</v>
      </c>
      <c r="R121" s="419">
        <v>12875.852021759998</v>
      </c>
      <c r="S121" s="419">
        <v>4240.3647283199989</v>
      </c>
      <c r="T121" s="419">
        <v>0</v>
      </c>
      <c r="U121" s="419">
        <v>0</v>
      </c>
      <c r="V121" s="419">
        <v>0</v>
      </c>
      <c r="W121" s="419">
        <v>0</v>
      </c>
      <c r="X121" s="419">
        <v>0</v>
      </c>
      <c r="Y121" s="419">
        <v>0</v>
      </c>
      <c r="Z121" s="419">
        <v>40062.04674157298</v>
      </c>
      <c r="AA121" s="419">
        <v>0</v>
      </c>
      <c r="AB121" s="419">
        <v>117499.95391266582</v>
      </c>
      <c r="AC121" s="419">
        <v>0</v>
      </c>
      <c r="AD121" s="419">
        <v>0</v>
      </c>
      <c r="AE121" s="419">
        <v>0</v>
      </c>
      <c r="AF121" s="419">
        <v>149406.57</v>
      </c>
      <c r="AG121" s="419">
        <v>0</v>
      </c>
      <c r="AH121" s="419">
        <v>0</v>
      </c>
      <c r="AI121" s="419">
        <v>0</v>
      </c>
      <c r="AJ121" s="419">
        <v>4292.5601999999999</v>
      </c>
      <c r="AK121" s="419">
        <v>0</v>
      </c>
      <c r="AL121" s="419">
        <v>0</v>
      </c>
      <c r="AM121" s="419">
        <v>0</v>
      </c>
      <c r="AN121" s="419">
        <v>0</v>
      </c>
      <c r="AO121" s="419">
        <v>0</v>
      </c>
      <c r="AP121" s="419">
        <v>0</v>
      </c>
      <c r="AQ121" s="419">
        <v>0</v>
      </c>
      <c r="AR121" s="419">
        <v>0</v>
      </c>
      <c r="AS121" s="419">
        <v>828373.174</v>
      </c>
      <c r="AT121" s="419">
        <v>450920.46605647862</v>
      </c>
      <c r="AU121" s="419">
        <v>153699.13020000001</v>
      </c>
      <c r="AV121" s="419">
        <v>264527.66015747213</v>
      </c>
      <c r="AW121" s="420">
        <v>1432992.7702564786</v>
      </c>
      <c r="AX121" s="420">
        <v>1428700.2100564786</v>
      </c>
      <c r="AY121" s="420">
        <v>5115</v>
      </c>
      <c r="AZ121" s="420">
        <v>1053690</v>
      </c>
      <c r="BA121" s="420">
        <v>0</v>
      </c>
      <c r="BB121" s="420">
        <v>0</v>
      </c>
      <c r="BC121" s="420">
        <v>1432992.7702564786</v>
      </c>
      <c r="BD121" s="419">
        <v>1432992.7702564786</v>
      </c>
      <c r="BE121" s="419">
        <v>0</v>
      </c>
      <c r="BF121" s="420">
        <v>1057982.5601999999</v>
      </c>
      <c r="BG121" s="420">
        <v>904283.42999999993</v>
      </c>
      <c r="BH121" s="419">
        <v>1279293.6400564786</v>
      </c>
      <c r="BI121" s="419">
        <v>6210.1633012450411</v>
      </c>
      <c r="BJ121" s="419">
        <v>6072.9322132075467</v>
      </c>
      <c r="BK121" s="421">
        <v>2.2597171056683487E-2</v>
      </c>
      <c r="BL121" s="421">
        <v>0</v>
      </c>
      <c r="BM121" s="419">
        <v>0</v>
      </c>
      <c r="BN121" s="420">
        <v>1432992.7702564786</v>
      </c>
      <c r="BO121" s="420">
        <v>6935.437912895527</v>
      </c>
      <c r="BP121" s="420" t="s">
        <v>78</v>
      </c>
      <c r="BQ121" s="420">
        <v>6956.275583769313</v>
      </c>
      <c r="BR121" s="421">
        <v>2.2428389875410515E-2</v>
      </c>
      <c r="BS121" s="419">
        <v>-5129.3999999999996</v>
      </c>
      <c r="BT121" s="419">
        <v>1427863.3702564787</v>
      </c>
      <c r="BU121" s="419">
        <v>0</v>
      </c>
      <c r="BV121" s="419">
        <v>1427863.3702564787</v>
      </c>
      <c r="BW121" s="419">
        <v>4292.5601999999999</v>
      </c>
      <c r="BX121" s="419">
        <v>1423570.8100564787</v>
      </c>
    </row>
    <row r="122" spans="1:76">
      <c r="A122" s="416">
        <v>103478</v>
      </c>
      <c r="B122" s="416">
        <v>3303410</v>
      </c>
      <c r="C122" s="417" t="s">
        <v>196</v>
      </c>
      <c r="D122" s="418">
        <v>200</v>
      </c>
      <c r="E122" s="418">
        <v>200</v>
      </c>
      <c r="F122" s="418">
        <v>0</v>
      </c>
      <c r="G122" s="419">
        <v>804245.8</v>
      </c>
      <c r="H122" s="419">
        <v>0</v>
      </c>
      <c r="I122" s="419">
        <v>0</v>
      </c>
      <c r="J122" s="419">
        <v>30634.82</v>
      </c>
      <c r="K122" s="419">
        <v>0</v>
      </c>
      <c r="L122" s="419">
        <v>73401.8</v>
      </c>
      <c r="M122" s="419">
        <v>0</v>
      </c>
      <c r="N122" s="419">
        <v>2182.0854988800002</v>
      </c>
      <c r="O122" s="419">
        <v>17348.35350528</v>
      </c>
      <c r="P122" s="419">
        <v>5509.3789900800002</v>
      </c>
      <c r="Q122" s="419">
        <v>8088.67627008</v>
      </c>
      <c r="R122" s="419">
        <v>19850.271866880001</v>
      </c>
      <c r="S122" s="419">
        <v>3533.6372735999998</v>
      </c>
      <c r="T122" s="419">
        <v>0</v>
      </c>
      <c r="U122" s="419">
        <v>0</v>
      </c>
      <c r="V122" s="419">
        <v>0</v>
      </c>
      <c r="W122" s="419">
        <v>0</v>
      </c>
      <c r="X122" s="419">
        <v>0</v>
      </c>
      <c r="Y122" s="419">
        <v>0</v>
      </c>
      <c r="Z122" s="419">
        <v>33506.807017543753</v>
      </c>
      <c r="AA122" s="419">
        <v>0</v>
      </c>
      <c r="AB122" s="419">
        <v>83942.008606160787</v>
      </c>
      <c r="AC122" s="419">
        <v>0</v>
      </c>
      <c r="AD122" s="419">
        <v>0</v>
      </c>
      <c r="AE122" s="419">
        <v>0</v>
      </c>
      <c r="AF122" s="419">
        <v>149406.57</v>
      </c>
      <c r="AG122" s="419">
        <v>0</v>
      </c>
      <c r="AH122" s="419">
        <v>0</v>
      </c>
      <c r="AI122" s="419">
        <v>0</v>
      </c>
      <c r="AJ122" s="419">
        <v>4187.2213000000002</v>
      </c>
      <c r="AK122" s="419">
        <v>0</v>
      </c>
      <c r="AL122" s="419">
        <v>0</v>
      </c>
      <c r="AM122" s="419">
        <v>0</v>
      </c>
      <c r="AN122" s="419">
        <v>0</v>
      </c>
      <c r="AO122" s="419">
        <v>0</v>
      </c>
      <c r="AP122" s="419">
        <v>0</v>
      </c>
      <c r="AQ122" s="419">
        <v>0</v>
      </c>
      <c r="AR122" s="419">
        <v>0</v>
      </c>
      <c r="AS122" s="419">
        <v>804245.8</v>
      </c>
      <c r="AT122" s="419">
        <v>277997.83902850456</v>
      </c>
      <c r="AU122" s="419">
        <v>153593.79130000001</v>
      </c>
      <c r="AV122" s="419">
        <v>181951.94703188879</v>
      </c>
      <c r="AW122" s="420">
        <v>1235837.4303285044</v>
      </c>
      <c r="AX122" s="420">
        <v>1231650.2090285043</v>
      </c>
      <c r="AY122" s="420">
        <v>5115</v>
      </c>
      <c r="AZ122" s="420">
        <v>1023000</v>
      </c>
      <c r="BA122" s="420">
        <v>0</v>
      </c>
      <c r="BB122" s="420">
        <v>0</v>
      </c>
      <c r="BC122" s="420">
        <v>1235837.4303285044</v>
      </c>
      <c r="BD122" s="419">
        <v>1235837.4303285044</v>
      </c>
      <c r="BE122" s="419">
        <v>0</v>
      </c>
      <c r="BF122" s="420">
        <v>1027187.2213</v>
      </c>
      <c r="BG122" s="420">
        <v>873593.43</v>
      </c>
      <c r="BH122" s="419">
        <v>1082243.6390285043</v>
      </c>
      <c r="BI122" s="419">
        <v>5411.2181951425209</v>
      </c>
      <c r="BJ122" s="419">
        <v>5374.3064903381637</v>
      </c>
      <c r="BK122" s="421">
        <v>6.8681800843916228E-3</v>
      </c>
      <c r="BL122" s="421">
        <v>0</v>
      </c>
      <c r="BM122" s="419">
        <v>0</v>
      </c>
      <c r="BN122" s="420">
        <v>1235837.4303285044</v>
      </c>
      <c r="BO122" s="420">
        <v>6158.2510451425214</v>
      </c>
      <c r="BP122" s="420" t="s">
        <v>78</v>
      </c>
      <c r="BQ122" s="420">
        <v>6179.1871516425217</v>
      </c>
      <c r="BR122" s="421">
        <v>1.0492694056083884E-2</v>
      </c>
      <c r="BS122" s="419">
        <v>-4980</v>
      </c>
      <c r="BT122" s="419">
        <v>1230857.4303285044</v>
      </c>
      <c r="BU122" s="419">
        <v>0</v>
      </c>
      <c r="BV122" s="419">
        <v>1230857.4303285044</v>
      </c>
      <c r="BW122" s="419">
        <v>4187.2213000000002</v>
      </c>
      <c r="BX122" s="419">
        <v>1226670.2090285043</v>
      </c>
    </row>
    <row r="123" spans="1:76">
      <c r="A123" s="416">
        <v>103479</v>
      </c>
      <c r="B123" s="416">
        <v>3303411</v>
      </c>
      <c r="C123" s="417" t="s">
        <v>197</v>
      </c>
      <c r="D123" s="418">
        <v>148</v>
      </c>
      <c r="E123" s="418">
        <v>148</v>
      </c>
      <c r="F123" s="418">
        <v>0</v>
      </c>
      <c r="G123" s="419">
        <v>595141.89199999999</v>
      </c>
      <c r="H123" s="419">
        <v>0</v>
      </c>
      <c r="I123" s="419">
        <v>0</v>
      </c>
      <c r="J123" s="419">
        <v>49905.109999999971</v>
      </c>
      <c r="K123" s="419">
        <v>0</v>
      </c>
      <c r="L123" s="419">
        <v>120757.79999999997</v>
      </c>
      <c r="M123" s="419">
        <v>0</v>
      </c>
      <c r="N123" s="419">
        <v>727.3618329599974</v>
      </c>
      <c r="O123" s="419">
        <v>0</v>
      </c>
      <c r="P123" s="419">
        <v>918.22983167999905</v>
      </c>
      <c r="Q123" s="419">
        <v>7583.1340031999734</v>
      </c>
      <c r="R123" s="419">
        <v>39164.049899519981</v>
      </c>
      <c r="S123" s="419">
        <v>36749.82764543996</v>
      </c>
      <c r="T123" s="419">
        <v>0</v>
      </c>
      <c r="U123" s="419">
        <v>0</v>
      </c>
      <c r="V123" s="419">
        <v>0</v>
      </c>
      <c r="W123" s="419">
        <v>0</v>
      </c>
      <c r="X123" s="419">
        <v>0</v>
      </c>
      <c r="Y123" s="419">
        <v>0</v>
      </c>
      <c r="Z123" s="419">
        <v>19123.491958762825</v>
      </c>
      <c r="AA123" s="419">
        <v>0</v>
      </c>
      <c r="AB123" s="419">
        <v>84197.718762886463</v>
      </c>
      <c r="AC123" s="419">
        <v>0</v>
      </c>
      <c r="AD123" s="419">
        <v>0</v>
      </c>
      <c r="AE123" s="419">
        <v>0</v>
      </c>
      <c r="AF123" s="419">
        <v>149406.57</v>
      </c>
      <c r="AG123" s="419">
        <v>0</v>
      </c>
      <c r="AH123" s="419">
        <v>0</v>
      </c>
      <c r="AI123" s="419">
        <v>0</v>
      </c>
      <c r="AJ123" s="419">
        <v>4266.2254999999996</v>
      </c>
      <c r="AK123" s="419">
        <v>0</v>
      </c>
      <c r="AL123" s="419">
        <v>0</v>
      </c>
      <c r="AM123" s="419">
        <v>0</v>
      </c>
      <c r="AN123" s="419">
        <v>0</v>
      </c>
      <c r="AO123" s="419">
        <v>0</v>
      </c>
      <c r="AP123" s="419">
        <v>0</v>
      </c>
      <c r="AQ123" s="419">
        <v>0</v>
      </c>
      <c r="AR123" s="419">
        <v>0</v>
      </c>
      <c r="AS123" s="419">
        <v>595141.89199999999</v>
      </c>
      <c r="AT123" s="419">
        <v>359126.72393444914</v>
      </c>
      <c r="AU123" s="419">
        <v>153672.79550000001</v>
      </c>
      <c r="AV123" s="419">
        <v>206044.7981194944</v>
      </c>
      <c r="AW123" s="420">
        <v>1107941.4114344493</v>
      </c>
      <c r="AX123" s="420">
        <v>1103675.1859344493</v>
      </c>
      <c r="AY123" s="420">
        <v>5115</v>
      </c>
      <c r="AZ123" s="420">
        <v>757020</v>
      </c>
      <c r="BA123" s="420">
        <v>0</v>
      </c>
      <c r="BB123" s="420">
        <v>0</v>
      </c>
      <c r="BC123" s="420">
        <v>1107941.4114344493</v>
      </c>
      <c r="BD123" s="419">
        <v>1107941.4114344493</v>
      </c>
      <c r="BE123" s="419">
        <v>0</v>
      </c>
      <c r="BF123" s="420">
        <v>761286.22549999994</v>
      </c>
      <c r="BG123" s="420">
        <v>607613.42999999993</v>
      </c>
      <c r="BH123" s="419">
        <v>954268.61593444925</v>
      </c>
      <c r="BI123" s="419">
        <v>6447.7609184760086</v>
      </c>
      <c r="BJ123" s="419">
        <v>6476.3401971830981</v>
      </c>
      <c r="BK123" s="421">
        <v>-4.4128748393298086E-3</v>
      </c>
      <c r="BL123" s="421">
        <v>0</v>
      </c>
      <c r="BM123" s="419">
        <v>0</v>
      </c>
      <c r="BN123" s="420">
        <v>1107941.4114344493</v>
      </c>
      <c r="BO123" s="420">
        <v>7457.2647698273604</v>
      </c>
      <c r="BP123" s="420" t="s">
        <v>78</v>
      </c>
      <c r="BQ123" s="420">
        <v>7486.0906178003324</v>
      </c>
      <c r="BR123" s="421">
        <v>-3.5981454516615718E-2</v>
      </c>
      <c r="BS123" s="419">
        <v>-3685.2</v>
      </c>
      <c r="BT123" s="419">
        <v>1104256.2114344493</v>
      </c>
      <c r="BU123" s="419">
        <v>0</v>
      </c>
      <c r="BV123" s="419">
        <v>1104256.2114344493</v>
      </c>
      <c r="BW123" s="419">
        <v>4266.2254999999996</v>
      </c>
      <c r="BX123" s="419">
        <v>1099989.9859344494</v>
      </c>
    </row>
    <row r="124" spans="1:76">
      <c r="A124" s="416">
        <v>133996</v>
      </c>
      <c r="B124" s="416">
        <v>3303421</v>
      </c>
      <c r="C124" s="417" t="s">
        <v>198</v>
      </c>
      <c r="D124" s="418">
        <v>821</v>
      </c>
      <c r="E124" s="418">
        <v>821</v>
      </c>
      <c r="F124" s="418">
        <v>0</v>
      </c>
      <c r="G124" s="419">
        <v>3301429.0090000001</v>
      </c>
      <c r="H124" s="419">
        <v>0</v>
      </c>
      <c r="I124" s="419">
        <v>0</v>
      </c>
      <c r="J124" s="419">
        <v>175903.15999999965</v>
      </c>
      <c r="K124" s="419">
        <v>0</v>
      </c>
      <c r="L124" s="419">
        <v>421468.39999999915</v>
      </c>
      <c r="M124" s="419">
        <v>0</v>
      </c>
      <c r="N124" s="419">
        <v>32246.374594559835</v>
      </c>
      <c r="O124" s="419">
        <v>77920.570828799973</v>
      </c>
      <c r="P124" s="419">
        <v>20660.171212799989</v>
      </c>
      <c r="Q124" s="419">
        <v>26793.740144639993</v>
      </c>
      <c r="R124" s="419">
        <v>39700.54373375998</v>
      </c>
      <c r="S124" s="419">
        <v>10600.911820799956</v>
      </c>
      <c r="T124" s="419">
        <v>0</v>
      </c>
      <c r="U124" s="419">
        <v>0</v>
      </c>
      <c r="V124" s="419">
        <v>0</v>
      </c>
      <c r="W124" s="419">
        <v>0</v>
      </c>
      <c r="X124" s="419">
        <v>0</v>
      </c>
      <c r="Y124" s="419">
        <v>0</v>
      </c>
      <c r="Z124" s="419">
        <v>111841.51554921517</v>
      </c>
      <c r="AA124" s="419">
        <v>0</v>
      </c>
      <c r="AB124" s="419">
        <v>234501.45516911423</v>
      </c>
      <c r="AC124" s="419">
        <v>0</v>
      </c>
      <c r="AD124" s="419">
        <v>0</v>
      </c>
      <c r="AE124" s="419">
        <v>0</v>
      </c>
      <c r="AF124" s="419">
        <v>149406.57</v>
      </c>
      <c r="AG124" s="419">
        <v>0</v>
      </c>
      <c r="AH124" s="419">
        <v>0</v>
      </c>
      <c r="AI124" s="419">
        <v>0</v>
      </c>
      <c r="AJ124" s="419">
        <v>48121.300499999998</v>
      </c>
      <c r="AK124" s="419">
        <v>0</v>
      </c>
      <c r="AL124" s="419">
        <v>0</v>
      </c>
      <c r="AM124" s="419">
        <v>0</v>
      </c>
      <c r="AN124" s="419">
        <v>0</v>
      </c>
      <c r="AO124" s="419">
        <v>0</v>
      </c>
      <c r="AP124" s="419">
        <v>0</v>
      </c>
      <c r="AQ124" s="419">
        <v>0</v>
      </c>
      <c r="AR124" s="419">
        <v>0</v>
      </c>
      <c r="AS124" s="419">
        <v>3301429.0090000001</v>
      </c>
      <c r="AT124" s="419">
        <v>1151636.8430536878</v>
      </c>
      <c r="AU124" s="419">
        <v>197527.87050000002</v>
      </c>
      <c r="AV124" s="419">
        <v>689478.69965984323</v>
      </c>
      <c r="AW124" s="420">
        <v>4650593.7225536881</v>
      </c>
      <c r="AX124" s="420">
        <v>4602472.4220536882</v>
      </c>
      <c r="AY124" s="420">
        <v>5115</v>
      </c>
      <c r="AZ124" s="420">
        <v>4199415</v>
      </c>
      <c r="BA124" s="420">
        <v>0</v>
      </c>
      <c r="BB124" s="420">
        <v>0</v>
      </c>
      <c r="BC124" s="420">
        <v>4650593.7225536881</v>
      </c>
      <c r="BD124" s="419">
        <v>4650593.7225536881</v>
      </c>
      <c r="BE124" s="419">
        <v>0</v>
      </c>
      <c r="BF124" s="420">
        <v>4247536.3004999999</v>
      </c>
      <c r="BG124" s="420">
        <v>4050008.43</v>
      </c>
      <c r="BH124" s="419">
        <v>4453065.8520536879</v>
      </c>
      <c r="BI124" s="419">
        <v>5423.9535347791571</v>
      </c>
      <c r="BJ124" s="419">
        <v>5260.6623762246118</v>
      </c>
      <c r="BK124" s="421">
        <v>3.1040037713223004E-2</v>
      </c>
      <c r="BL124" s="421">
        <v>0</v>
      </c>
      <c r="BM124" s="419">
        <v>0</v>
      </c>
      <c r="BN124" s="420">
        <v>4650593.7225536881</v>
      </c>
      <c r="BO124" s="420">
        <v>5605.9347406256857</v>
      </c>
      <c r="BP124" s="420" t="s">
        <v>78</v>
      </c>
      <c r="BQ124" s="420">
        <v>5664.5477741214227</v>
      </c>
      <c r="BR124" s="421">
        <v>3.404564895578166E-2</v>
      </c>
      <c r="BS124" s="419">
        <v>-20442.899999999998</v>
      </c>
      <c r="BT124" s="419">
        <v>4630150.8225536877</v>
      </c>
      <c r="BU124" s="419">
        <v>0</v>
      </c>
      <c r="BV124" s="419">
        <v>4630150.8225536877</v>
      </c>
      <c r="BW124" s="419">
        <v>48121.300499999998</v>
      </c>
      <c r="BX124" s="419">
        <v>4582029.5220536878</v>
      </c>
    </row>
    <row r="125" spans="1:76">
      <c r="A125" s="416">
        <v>134476</v>
      </c>
      <c r="B125" s="416">
        <v>3303428</v>
      </c>
      <c r="C125" s="417" t="s">
        <v>199</v>
      </c>
      <c r="D125" s="418">
        <v>410</v>
      </c>
      <c r="E125" s="418">
        <v>410</v>
      </c>
      <c r="F125" s="418">
        <v>0</v>
      </c>
      <c r="G125" s="419">
        <v>1648703.8900000001</v>
      </c>
      <c r="H125" s="419">
        <v>0</v>
      </c>
      <c r="I125" s="419">
        <v>0</v>
      </c>
      <c r="J125" s="419">
        <v>45952.229999999814</v>
      </c>
      <c r="K125" s="419">
        <v>0</v>
      </c>
      <c r="L125" s="419">
        <v>116022.19999999981</v>
      </c>
      <c r="M125" s="419">
        <v>0</v>
      </c>
      <c r="N125" s="419">
        <v>8040.2006535529354</v>
      </c>
      <c r="O125" s="419">
        <v>20683.688335058778</v>
      </c>
      <c r="P125" s="419">
        <v>3690.9238332235291</v>
      </c>
      <c r="Q125" s="419">
        <v>11176.449135435278</v>
      </c>
      <c r="R125" s="419">
        <v>11860.721531482337</v>
      </c>
      <c r="S125" s="419">
        <v>14914.027904752935</v>
      </c>
      <c r="T125" s="419">
        <v>0</v>
      </c>
      <c r="U125" s="419">
        <v>0</v>
      </c>
      <c r="V125" s="419">
        <v>0</v>
      </c>
      <c r="W125" s="419">
        <v>0</v>
      </c>
      <c r="X125" s="419">
        <v>0</v>
      </c>
      <c r="Y125" s="419">
        <v>0</v>
      </c>
      <c r="Z125" s="419">
        <v>25361.520448179261</v>
      </c>
      <c r="AA125" s="419">
        <v>0</v>
      </c>
      <c r="AB125" s="419">
        <v>129196.08370771227</v>
      </c>
      <c r="AC125" s="419">
        <v>0</v>
      </c>
      <c r="AD125" s="419">
        <v>4240.5439999999708</v>
      </c>
      <c r="AE125" s="419">
        <v>0</v>
      </c>
      <c r="AF125" s="419">
        <v>149406.57</v>
      </c>
      <c r="AG125" s="419">
        <v>0</v>
      </c>
      <c r="AH125" s="419">
        <v>0</v>
      </c>
      <c r="AI125" s="419">
        <v>54351.897410807098</v>
      </c>
      <c r="AJ125" s="419">
        <v>21462.800899999998</v>
      </c>
      <c r="AK125" s="419">
        <v>0</v>
      </c>
      <c r="AL125" s="419">
        <v>0</v>
      </c>
      <c r="AM125" s="419">
        <v>0</v>
      </c>
      <c r="AN125" s="419">
        <v>0</v>
      </c>
      <c r="AO125" s="419">
        <v>0</v>
      </c>
      <c r="AP125" s="419">
        <v>0</v>
      </c>
      <c r="AQ125" s="419">
        <v>0</v>
      </c>
      <c r="AR125" s="419">
        <v>0</v>
      </c>
      <c r="AS125" s="419">
        <v>1648703.8900000001</v>
      </c>
      <c r="AT125" s="419">
        <v>391138.58954939689</v>
      </c>
      <c r="AU125" s="419">
        <v>225221.26831080709</v>
      </c>
      <c r="AV125" s="419">
        <v>295273.83710937423</v>
      </c>
      <c r="AW125" s="420">
        <v>2265063.747860204</v>
      </c>
      <c r="AX125" s="420">
        <v>2189249.0495493966</v>
      </c>
      <c r="AY125" s="420">
        <v>5115</v>
      </c>
      <c r="AZ125" s="420">
        <v>2097150</v>
      </c>
      <c r="BA125" s="420">
        <v>0</v>
      </c>
      <c r="BB125" s="420">
        <v>0</v>
      </c>
      <c r="BC125" s="420">
        <v>2265063.747860204</v>
      </c>
      <c r="BD125" s="419">
        <v>2265063.747860204</v>
      </c>
      <c r="BE125" s="419">
        <v>0</v>
      </c>
      <c r="BF125" s="420">
        <v>2172964.6983108073</v>
      </c>
      <c r="BG125" s="420">
        <v>1947743.4300000004</v>
      </c>
      <c r="BH125" s="419">
        <v>2039842.479549397</v>
      </c>
      <c r="BI125" s="419">
        <v>4975.2255598765778</v>
      </c>
      <c r="BJ125" s="419">
        <v>4947.8025633495145</v>
      </c>
      <c r="BK125" s="421">
        <v>5.5424597436844331E-3</v>
      </c>
      <c r="BL125" s="421">
        <v>0</v>
      </c>
      <c r="BM125" s="419">
        <v>0</v>
      </c>
      <c r="BN125" s="420">
        <v>2265063.747860204</v>
      </c>
      <c r="BO125" s="420">
        <v>5339.6318281692602</v>
      </c>
      <c r="BP125" s="420" t="s">
        <v>78</v>
      </c>
      <c r="BQ125" s="420">
        <v>5524.5457264883025</v>
      </c>
      <c r="BR125" s="421">
        <v>-4.3041903049714225E-3</v>
      </c>
      <c r="BS125" s="419">
        <v>-10209</v>
      </c>
      <c r="BT125" s="419">
        <v>2254854.747860204</v>
      </c>
      <c r="BU125" s="419">
        <v>0</v>
      </c>
      <c r="BV125" s="419">
        <v>2254854.747860204</v>
      </c>
      <c r="BW125" s="419">
        <v>21462.800899999998</v>
      </c>
      <c r="BX125" s="419">
        <v>2233391.9469602038</v>
      </c>
    </row>
    <row r="126" spans="1:76">
      <c r="A126" s="416">
        <v>134840</v>
      </c>
      <c r="B126" s="416">
        <v>3303432</v>
      </c>
      <c r="C126" s="417" t="s">
        <v>200</v>
      </c>
      <c r="D126" s="418">
        <v>816</v>
      </c>
      <c r="E126" s="418">
        <v>816</v>
      </c>
      <c r="F126" s="418">
        <v>0</v>
      </c>
      <c r="G126" s="419">
        <v>3281322.8640000001</v>
      </c>
      <c r="H126" s="419">
        <v>0</v>
      </c>
      <c r="I126" s="419">
        <v>0</v>
      </c>
      <c r="J126" s="419">
        <v>222349.49999999997</v>
      </c>
      <c r="K126" s="419">
        <v>0</v>
      </c>
      <c r="L126" s="419">
        <v>546961.7999999997</v>
      </c>
      <c r="M126" s="419">
        <v>0</v>
      </c>
      <c r="N126" s="419">
        <v>3636.8091647999859</v>
      </c>
      <c r="O126" s="419">
        <v>13525.83493631999</v>
      </c>
      <c r="P126" s="419">
        <v>20660.171212799996</v>
      </c>
      <c r="Q126" s="419">
        <v>172895.45527295978</v>
      </c>
      <c r="R126" s="419">
        <v>109444.74218496002</v>
      </c>
      <c r="S126" s="419">
        <v>93288.024023039456</v>
      </c>
      <c r="T126" s="419">
        <v>0</v>
      </c>
      <c r="U126" s="419">
        <v>0</v>
      </c>
      <c r="V126" s="419">
        <v>0</v>
      </c>
      <c r="W126" s="419">
        <v>0</v>
      </c>
      <c r="X126" s="419">
        <v>0</v>
      </c>
      <c r="Y126" s="419">
        <v>0</v>
      </c>
      <c r="Z126" s="419">
        <v>239020.45140425503</v>
      </c>
      <c r="AA126" s="419">
        <v>0</v>
      </c>
      <c r="AB126" s="419">
        <v>585412.63725821616</v>
      </c>
      <c r="AC126" s="419">
        <v>0</v>
      </c>
      <c r="AD126" s="419">
        <v>24132.550399999989</v>
      </c>
      <c r="AE126" s="419">
        <v>0</v>
      </c>
      <c r="AF126" s="419">
        <v>149406.57</v>
      </c>
      <c r="AG126" s="419">
        <v>0</v>
      </c>
      <c r="AH126" s="419">
        <v>0</v>
      </c>
      <c r="AI126" s="419">
        <v>0</v>
      </c>
      <c r="AJ126" s="419">
        <v>23974.2048</v>
      </c>
      <c r="AK126" s="419">
        <v>400389.03</v>
      </c>
      <c r="AL126" s="419">
        <v>0</v>
      </c>
      <c r="AM126" s="419">
        <v>0</v>
      </c>
      <c r="AN126" s="419">
        <v>0</v>
      </c>
      <c r="AO126" s="419">
        <v>0</v>
      </c>
      <c r="AP126" s="419">
        <v>0</v>
      </c>
      <c r="AQ126" s="419">
        <v>0</v>
      </c>
      <c r="AR126" s="419">
        <v>0</v>
      </c>
      <c r="AS126" s="419">
        <v>3281322.8640000001</v>
      </c>
      <c r="AT126" s="419">
        <v>2031327.97585735</v>
      </c>
      <c r="AU126" s="419">
        <v>573769.80480000004</v>
      </c>
      <c r="AV126" s="419">
        <v>1175273.2217043727</v>
      </c>
      <c r="AW126" s="420">
        <v>5886420.6446573501</v>
      </c>
      <c r="AX126" s="420">
        <v>5462057.4098573495</v>
      </c>
      <c r="AY126" s="420">
        <v>5115</v>
      </c>
      <c r="AZ126" s="420">
        <v>4173840</v>
      </c>
      <c r="BA126" s="420">
        <v>0</v>
      </c>
      <c r="BB126" s="420">
        <v>0</v>
      </c>
      <c r="BC126" s="420">
        <v>5886420.6446573501</v>
      </c>
      <c r="BD126" s="419">
        <v>5886420.6446573501</v>
      </c>
      <c r="BE126" s="419">
        <v>0</v>
      </c>
      <c r="BF126" s="420">
        <v>4598203.2348000007</v>
      </c>
      <c r="BG126" s="420">
        <v>4024433.4299999997</v>
      </c>
      <c r="BH126" s="419">
        <v>5312650.8398573492</v>
      </c>
      <c r="BI126" s="419">
        <v>6510.6015194330257</v>
      </c>
      <c r="BJ126" s="419">
        <v>6388.0704140567204</v>
      </c>
      <c r="BK126" s="421">
        <v>1.9181239002419255E-2</v>
      </c>
      <c r="BL126" s="421">
        <v>0</v>
      </c>
      <c r="BM126" s="419">
        <v>0</v>
      </c>
      <c r="BN126" s="420">
        <v>5886420.6446573501</v>
      </c>
      <c r="BO126" s="420">
        <v>6693.6978061977325</v>
      </c>
      <c r="BP126" s="420" t="s">
        <v>78</v>
      </c>
      <c r="BQ126" s="420">
        <v>7213.7507900212622</v>
      </c>
      <c r="BR126" s="421">
        <v>1.8034643410356654E-2</v>
      </c>
      <c r="BS126" s="419">
        <v>-20318.399999999998</v>
      </c>
      <c r="BT126" s="419">
        <v>5866102.2446573498</v>
      </c>
      <c r="BU126" s="419">
        <v>0</v>
      </c>
      <c r="BV126" s="419">
        <v>5866102.2446573498</v>
      </c>
      <c r="BW126" s="419">
        <v>23974.2048</v>
      </c>
      <c r="BX126" s="419">
        <v>5842128.0398573494</v>
      </c>
    </row>
    <row r="127" spans="1:76">
      <c r="A127" s="416">
        <v>131920</v>
      </c>
      <c r="B127" s="416">
        <v>3303435</v>
      </c>
      <c r="C127" s="417" t="s">
        <v>201</v>
      </c>
      <c r="D127" s="418">
        <v>420</v>
      </c>
      <c r="E127" s="418">
        <v>420</v>
      </c>
      <c r="F127" s="418">
        <v>0</v>
      </c>
      <c r="G127" s="419">
        <v>1688916.1800000002</v>
      </c>
      <c r="H127" s="419">
        <v>0</v>
      </c>
      <c r="I127" s="419">
        <v>0</v>
      </c>
      <c r="J127" s="419">
        <v>14823.299999999994</v>
      </c>
      <c r="K127" s="419">
        <v>0</v>
      </c>
      <c r="L127" s="419">
        <v>35516.999999999985</v>
      </c>
      <c r="M127" s="419">
        <v>0</v>
      </c>
      <c r="N127" s="419">
        <v>1454.7236659199914</v>
      </c>
      <c r="O127" s="419">
        <v>294.03988991999989</v>
      </c>
      <c r="P127" s="419">
        <v>459.11491583999975</v>
      </c>
      <c r="Q127" s="419">
        <v>2527.711334399999</v>
      </c>
      <c r="R127" s="419">
        <v>0</v>
      </c>
      <c r="S127" s="419">
        <v>0</v>
      </c>
      <c r="T127" s="419">
        <v>0</v>
      </c>
      <c r="U127" s="419">
        <v>0</v>
      </c>
      <c r="V127" s="419">
        <v>0</v>
      </c>
      <c r="W127" s="419">
        <v>0</v>
      </c>
      <c r="X127" s="419">
        <v>0</v>
      </c>
      <c r="Y127" s="419">
        <v>0</v>
      </c>
      <c r="Z127" s="419">
        <v>56401.380000000005</v>
      </c>
      <c r="AA127" s="419">
        <v>0</v>
      </c>
      <c r="AB127" s="419">
        <v>93788.516787768182</v>
      </c>
      <c r="AC127" s="419">
        <v>0</v>
      </c>
      <c r="AD127" s="419">
        <v>0</v>
      </c>
      <c r="AE127" s="419">
        <v>0</v>
      </c>
      <c r="AF127" s="419">
        <v>149406.57</v>
      </c>
      <c r="AG127" s="419">
        <v>0</v>
      </c>
      <c r="AH127" s="419">
        <v>0</v>
      </c>
      <c r="AI127" s="419">
        <v>0</v>
      </c>
      <c r="AJ127" s="419">
        <v>8068.2420000000002</v>
      </c>
      <c r="AK127" s="419">
        <v>0</v>
      </c>
      <c r="AL127" s="419">
        <v>0</v>
      </c>
      <c r="AM127" s="419">
        <v>0</v>
      </c>
      <c r="AN127" s="419">
        <v>0</v>
      </c>
      <c r="AO127" s="419">
        <v>0</v>
      </c>
      <c r="AP127" s="419">
        <v>0</v>
      </c>
      <c r="AQ127" s="419">
        <v>0</v>
      </c>
      <c r="AR127" s="419">
        <v>0</v>
      </c>
      <c r="AS127" s="419">
        <v>1688916.1800000002</v>
      </c>
      <c r="AT127" s="419">
        <v>205265.78659384814</v>
      </c>
      <c r="AU127" s="419">
        <v>157474.81200000001</v>
      </c>
      <c r="AV127" s="419">
        <v>198061.64611795696</v>
      </c>
      <c r="AW127" s="420">
        <v>2051656.7785938482</v>
      </c>
      <c r="AX127" s="420">
        <v>2043588.5365938481</v>
      </c>
      <c r="AY127" s="420">
        <v>5115</v>
      </c>
      <c r="AZ127" s="420">
        <v>2148300</v>
      </c>
      <c r="BA127" s="420">
        <v>104711.46340615186</v>
      </c>
      <c r="BB127" s="420">
        <v>0</v>
      </c>
      <c r="BC127" s="420">
        <v>2156368.2420000001</v>
      </c>
      <c r="BD127" s="419">
        <v>2156368.2420000006</v>
      </c>
      <c r="BE127" s="419">
        <v>0</v>
      </c>
      <c r="BF127" s="420">
        <v>2156368.2420000001</v>
      </c>
      <c r="BG127" s="420">
        <v>1998893.43</v>
      </c>
      <c r="BH127" s="419">
        <v>1998893.43</v>
      </c>
      <c r="BI127" s="419">
        <v>4759.2700714285711</v>
      </c>
      <c r="BJ127" s="419">
        <v>4751.1603159523811</v>
      </c>
      <c r="BK127" s="421">
        <v>1.7068999858752152E-3</v>
      </c>
      <c r="BL127" s="421">
        <v>0</v>
      </c>
      <c r="BM127" s="419">
        <v>0</v>
      </c>
      <c r="BN127" s="420">
        <v>2156368.2420000001</v>
      </c>
      <c r="BO127" s="420">
        <v>5115</v>
      </c>
      <c r="BP127" s="420" t="s">
        <v>78</v>
      </c>
      <c r="BQ127" s="420">
        <v>5134.2101000000002</v>
      </c>
      <c r="BR127" s="421">
        <v>2.9209826164515729E-3</v>
      </c>
      <c r="BS127" s="419">
        <v>-10458</v>
      </c>
      <c r="BT127" s="419">
        <v>2145910.2420000001</v>
      </c>
      <c r="BU127" s="419">
        <v>0</v>
      </c>
      <c r="BV127" s="419">
        <v>2145910.2420000001</v>
      </c>
      <c r="BW127" s="419">
        <v>8068.2420000000002</v>
      </c>
      <c r="BX127" s="419">
        <v>2137842</v>
      </c>
    </row>
    <row r="128" spans="1:76">
      <c r="A128" s="416">
        <v>136440</v>
      </c>
      <c r="B128" s="416">
        <v>3303436</v>
      </c>
      <c r="C128" s="417" t="s">
        <v>202</v>
      </c>
      <c r="D128" s="418">
        <v>140</v>
      </c>
      <c r="E128" s="418">
        <v>140</v>
      </c>
      <c r="F128" s="418">
        <v>0</v>
      </c>
      <c r="G128" s="419">
        <v>562972.06000000006</v>
      </c>
      <c r="H128" s="419">
        <v>0</v>
      </c>
      <c r="I128" s="419">
        <v>0</v>
      </c>
      <c r="J128" s="419">
        <v>24211.39</v>
      </c>
      <c r="K128" s="419">
        <v>0</v>
      </c>
      <c r="L128" s="419">
        <v>61562.799999999937</v>
      </c>
      <c r="M128" s="419">
        <v>0</v>
      </c>
      <c r="N128" s="419">
        <v>1721.7743871999994</v>
      </c>
      <c r="O128" s="419">
        <v>2088.1093631999993</v>
      </c>
      <c r="P128" s="419">
        <v>25617.281535999988</v>
      </c>
      <c r="Q128" s="419">
        <v>3077.2137983999987</v>
      </c>
      <c r="R128" s="419">
        <v>19593.687859199981</v>
      </c>
      <c r="S128" s="419">
        <v>10037.578342399916</v>
      </c>
      <c r="T128" s="419">
        <v>0</v>
      </c>
      <c r="U128" s="419">
        <v>0</v>
      </c>
      <c r="V128" s="419">
        <v>0</v>
      </c>
      <c r="W128" s="419">
        <v>0</v>
      </c>
      <c r="X128" s="419">
        <v>0</v>
      </c>
      <c r="Y128" s="419">
        <v>0</v>
      </c>
      <c r="Z128" s="419">
        <v>30209.286153846107</v>
      </c>
      <c r="AA128" s="419">
        <v>0</v>
      </c>
      <c r="AB128" s="419">
        <v>72971.009345794417</v>
      </c>
      <c r="AC128" s="419">
        <v>0</v>
      </c>
      <c r="AD128" s="419">
        <v>13107.13599999998</v>
      </c>
      <c r="AE128" s="419">
        <v>0</v>
      </c>
      <c r="AF128" s="419">
        <v>149406.57</v>
      </c>
      <c r="AG128" s="419">
        <v>0</v>
      </c>
      <c r="AH128" s="419">
        <v>0</v>
      </c>
      <c r="AI128" s="419">
        <v>0</v>
      </c>
      <c r="AJ128" s="419">
        <v>4134.5518000000002</v>
      </c>
      <c r="AK128" s="419">
        <v>0</v>
      </c>
      <c r="AL128" s="419">
        <v>0</v>
      </c>
      <c r="AM128" s="419">
        <v>0</v>
      </c>
      <c r="AN128" s="419">
        <v>0</v>
      </c>
      <c r="AO128" s="419">
        <v>0</v>
      </c>
      <c r="AP128" s="419">
        <v>0</v>
      </c>
      <c r="AQ128" s="419">
        <v>0</v>
      </c>
      <c r="AR128" s="419">
        <v>0</v>
      </c>
      <c r="AS128" s="419">
        <v>562972.06000000006</v>
      </c>
      <c r="AT128" s="419">
        <v>264197.26678604033</v>
      </c>
      <c r="AU128" s="419">
        <v>153541.12179999999</v>
      </c>
      <c r="AV128" s="419">
        <v>154367.15304889833</v>
      </c>
      <c r="AW128" s="420">
        <v>980710.44858604029</v>
      </c>
      <c r="AX128" s="420">
        <v>976575.89678604028</v>
      </c>
      <c r="AY128" s="420">
        <v>5115</v>
      </c>
      <c r="AZ128" s="420">
        <v>716100</v>
      </c>
      <c r="BA128" s="420">
        <v>0</v>
      </c>
      <c r="BB128" s="420">
        <v>0</v>
      </c>
      <c r="BC128" s="420">
        <v>980710.44858604029</v>
      </c>
      <c r="BD128" s="419">
        <v>980710.44858604029</v>
      </c>
      <c r="BE128" s="419">
        <v>0</v>
      </c>
      <c r="BF128" s="420">
        <v>720234.55180000002</v>
      </c>
      <c r="BG128" s="420">
        <v>566693.42999999993</v>
      </c>
      <c r="BH128" s="419">
        <v>827169.32678604033</v>
      </c>
      <c r="BI128" s="419">
        <v>5908.3523341860027</v>
      </c>
      <c r="BJ128" s="419">
        <v>5757.0956343195257</v>
      </c>
      <c r="BK128" s="421">
        <v>2.6273091411717561E-2</v>
      </c>
      <c r="BL128" s="421">
        <v>0</v>
      </c>
      <c r="BM128" s="419">
        <v>0</v>
      </c>
      <c r="BN128" s="420">
        <v>980710.44858604029</v>
      </c>
      <c r="BO128" s="420">
        <v>6975.5421199002876</v>
      </c>
      <c r="BP128" s="420" t="s">
        <v>78</v>
      </c>
      <c r="BQ128" s="420">
        <v>7005.0746327574307</v>
      </c>
      <c r="BR128" s="421">
        <v>4.8558268114371028E-2</v>
      </c>
      <c r="BS128" s="419">
        <v>-3486</v>
      </c>
      <c r="BT128" s="419">
        <v>977224.44858604029</v>
      </c>
      <c r="BU128" s="419">
        <v>0</v>
      </c>
      <c r="BV128" s="419">
        <v>977224.44858604029</v>
      </c>
      <c r="BW128" s="419">
        <v>4134.5518000000002</v>
      </c>
      <c r="BX128" s="419">
        <v>973089.89678604028</v>
      </c>
    </row>
    <row r="129" spans="1:76">
      <c r="A129" s="416">
        <v>103543</v>
      </c>
      <c r="B129" s="416">
        <v>3305202</v>
      </c>
      <c r="C129" s="417" t="s">
        <v>203</v>
      </c>
      <c r="D129" s="418">
        <v>360</v>
      </c>
      <c r="E129" s="418">
        <v>360</v>
      </c>
      <c r="F129" s="418">
        <v>0</v>
      </c>
      <c r="G129" s="419">
        <v>1447642.4400000002</v>
      </c>
      <c r="H129" s="419">
        <v>0</v>
      </c>
      <c r="I129" s="419">
        <v>0</v>
      </c>
      <c r="J129" s="419">
        <v>29646.599999999882</v>
      </c>
      <c r="K129" s="419">
        <v>0</v>
      </c>
      <c r="L129" s="419">
        <v>74585.7</v>
      </c>
      <c r="M129" s="419">
        <v>0</v>
      </c>
      <c r="N129" s="419">
        <v>14101.499602789956</v>
      </c>
      <c r="O129" s="419">
        <v>1474.294712690807</v>
      </c>
      <c r="P129" s="419">
        <v>1381.181362415598</v>
      </c>
      <c r="Q129" s="419">
        <v>6083.4055513136418</v>
      </c>
      <c r="R129" s="419">
        <v>4841.8942143108534</v>
      </c>
      <c r="S129" s="419">
        <v>2126.0881646172688</v>
      </c>
      <c r="T129" s="419">
        <v>0</v>
      </c>
      <c r="U129" s="419">
        <v>0</v>
      </c>
      <c r="V129" s="419">
        <v>0</v>
      </c>
      <c r="W129" s="419">
        <v>0</v>
      </c>
      <c r="X129" s="419">
        <v>0</v>
      </c>
      <c r="Y129" s="419">
        <v>0</v>
      </c>
      <c r="Z129" s="419">
        <v>7758.9199999999983</v>
      </c>
      <c r="AA129" s="419">
        <v>0</v>
      </c>
      <c r="AB129" s="419">
        <v>116887.9579304706</v>
      </c>
      <c r="AC129" s="419">
        <v>0</v>
      </c>
      <c r="AD129" s="419">
        <v>0</v>
      </c>
      <c r="AE129" s="419">
        <v>0</v>
      </c>
      <c r="AF129" s="419">
        <v>149406.57</v>
      </c>
      <c r="AG129" s="419">
        <v>0</v>
      </c>
      <c r="AH129" s="419">
        <v>0</v>
      </c>
      <c r="AI129" s="419">
        <v>0</v>
      </c>
      <c r="AJ129" s="419">
        <v>4447.3176000000003</v>
      </c>
      <c r="AK129" s="419">
        <v>0</v>
      </c>
      <c r="AL129" s="419">
        <v>0</v>
      </c>
      <c r="AM129" s="419">
        <v>0</v>
      </c>
      <c r="AN129" s="419">
        <v>0</v>
      </c>
      <c r="AO129" s="419">
        <v>0</v>
      </c>
      <c r="AP129" s="419">
        <v>0</v>
      </c>
      <c r="AQ129" s="419">
        <v>0</v>
      </c>
      <c r="AR129" s="419">
        <v>0</v>
      </c>
      <c r="AS129" s="419">
        <v>1447642.4400000002</v>
      </c>
      <c r="AT129" s="419">
        <v>258887.54153860861</v>
      </c>
      <c r="AU129" s="419">
        <v>153853.88760000002</v>
      </c>
      <c r="AV129" s="419">
        <v>237596.71882940031</v>
      </c>
      <c r="AW129" s="420">
        <v>1860383.8691386087</v>
      </c>
      <c r="AX129" s="420">
        <v>1855936.5515386087</v>
      </c>
      <c r="AY129" s="420">
        <v>5115</v>
      </c>
      <c r="AZ129" s="420">
        <v>1841400</v>
      </c>
      <c r="BA129" s="420">
        <v>0</v>
      </c>
      <c r="BB129" s="420">
        <v>0</v>
      </c>
      <c r="BC129" s="420">
        <v>1860383.8691386087</v>
      </c>
      <c r="BD129" s="419">
        <v>1860383.8691386089</v>
      </c>
      <c r="BE129" s="419">
        <v>0</v>
      </c>
      <c r="BF129" s="420">
        <v>1845847.3176</v>
      </c>
      <c r="BG129" s="420">
        <v>1691993.43</v>
      </c>
      <c r="BH129" s="419">
        <v>1706529.9815386087</v>
      </c>
      <c r="BI129" s="419">
        <v>4740.3610598294681</v>
      </c>
      <c r="BJ129" s="419">
        <v>4706.3489961111109</v>
      </c>
      <c r="BK129" s="421">
        <v>7.2268469139159987E-3</v>
      </c>
      <c r="BL129" s="421">
        <v>0</v>
      </c>
      <c r="BM129" s="419">
        <v>0</v>
      </c>
      <c r="BN129" s="420">
        <v>1860383.8691386087</v>
      </c>
      <c r="BO129" s="420">
        <v>5155.3793098294691</v>
      </c>
      <c r="BP129" s="420" t="s">
        <v>78</v>
      </c>
      <c r="BQ129" s="420">
        <v>5167.7329698294689</v>
      </c>
      <c r="BR129" s="421">
        <v>6.7526122589018911E-3</v>
      </c>
      <c r="BS129" s="419">
        <v>-8964</v>
      </c>
      <c r="BT129" s="419">
        <v>1851419.8691386087</v>
      </c>
      <c r="BU129" s="419">
        <v>0</v>
      </c>
      <c r="BV129" s="419">
        <v>1851419.8691386087</v>
      </c>
      <c r="BW129" s="419">
        <v>4447.3176000000003</v>
      </c>
      <c r="BX129" s="419">
        <v>1846972.5515386087</v>
      </c>
    </row>
    <row r="130" spans="1:76">
      <c r="A130" s="416">
        <v>103544</v>
      </c>
      <c r="B130" s="416">
        <v>3305203</v>
      </c>
      <c r="C130" s="417" t="s">
        <v>204</v>
      </c>
      <c r="D130" s="418">
        <v>267</v>
      </c>
      <c r="E130" s="418">
        <v>267</v>
      </c>
      <c r="F130" s="418">
        <v>0</v>
      </c>
      <c r="G130" s="419">
        <v>1073668.1430000002</v>
      </c>
      <c r="H130" s="419">
        <v>0</v>
      </c>
      <c r="I130" s="419">
        <v>0</v>
      </c>
      <c r="J130" s="419">
        <v>13835.079999999884</v>
      </c>
      <c r="K130" s="419">
        <v>0</v>
      </c>
      <c r="L130" s="419">
        <v>33149.199999999721</v>
      </c>
      <c r="M130" s="419">
        <v>0</v>
      </c>
      <c r="N130" s="419">
        <v>13628.463817566273</v>
      </c>
      <c r="O130" s="419">
        <v>1475.7265151999995</v>
      </c>
      <c r="P130" s="419">
        <v>460.84091176421038</v>
      </c>
      <c r="Q130" s="419">
        <v>4059.5424137431564</v>
      </c>
      <c r="R130" s="419">
        <v>3769.5750984757883</v>
      </c>
      <c r="S130" s="419">
        <v>1418.768649701052</v>
      </c>
      <c r="T130" s="419">
        <v>0</v>
      </c>
      <c r="U130" s="419">
        <v>0</v>
      </c>
      <c r="V130" s="419">
        <v>0</v>
      </c>
      <c r="W130" s="419">
        <v>0</v>
      </c>
      <c r="X130" s="419">
        <v>0</v>
      </c>
      <c r="Y130" s="419">
        <v>0</v>
      </c>
      <c r="Z130" s="419">
        <v>14405.08745762712</v>
      </c>
      <c r="AA130" s="419">
        <v>0</v>
      </c>
      <c r="AB130" s="419">
        <v>111065.04274285704</v>
      </c>
      <c r="AC130" s="419">
        <v>0</v>
      </c>
      <c r="AD130" s="419">
        <v>0</v>
      </c>
      <c r="AE130" s="419">
        <v>0</v>
      </c>
      <c r="AF130" s="419">
        <v>149406.57</v>
      </c>
      <c r="AG130" s="419">
        <v>0</v>
      </c>
      <c r="AH130" s="419">
        <v>0</v>
      </c>
      <c r="AI130" s="419">
        <v>0</v>
      </c>
      <c r="AJ130" s="419">
        <v>5935.9209000000001</v>
      </c>
      <c r="AK130" s="419">
        <v>0</v>
      </c>
      <c r="AL130" s="419">
        <v>0</v>
      </c>
      <c r="AM130" s="419">
        <v>0</v>
      </c>
      <c r="AN130" s="419">
        <v>0</v>
      </c>
      <c r="AO130" s="419">
        <v>0</v>
      </c>
      <c r="AP130" s="419">
        <v>0</v>
      </c>
      <c r="AQ130" s="419">
        <v>0</v>
      </c>
      <c r="AR130" s="419">
        <v>0</v>
      </c>
      <c r="AS130" s="419">
        <v>1073668.1430000002</v>
      </c>
      <c r="AT130" s="419">
        <v>197267.32760693424</v>
      </c>
      <c r="AU130" s="419">
        <v>155342.4909</v>
      </c>
      <c r="AV130" s="419">
        <v>190595.44095917908</v>
      </c>
      <c r="AW130" s="420">
        <v>1426277.9615069344</v>
      </c>
      <c r="AX130" s="420">
        <v>1420342.0406069343</v>
      </c>
      <c r="AY130" s="420">
        <v>5115</v>
      </c>
      <c r="AZ130" s="420">
        <v>1365705</v>
      </c>
      <c r="BA130" s="420">
        <v>0</v>
      </c>
      <c r="BB130" s="420">
        <v>0</v>
      </c>
      <c r="BC130" s="420">
        <v>1426277.9615069344</v>
      </c>
      <c r="BD130" s="419">
        <v>1426277.9615069341</v>
      </c>
      <c r="BE130" s="419">
        <v>0</v>
      </c>
      <c r="BF130" s="420">
        <v>1371640.9209</v>
      </c>
      <c r="BG130" s="420">
        <v>1216298.43</v>
      </c>
      <c r="BH130" s="419">
        <v>1270935.4706069343</v>
      </c>
      <c r="BI130" s="419">
        <v>4760.0579423480685</v>
      </c>
      <c r="BJ130" s="419">
        <v>4654.9566856060601</v>
      </c>
      <c r="BK130" s="421">
        <v>2.2578353321095319E-2</v>
      </c>
      <c r="BL130" s="421">
        <v>0</v>
      </c>
      <c r="BM130" s="419">
        <v>0</v>
      </c>
      <c r="BN130" s="420">
        <v>1426277.9615069344</v>
      </c>
      <c r="BO130" s="420">
        <v>5319.6331108873947</v>
      </c>
      <c r="BP130" s="420" t="s">
        <v>78</v>
      </c>
      <c r="BQ130" s="420">
        <v>5341.8650243705406</v>
      </c>
      <c r="BR130" s="421">
        <v>1.853698923724556E-2</v>
      </c>
      <c r="BS130" s="419">
        <v>-6648.2999999999993</v>
      </c>
      <c r="BT130" s="419">
        <v>1419629.6615069343</v>
      </c>
      <c r="BU130" s="419">
        <v>0</v>
      </c>
      <c r="BV130" s="419">
        <v>1419629.6615069343</v>
      </c>
      <c r="BW130" s="419">
        <v>5935.9209000000001</v>
      </c>
      <c r="BX130" s="419">
        <v>1413693.7406069343</v>
      </c>
    </row>
    <row r="131" spans="1:76">
      <c r="A131" s="416">
        <v>131465</v>
      </c>
      <c r="B131" s="416">
        <v>3305949</v>
      </c>
      <c r="C131" s="417" t="s">
        <v>205</v>
      </c>
      <c r="D131" s="418">
        <v>628</v>
      </c>
      <c r="E131" s="418">
        <v>628</v>
      </c>
      <c r="F131" s="418">
        <v>0</v>
      </c>
      <c r="G131" s="419">
        <v>2525331.8120000004</v>
      </c>
      <c r="H131" s="419">
        <v>0</v>
      </c>
      <c r="I131" s="419">
        <v>0</v>
      </c>
      <c r="J131" s="419">
        <v>149715.33000000002</v>
      </c>
      <c r="K131" s="419">
        <v>0</v>
      </c>
      <c r="L131" s="419">
        <v>361089.49999999988</v>
      </c>
      <c r="M131" s="419">
        <v>0</v>
      </c>
      <c r="N131" s="419">
        <v>7516.07227391999</v>
      </c>
      <c r="O131" s="419">
        <v>77332.491048959913</v>
      </c>
      <c r="P131" s="419">
        <v>60603.168890879773</v>
      </c>
      <c r="Q131" s="419">
        <v>46004.346286079963</v>
      </c>
      <c r="R131" s="419">
        <v>17704.29652991999</v>
      </c>
      <c r="S131" s="419">
        <v>9894.1843660799768</v>
      </c>
      <c r="T131" s="419">
        <v>0</v>
      </c>
      <c r="U131" s="419">
        <v>0</v>
      </c>
      <c r="V131" s="419">
        <v>0</v>
      </c>
      <c r="W131" s="419">
        <v>0</v>
      </c>
      <c r="X131" s="419">
        <v>0</v>
      </c>
      <c r="Y131" s="419">
        <v>0</v>
      </c>
      <c r="Z131" s="419">
        <v>148118.19250463805</v>
      </c>
      <c r="AA131" s="419">
        <v>0</v>
      </c>
      <c r="AB131" s="419">
        <v>182063.43182047785</v>
      </c>
      <c r="AC131" s="419">
        <v>0</v>
      </c>
      <c r="AD131" s="419">
        <v>0</v>
      </c>
      <c r="AE131" s="419">
        <v>0</v>
      </c>
      <c r="AF131" s="419">
        <v>149406.57</v>
      </c>
      <c r="AG131" s="419">
        <v>0</v>
      </c>
      <c r="AH131" s="419">
        <v>0</v>
      </c>
      <c r="AI131" s="419">
        <v>0</v>
      </c>
      <c r="AJ131" s="419">
        <v>11237.9085</v>
      </c>
      <c r="AK131" s="419">
        <v>0</v>
      </c>
      <c r="AL131" s="419">
        <v>0</v>
      </c>
      <c r="AM131" s="419">
        <v>0</v>
      </c>
      <c r="AN131" s="419">
        <v>0</v>
      </c>
      <c r="AO131" s="419">
        <v>0</v>
      </c>
      <c r="AP131" s="419">
        <v>0</v>
      </c>
      <c r="AQ131" s="419">
        <v>0</v>
      </c>
      <c r="AR131" s="419">
        <v>0</v>
      </c>
      <c r="AS131" s="419">
        <v>2525331.8120000004</v>
      </c>
      <c r="AT131" s="419">
        <v>1060041.0137209552</v>
      </c>
      <c r="AU131" s="419">
        <v>160644.4785</v>
      </c>
      <c r="AV131" s="419">
        <v>571079.40260298015</v>
      </c>
      <c r="AW131" s="420">
        <v>3746017.3042209558</v>
      </c>
      <c r="AX131" s="420">
        <v>3734779.3957209559</v>
      </c>
      <c r="AY131" s="420">
        <v>5115</v>
      </c>
      <c r="AZ131" s="420">
        <v>3212220</v>
      </c>
      <c r="BA131" s="420">
        <v>0</v>
      </c>
      <c r="BB131" s="420">
        <v>0</v>
      </c>
      <c r="BC131" s="420">
        <v>3746017.3042209558</v>
      </c>
      <c r="BD131" s="419">
        <v>3746017.3042209558</v>
      </c>
      <c r="BE131" s="419">
        <v>0</v>
      </c>
      <c r="BF131" s="420">
        <v>3223457.9084999999</v>
      </c>
      <c r="BG131" s="420">
        <v>3062813.43</v>
      </c>
      <c r="BH131" s="419">
        <v>3585372.8257209561</v>
      </c>
      <c r="BI131" s="419">
        <v>5709.1923976448343</v>
      </c>
      <c r="BJ131" s="419">
        <v>5607.3480270998416</v>
      </c>
      <c r="BK131" s="421">
        <v>1.8162662644228143E-2</v>
      </c>
      <c r="BL131" s="421">
        <v>0</v>
      </c>
      <c r="BM131" s="419">
        <v>0</v>
      </c>
      <c r="BN131" s="420">
        <v>3746017.3042209558</v>
      </c>
      <c r="BO131" s="420">
        <v>5947.1009486002486</v>
      </c>
      <c r="BP131" s="420" t="s">
        <v>78</v>
      </c>
      <c r="BQ131" s="420">
        <v>5964.99570735821</v>
      </c>
      <c r="BR131" s="421">
        <v>6.456777460499552E-4</v>
      </c>
      <c r="BS131" s="419">
        <v>-15637.199999999999</v>
      </c>
      <c r="BT131" s="419">
        <v>3730380.1042209556</v>
      </c>
      <c r="BU131" s="419">
        <v>0</v>
      </c>
      <c r="BV131" s="419">
        <v>3730380.1042209556</v>
      </c>
      <c r="BW131" s="419">
        <v>11237.9085</v>
      </c>
      <c r="BX131" s="419">
        <v>3719142.1957209557</v>
      </c>
    </row>
    <row r="132" spans="1:76">
      <c r="A132" s="416">
        <v>103483</v>
      </c>
      <c r="B132" s="416">
        <v>3304015</v>
      </c>
      <c r="C132" s="417" t="s">
        <v>206</v>
      </c>
      <c r="D132" s="418">
        <v>750</v>
      </c>
      <c r="E132" s="418">
        <v>0</v>
      </c>
      <c r="F132" s="418">
        <v>750</v>
      </c>
      <c r="G132" s="419">
        <v>0</v>
      </c>
      <c r="H132" s="419">
        <v>2560337.5500000003</v>
      </c>
      <c r="I132" s="419">
        <v>1930304.7</v>
      </c>
      <c r="J132" s="419">
        <v>0</v>
      </c>
      <c r="K132" s="419">
        <v>206043.87000000002</v>
      </c>
      <c r="L132" s="419">
        <v>0</v>
      </c>
      <c r="M132" s="419">
        <v>732505.19999999914</v>
      </c>
      <c r="N132" s="419">
        <v>0</v>
      </c>
      <c r="O132" s="419">
        <v>0</v>
      </c>
      <c r="P132" s="419">
        <v>0</v>
      </c>
      <c r="Q132" s="419">
        <v>0</v>
      </c>
      <c r="R132" s="419">
        <v>0</v>
      </c>
      <c r="S132" s="419">
        <v>0</v>
      </c>
      <c r="T132" s="419">
        <v>19643.928084479983</v>
      </c>
      <c r="U132" s="419">
        <v>73355.214643199768</v>
      </c>
      <c r="V132" s="419">
        <v>32101.933946879981</v>
      </c>
      <c r="W132" s="419">
        <v>67402.196520959827</v>
      </c>
      <c r="X132" s="419">
        <v>126824.0472576</v>
      </c>
      <c r="Y132" s="419">
        <v>42145.717555199975</v>
      </c>
      <c r="Z132" s="419">
        <v>0</v>
      </c>
      <c r="AA132" s="419">
        <v>35227.389558232899</v>
      </c>
      <c r="AB132" s="419">
        <v>0</v>
      </c>
      <c r="AC132" s="419">
        <v>258697.60143759914</v>
      </c>
      <c r="AD132" s="419">
        <v>0</v>
      </c>
      <c r="AE132" s="419">
        <v>0</v>
      </c>
      <c r="AF132" s="419">
        <v>149406.57</v>
      </c>
      <c r="AG132" s="419">
        <v>0</v>
      </c>
      <c r="AH132" s="419">
        <v>0</v>
      </c>
      <c r="AI132" s="419">
        <v>0</v>
      </c>
      <c r="AJ132" s="419">
        <v>94513.691999999995</v>
      </c>
      <c r="AK132" s="419">
        <v>0</v>
      </c>
      <c r="AL132" s="419">
        <v>0</v>
      </c>
      <c r="AM132" s="419">
        <v>0</v>
      </c>
      <c r="AN132" s="419">
        <v>0</v>
      </c>
      <c r="AO132" s="419">
        <v>0</v>
      </c>
      <c r="AP132" s="419">
        <v>0</v>
      </c>
      <c r="AQ132" s="419">
        <v>0</v>
      </c>
      <c r="AR132" s="419">
        <v>0</v>
      </c>
      <c r="AS132" s="419">
        <v>4490642.25</v>
      </c>
      <c r="AT132" s="419">
        <v>1593947.0990041508</v>
      </c>
      <c r="AU132" s="419">
        <v>243920.26199999999</v>
      </c>
      <c r="AV132" s="419">
        <v>951237.67282059393</v>
      </c>
      <c r="AW132" s="420">
        <v>6328509.6110041514</v>
      </c>
      <c r="AX132" s="420">
        <v>6233995.9190041516</v>
      </c>
      <c r="AY132" s="420">
        <v>6640</v>
      </c>
      <c r="AZ132" s="420">
        <v>4980000</v>
      </c>
      <c r="BA132" s="420">
        <v>0</v>
      </c>
      <c r="BB132" s="420">
        <v>0</v>
      </c>
      <c r="BC132" s="420">
        <v>6328509.6110041514</v>
      </c>
      <c r="BD132" s="419">
        <v>0</v>
      </c>
      <c r="BE132" s="419">
        <v>6328509.6110041514</v>
      </c>
      <c r="BF132" s="420">
        <v>5074513.6919999998</v>
      </c>
      <c r="BG132" s="420">
        <v>4830593.43</v>
      </c>
      <c r="BH132" s="419">
        <v>6084589.3490041513</v>
      </c>
      <c r="BI132" s="419">
        <v>8112.785798672202</v>
      </c>
      <c r="BJ132" s="419">
        <v>7774.4644046480744</v>
      </c>
      <c r="BK132" s="421">
        <v>4.351700341207522E-2</v>
      </c>
      <c r="BL132" s="421">
        <v>0</v>
      </c>
      <c r="BM132" s="419">
        <v>0</v>
      </c>
      <c r="BN132" s="420">
        <v>6328509.6110041514</v>
      </c>
      <c r="BO132" s="420">
        <v>8311.9945586722024</v>
      </c>
      <c r="BP132" s="420" t="s">
        <v>78</v>
      </c>
      <c r="BQ132" s="420">
        <v>8438.0128146722018</v>
      </c>
      <c r="BR132" s="421">
        <v>4.4749760639088976E-2</v>
      </c>
      <c r="BS132" s="419">
        <v>-14625</v>
      </c>
      <c r="BT132" s="419">
        <v>6313884.6110041514</v>
      </c>
      <c r="BU132" s="419">
        <v>0</v>
      </c>
      <c r="BV132" s="419">
        <v>6313884.6110041514</v>
      </c>
      <c r="BW132" s="419">
        <v>94513.691999999995</v>
      </c>
      <c r="BX132" s="419">
        <v>6219370.9190041516</v>
      </c>
    </row>
    <row r="133" spans="1:76">
      <c r="A133" s="416">
        <v>103486</v>
      </c>
      <c r="B133" s="416">
        <v>3304063</v>
      </c>
      <c r="C133" s="417" t="s">
        <v>207</v>
      </c>
      <c r="D133" s="418">
        <v>795</v>
      </c>
      <c r="E133" s="418">
        <v>0</v>
      </c>
      <c r="F133" s="418">
        <v>795</v>
      </c>
      <c r="G133" s="419">
        <v>0</v>
      </c>
      <c r="H133" s="419">
        <v>2833440.2220000001</v>
      </c>
      <c r="I133" s="419">
        <v>1911001.6529999999</v>
      </c>
      <c r="J133" s="419">
        <v>0</v>
      </c>
      <c r="K133" s="419">
        <v>195667.55999999968</v>
      </c>
      <c r="L133" s="419">
        <v>0</v>
      </c>
      <c r="M133" s="419">
        <v>724066.2</v>
      </c>
      <c r="N133" s="419">
        <v>0</v>
      </c>
      <c r="O133" s="419">
        <v>0</v>
      </c>
      <c r="P133" s="419">
        <v>0</v>
      </c>
      <c r="Q133" s="419">
        <v>0</v>
      </c>
      <c r="R133" s="419">
        <v>0</v>
      </c>
      <c r="S133" s="419">
        <v>0</v>
      </c>
      <c r="T133" s="419">
        <v>17890.005934079996</v>
      </c>
      <c r="U133" s="419">
        <v>74748.035174399905</v>
      </c>
      <c r="V133" s="419">
        <v>62893.584875519955</v>
      </c>
      <c r="W133" s="419">
        <v>91064.669767679443</v>
      </c>
      <c r="X133" s="419">
        <v>109145.54370047948</v>
      </c>
      <c r="Y133" s="419">
        <v>76450.371379200005</v>
      </c>
      <c r="Z133" s="419">
        <v>0</v>
      </c>
      <c r="AA133" s="419">
        <v>100474.91999999997</v>
      </c>
      <c r="AB133" s="419">
        <v>0</v>
      </c>
      <c r="AC133" s="419">
        <v>354052.04234012077</v>
      </c>
      <c r="AD133" s="419">
        <v>0</v>
      </c>
      <c r="AE133" s="419">
        <v>10202.606267002464</v>
      </c>
      <c r="AF133" s="419">
        <v>149406.57</v>
      </c>
      <c r="AG133" s="419">
        <v>0</v>
      </c>
      <c r="AH133" s="419">
        <v>0</v>
      </c>
      <c r="AI133" s="419">
        <v>0</v>
      </c>
      <c r="AJ133" s="419">
        <v>110650.17600000001</v>
      </c>
      <c r="AK133" s="419">
        <v>0</v>
      </c>
      <c r="AL133" s="419">
        <v>0</v>
      </c>
      <c r="AM133" s="419">
        <v>0</v>
      </c>
      <c r="AN133" s="419">
        <v>0</v>
      </c>
      <c r="AO133" s="419">
        <v>0</v>
      </c>
      <c r="AP133" s="419">
        <v>0</v>
      </c>
      <c r="AQ133" s="419">
        <v>0</v>
      </c>
      <c r="AR133" s="419">
        <v>0</v>
      </c>
      <c r="AS133" s="419">
        <v>4744441.875</v>
      </c>
      <c r="AT133" s="419">
        <v>1816655.5394384812</v>
      </c>
      <c r="AU133" s="419">
        <v>260056.74600000001</v>
      </c>
      <c r="AV133" s="419">
        <v>1077967.4855894097</v>
      </c>
      <c r="AW133" s="420">
        <v>6821154.1604384817</v>
      </c>
      <c r="AX133" s="420">
        <v>6710503.9844384817</v>
      </c>
      <c r="AY133" s="420">
        <v>6640</v>
      </c>
      <c r="AZ133" s="420">
        <v>5278800</v>
      </c>
      <c r="BA133" s="420">
        <v>0</v>
      </c>
      <c r="BB133" s="420">
        <v>0</v>
      </c>
      <c r="BC133" s="420">
        <v>6821154.1604384817</v>
      </c>
      <c r="BD133" s="419">
        <v>0</v>
      </c>
      <c r="BE133" s="419">
        <v>6821154.1604384836</v>
      </c>
      <c r="BF133" s="420">
        <v>5389450.176</v>
      </c>
      <c r="BG133" s="420">
        <v>5129393.43</v>
      </c>
      <c r="BH133" s="419">
        <v>6561097.4144384814</v>
      </c>
      <c r="BI133" s="419">
        <v>8252.9527225641268</v>
      </c>
      <c r="BJ133" s="419">
        <v>8386.5815410419291</v>
      </c>
      <c r="BK133" s="421">
        <v>-1.5933645648570246E-2</v>
      </c>
      <c r="BL133" s="421">
        <v>1.0933645648570245E-2</v>
      </c>
      <c r="BM133" s="419">
        <v>72898.249064211137</v>
      </c>
      <c r="BN133" s="420">
        <v>6894052.4095026925</v>
      </c>
      <c r="BO133" s="420">
        <v>8532.5814257895508</v>
      </c>
      <c r="BP133" s="420" t="s">
        <v>78</v>
      </c>
      <c r="BQ133" s="420">
        <v>8671.7640371103043</v>
      </c>
      <c r="BR133" s="421">
        <v>-6.6833068871307022E-3</v>
      </c>
      <c r="BS133" s="419">
        <v>-15502.5</v>
      </c>
      <c r="BT133" s="419">
        <v>6878549.9095026925</v>
      </c>
      <c r="BU133" s="419">
        <v>0</v>
      </c>
      <c r="BV133" s="419">
        <v>6878549.9095026925</v>
      </c>
      <c r="BW133" s="419">
        <v>110650.17600000001</v>
      </c>
      <c r="BX133" s="419">
        <v>6767899.7335026925</v>
      </c>
    </row>
    <row r="134" spans="1:76">
      <c r="A134" s="416">
        <v>103493</v>
      </c>
      <c r="B134" s="416">
        <v>3304115</v>
      </c>
      <c r="C134" s="417" t="s">
        <v>208</v>
      </c>
      <c r="D134" s="418">
        <v>618</v>
      </c>
      <c r="E134" s="418">
        <v>0</v>
      </c>
      <c r="F134" s="418">
        <v>618</v>
      </c>
      <c r="G134" s="419">
        <v>0</v>
      </c>
      <c r="H134" s="419">
        <v>2105166.4300000002</v>
      </c>
      <c r="I134" s="419">
        <v>1595718.5520000001</v>
      </c>
      <c r="J134" s="419">
        <v>0</v>
      </c>
      <c r="K134" s="419">
        <v>199620.43999999986</v>
      </c>
      <c r="L134" s="419">
        <v>0</v>
      </c>
      <c r="M134" s="419">
        <v>702124.79999999923</v>
      </c>
      <c r="N134" s="419">
        <v>0</v>
      </c>
      <c r="O134" s="419">
        <v>0</v>
      </c>
      <c r="P134" s="419">
        <v>0</v>
      </c>
      <c r="Q134" s="419">
        <v>0</v>
      </c>
      <c r="R134" s="419">
        <v>0</v>
      </c>
      <c r="S134" s="419">
        <v>0</v>
      </c>
      <c r="T134" s="419">
        <v>1753.9221503999993</v>
      </c>
      <c r="U134" s="419">
        <v>40856.068915199859</v>
      </c>
      <c r="V134" s="419">
        <v>138889.99993344001</v>
      </c>
      <c r="W134" s="419">
        <v>129785.08053503984</v>
      </c>
      <c r="X134" s="419">
        <v>89161.148375039862</v>
      </c>
      <c r="Y134" s="419">
        <v>6860.9307647999722</v>
      </c>
      <c r="Z134" s="419">
        <v>0</v>
      </c>
      <c r="AA134" s="419">
        <v>75078.96700162068</v>
      </c>
      <c r="AB134" s="419">
        <v>0</v>
      </c>
      <c r="AC134" s="419">
        <v>251856.71976719587</v>
      </c>
      <c r="AD134" s="419">
        <v>0</v>
      </c>
      <c r="AE134" s="419">
        <v>0</v>
      </c>
      <c r="AF134" s="419">
        <v>149406.57</v>
      </c>
      <c r="AG134" s="419">
        <v>0</v>
      </c>
      <c r="AH134" s="419">
        <v>0</v>
      </c>
      <c r="AI134" s="419">
        <v>0</v>
      </c>
      <c r="AJ134" s="419">
        <v>33713.7255</v>
      </c>
      <c r="AK134" s="419">
        <v>0</v>
      </c>
      <c r="AL134" s="419">
        <v>0</v>
      </c>
      <c r="AM134" s="419">
        <v>0</v>
      </c>
      <c r="AN134" s="419">
        <v>0</v>
      </c>
      <c r="AO134" s="419">
        <v>0</v>
      </c>
      <c r="AP134" s="419">
        <v>0</v>
      </c>
      <c r="AQ134" s="419">
        <v>0</v>
      </c>
      <c r="AR134" s="419">
        <v>0</v>
      </c>
      <c r="AS134" s="419">
        <v>3700884.9820000003</v>
      </c>
      <c r="AT134" s="419">
        <v>1635988.0774427352</v>
      </c>
      <c r="AU134" s="419">
        <v>183120.29550000001</v>
      </c>
      <c r="AV134" s="419">
        <v>908159.82950980659</v>
      </c>
      <c r="AW134" s="420">
        <v>5519993.3549427353</v>
      </c>
      <c r="AX134" s="420">
        <v>5486279.6294427356</v>
      </c>
      <c r="AY134" s="420">
        <v>6640</v>
      </c>
      <c r="AZ134" s="420">
        <v>4103520</v>
      </c>
      <c r="BA134" s="420">
        <v>0</v>
      </c>
      <c r="BB134" s="420">
        <v>0</v>
      </c>
      <c r="BC134" s="420">
        <v>5519993.3549427353</v>
      </c>
      <c r="BD134" s="419">
        <v>0</v>
      </c>
      <c r="BE134" s="419">
        <v>5519993.3549427353</v>
      </c>
      <c r="BF134" s="420">
        <v>4137233.7255000002</v>
      </c>
      <c r="BG134" s="420">
        <v>3954113.43</v>
      </c>
      <c r="BH134" s="419">
        <v>5336873.0594427353</v>
      </c>
      <c r="BI134" s="419">
        <v>8635.7169246646208</v>
      </c>
      <c r="BJ134" s="419">
        <v>8233.7752258320124</v>
      </c>
      <c r="BK134" s="421">
        <v>4.8816209795427432E-2</v>
      </c>
      <c r="BL134" s="421">
        <v>0</v>
      </c>
      <c r="BM134" s="419">
        <v>0</v>
      </c>
      <c r="BN134" s="420">
        <v>5519993.3549427353</v>
      </c>
      <c r="BO134" s="420">
        <v>8877.4751285481161</v>
      </c>
      <c r="BP134" s="420" t="s">
        <v>78</v>
      </c>
      <c r="BQ134" s="420">
        <v>8932.0280824316105</v>
      </c>
      <c r="BR134" s="421">
        <v>3.7855019836572357E-2</v>
      </c>
      <c r="BS134" s="419">
        <v>-12051</v>
      </c>
      <c r="BT134" s="419">
        <v>5507942.3549427353</v>
      </c>
      <c r="BU134" s="419">
        <v>0</v>
      </c>
      <c r="BV134" s="419">
        <v>5507942.3549427353</v>
      </c>
      <c r="BW134" s="419">
        <v>33713.7255</v>
      </c>
      <c r="BX134" s="419">
        <v>5474228.6294427356</v>
      </c>
    </row>
    <row r="135" spans="1:76">
      <c r="A135" s="416">
        <v>103497</v>
      </c>
      <c r="B135" s="416">
        <v>3304173</v>
      </c>
      <c r="C135" s="417" t="s">
        <v>209</v>
      </c>
      <c r="D135" s="418">
        <v>915</v>
      </c>
      <c r="E135" s="418">
        <v>0</v>
      </c>
      <c r="F135" s="418">
        <v>915</v>
      </c>
      <c r="G135" s="419">
        <v>0</v>
      </c>
      <c r="H135" s="419">
        <v>3146370.3670000001</v>
      </c>
      <c r="I135" s="419">
        <v>2329234.338</v>
      </c>
      <c r="J135" s="419">
        <v>0</v>
      </c>
      <c r="K135" s="419">
        <v>123033.38999999972</v>
      </c>
      <c r="L135" s="419">
        <v>0</v>
      </c>
      <c r="M135" s="419">
        <v>562037.39999999967</v>
      </c>
      <c r="N135" s="419">
        <v>0</v>
      </c>
      <c r="O135" s="419">
        <v>0</v>
      </c>
      <c r="P135" s="419">
        <v>0</v>
      </c>
      <c r="Q135" s="419">
        <v>0</v>
      </c>
      <c r="R135" s="419">
        <v>0</v>
      </c>
      <c r="S135" s="419">
        <v>0</v>
      </c>
      <c r="T135" s="419">
        <v>13329.808343039987</v>
      </c>
      <c r="U135" s="419">
        <v>49677.265612799783</v>
      </c>
      <c r="V135" s="419">
        <v>7861.6981094399662</v>
      </c>
      <c r="W135" s="419">
        <v>85328.312616959884</v>
      </c>
      <c r="X135" s="419">
        <v>39968.79065087995</v>
      </c>
      <c r="Y135" s="419">
        <v>13721.861529599973</v>
      </c>
      <c r="Z135" s="419">
        <v>0</v>
      </c>
      <c r="AA135" s="419">
        <v>44655.519999999909</v>
      </c>
      <c r="AB135" s="419">
        <v>0</v>
      </c>
      <c r="AC135" s="419">
        <v>350630.70032981812</v>
      </c>
      <c r="AD135" s="419">
        <v>0</v>
      </c>
      <c r="AE135" s="419">
        <v>0</v>
      </c>
      <c r="AF135" s="419">
        <v>149406.57</v>
      </c>
      <c r="AG135" s="419">
        <v>0</v>
      </c>
      <c r="AH135" s="419">
        <v>0</v>
      </c>
      <c r="AI135" s="419">
        <v>0</v>
      </c>
      <c r="AJ135" s="419">
        <v>24089.465400000001</v>
      </c>
      <c r="AK135" s="419">
        <v>0</v>
      </c>
      <c r="AL135" s="419">
        <v>0</v>
      </c>
      <c r="AM135" s="419">
        <v>0</v>
      </c>
      <c r="AN135" s="419">
        <v>0</v>
      </c>
      <c r="AO135" s="419">
        <v>0</v>
      </c>
      <c r="AP135" s="419">
        <v>0</v>
      </c>
      <c r="AQ135" s="419">
        <v>0</v>
      </c>
      <c r="AR135" s="419">
        <v>0</v>
      </c>
      <c r="AS135" s="419">
        <v>5475604.7050000001</v>
      </c>
      <c r="AT135" s="419">
        <v>1290244.7471925369</v>
      </c>
      <c r="AU135" s="419">
        <v>173496.03539999999</v>
      </c>
      <c r="AV135" s="419">
        <v>946596.00525039691</v>
      </c>
      <c r="AW135" s="420">
        <v>6939345.4875925379</v>
      </c>
      <c r="AX135" s="420">
        <v>6915256.0221925378</v>
      </c>
      <c r="AY135" s="420">
        <v>6640</v>
      </c>
      <c r="AZ135" s="420">
        <v>6075600</v>
      </c>
      <c r="BA135" s="420">
        <v>0</v>
      </c>
      <c r="BB135" s="420">
        <v>0</v>
      </c>
      <c r="BC135" s="420">
        <v>6939345.4875925379</v>
      </c>
      <c r="BD135" s="419">
        <v>0</v>
      </c>
      <c r="BE135" s="419">
        <v>6939345.487592536</v>
      </c>
      <c r="BF135" s="420">
        <v>6099689.4654000001</v>
      </c>
      <c r="BG135" s="420">
        <v>5926193.4299999997</v>
      </c>
      <c r="BH135" s="419">
        <v>6765849.4521925375</v>
      </c>
      <c r="BI135" s="419">
        <v>7394.370986002773</v>
      </c>
      <c r="BJ135" s="419">
        <v>7571.2051810572684</v>
      </c>
      <c r="BK135" s="421">
        <v>-2.335614883307148E-2</v>
      </c>
      <c r="BL135" s="421">
        <v>1.8356148833071479E-2</v>
      </c>
      <c r="BM135" s="419">
        <v>127165.02477152635</v>
      </c>
      <c r="BN135" s="420">
        <v>7066510.5123640643</v>
      </c>
      <c r="BO135" s="420">
        <v>7696.6350240044421</v>
      </c>
      <c r="BP135" s="420" t="s">
        <v>78</v>
      </c>
      <c r="BQ135" s="420">
        <v>7722.9623085946059</v>
      </c>
      <c r="BR135" s="421">
        <v>-1.3088303192966944E-2</v>
      </c>
      <c r="BS135" s="419">
        <v>-17842.5</v>
      </c>
      <c r="BT135" s="419">
        <v>7048668.0123640643</v>
      </c>
      <c r="BU135" s="419">
        <v>0</v>
      </c>
      <c r="BV135" s="419">
        <v>7048668.0123640643</v>
      </c>
      <c r="BW135" s="419">
        <v>24089.465400000001</v>
      </c>
      <c r="BX135" s="419">
        <v>7024578.5469640642</v>
      </c>
    </row>
    <row r="136" spans="1:76">
      <c r="A136" s="416">
        <v>103498</v>
      </c>
      <c r="B136" s="416">
        <v>3304177</v>
      </c>
      <c r="C136" s="417" t="s">
        <v>210</v>
      </c>
      <c r="D136" s="418">
        <v>802</v>
      </c>
      <c r="E136" s="418">
        <v>0</v>
      </c>
      <c r="F136" s="418">
        <v>802</v>
      </c>
      <c r="G136" s="419">
        <v>0</v>
      </c>
      <c r="H136" s="419">
        <v>2850509.139</v>
      </c>
      <c r="I136" s="419">
        <v>1936739.0490000001</v>
      </c>
      <c r="J136" s="419">
        <v>0</v>
      </c>
      <c r="K136" s="419">
        <v>223831.82999999973</v>
      </c>
      <c r="L136" s="419">
        <v>0</v>
      </c>
      <c r="M136" s="419">
        <v>801704.99999999895</v>
      </c>
      <c r="N136" s="419">
        <v>0</v>
      </c>
      <c r="O136" s="419">
        <v>0</v>
      </c>
      <c r="P136" s="419">
        <v>0</v>
      </c>
      <c r="Q136" s="419">
        <v>0</v>
      </c>
      <c r="R136" s="419">
        <v>0</v>
      </c>
      <c r="S136" s="419">
        <v>0</v>
      </c>
      <c r="T136" s="419">
        <v>10198.180343500799</v>
      </c>
      <c r="U136" s="419">
        <v>59110.142660352001</v>
      </c>
      <c r="V136" s="419">
        <v>55169.466482995194</v>
      </c>
      <c r="W136" s="419">
        <v>89854.656931200007</v>
      </c>
      <c r="X136" s="419">
        <v>147175.46368949758</v>
      </c>
      <c r="Y136" s="419">
        <v>101206.07977804802</v>
      </c>
      <c r="Z136" s="419">
        <v>0</v>
      </c>
      <c r="AA136" s="419">
        <v>111638.79999999993</v>
      </c>
      <c r="AB136" s="419">
        <v>0</v>
      </c>
      <c r="AC136" s="419">
        <v>311703.8211022421</v>
      </c>
      <c r="AD136" s="419">
        <v>0</v>
      </c>
      <c r="AE136" s="419">
        <v>0</v>
      </c>
      <c r="AF136" s="419">
        <v>149406.57</v>
      </c>
      <c r="AG136" s="419">
        <v>0</v>
      </c>
      <c r="AH136" s="419">
        <v>0</v>
      </c>
      <c r="AI136" s="419">
        <v>0</v>
      </c>
      <c r="AJ136" s="419">
        <v>99700.418999999994</v>
      </c>
      <c r="AK136" s="419">
        <v>0</v>
      </c>
      <c r="AL136" s="419">
        <v>0</v>
      </c>
      <c r="AM136" s="419">
        <v>0</v>
      </c>
      <c r="AN136" s="419">
        <v>0</v>
      </c>
      <c r="AO136" s="419">
        <v>0</v>
      </c>
      <c r="AP136" s="419">
        <v>0</v>
      </c>
      <c r="AQ136" s="419">
        <v>0</v>
      </c>
      <c r="AR136" s="419">
        <v>0</v>
      </c>
      <c r="AS136" s="419">
        <v>4787248.1880000001</v>
      </c>
      <c r="AT136" s="419">
        <v>1911593.4409878342</v>
      </c>
      <c r="AU136" s="419">
        <v>249106.989</v>
      </c>
      <c r="AV136" s="419">
        <v>1086836.5256610555</v>
      </c>
      <c r="AW136" s="420">
        <v>6947948.6179878339</v>
      </c>
      <c r="AX136" s="420">
        <v>6848248.1989878342</v>
      </c>
      <c r="AY136" s="420">
        <v>6640</v>
      </c>
      <c r="AZ136" s="420">
        <v>5325280</v>
      </c>
      <c r="BA136" s="420">
        <v>0</v>
      </c>
      <c r="BB136" s="420">
        <v>0</v>
      </c>
      <c r="BC136" s="420">
        <v>6947948.6179878339</v>
      </c>
      <c r="BD136" s="419">
        <v>0</v>
      </c>
      <c r="BE136" s="419">
        <v>6947948.6179878348</v>
      </c>
      <c r="BF136" s="420">
        <v>5424980.4189999998</v>
      </c>
      <c r="BG136" s="420">
        <v>5175873.43</v>
      </c>
      <c r="BH136" s="419">
        <v>6698841.6289878339</v>
      </c>
      <c r="BI136" s="419">
        <v>8352.6703603339574</v>
      </c>
      <c r="BJ136" s="419">
        <v>8042.7961541818186</v>
      </c>
      <c r="BK136" s="421">
        <v>3.8528168588609704E-2</v>
      </c>
      <c r="BL136" s="421">
        <v>0</v>
      </c>
      <c r="BM136" s="419">
        <v>0</v>
      </c>
      <c r="BN136" s="420">
        <v>6947948.6179878339</v>
      </c>
      <c r="BO136" s="420">
        <v>8538.962841630715</v>
      </c>
      <c r="BP136" s="420" t="s">
        <v>78</v>
      </c>
      <c r="BQ136" s="420">
        <v>8663.2775785384456</v>
      </c>
      <c r="BR136" s="421">
        <v>3.633420984607505E-2</v>
      </c>
      <c r="BS136" s="419">
        <v>-15639</v>
      </c>
      <c r="BT136" s="419">
        <v>6932309.6179878339</v>
      </c>
      <c r="BU136" s="419">
        <v>0</v>
      </c>
      <c r="BV136" s="419">
        <v>6932309.6179878339</v>
      </c>
      <c r="BW136" s="419">
        <v>99700.418999999994</v>
      </c>
      <c r="BX136" s="419">
        <v>6832609.1989878342</v>
      </c>
    </row>
    <row r="137" spans="1:76">
      <c r="A137" s="416">
        <v>103501</v>
      </c>
      <c r="B137" s="416">
        <v>3304193</v>
      </c>
      <c r="C137" s="417" t="s">
        <v>211</v>
      </c>
      <c r="D137" s="418">
        <v>674</v>
      </c>
      <c r="E137" s="418">
        <v>0</v>
      </c>
      <c r="F137" s="418">
        <v>674</v>
      </c>
      <c r="G137" s="419">
        <v>0</v>
      </c>
      <c r="H137" s="419">
        <v>2304303.7949999999</v>
      </c>
      <c r="I137" s="419">
        <v>1730839.8810000001</v>
      </c>
      <c r="J137" s="419">
        <v>0</v>
      </c>
      <c r="K137" s="419">
        <v>131433.25999999972</v>
      </c>
      <c r="L137" s="419">
        <v>0</v>
      </c>
      <c r="M137" s="419">
        <v>464144.99999999913</v>
      </c>
      <c r="N137" s="419">
        <v>0</v>
      </c>
      <c r="O137" s="419">
        <v>0</v>
      </c>
      <c r="P137" s="419">
        <v>0</v>
      </c>
      <c r="Q137" s="419">
        <v>0</v>
      </c>
      <c r="R137" s="419">
        <v>0</v>
      </c>
      <c r="S137" s="419">
        <v>0</v>
      </c>
      <c r="T137" s="419">
        <v>5963.3353113599796</v>
      </c>
      <c r="U137" s="419">
        <v>74283.761663999918</v>
      </c>
      <c r="V137" s="419">
        <v>16378.537727999956</v>
      </c>
      <c r="W137" s="419">
        <v>15057.937520639958</v>
      </c>
      <c r="X137" s="419">
        <v>99153.346037759897</v>
      </c>
      <c r="Y137" s="419">
        <v>53907.313151999973</v>
      </c>
      <c r="Z137" s="419">
        <v>0</v>
      </c>
      <c r="AA137" s="419">
        <v>30301.959999999901</v>
      </c>
      <c r="AB137" s="419">
        <v>0</v>
      </c>
      <c r="AC137" s="419">
        <v>286360.72731396958</v>
      </c>
      <c r="AD137" s="419">
        <v>0</v>
      </c>
      <c r="AE137" s="419">
        <v>0</v>
      </c>
      <c r="AF137" s="419">
        <v>149406.57</v>
      </c>
      <c r="AG137" s="419">
        <v>0</v>
      </c>
      <c r="AH137" s="419">
        <v>0</v>
      </c>
      <c r="AI137" s="419">
        <v>0</v>
      </c>
      <c r="AJ137" s="419">
        <v>137736.41699999999</v>
      </c>
      <c r="AK137" s="419">
        <v>0</v>
      </c>
      <c r="AL137" s="419">
        <v>0</v>
      </c>
      <c r="AM137" s="419">
        <v>0</v>
      </c>
      <c r="AN137" s="419">
        <v>0</v>
      </c>
      <c r="AO137" s="419">
        <v>0</v>
      </c>
      <c r="AP137" s="419">
        <v>0</v>
      </c>
      <c r="AQ137" s="419">
        <v>0</v>
      </c>
      <c r="AR137" s="419">
        <v>0</v>
      </c>
      <c r="AS137" s="419">
        <v>4035143.676</v>
      </c>
      <c r="AT137" s="419">
        <v>1176985.1787277278</v>
      </c>
      <c r="AU137" s="419">
        <v>287142.98699999996</v>
      </c>
      <c r="AV137" s="419">
        <v>797834.00802292267</v>
      </c>
      <c r="AW137" s="420">
        <v>5499271.841727728</v>
      </c>
      <c r="AX137" s="420">
        <v>5361535.4247277277</v>
      </c>
      <c r="AY137" s="420">
        <v>6640</v>
      </c>
      <c r="AZ137" s="420">
        <v>4475360</v>
      </c>
      <c r="BA137" s="420">
        <v>0</v>
      </c>
      <c r="BB137" s="420">
        <v>0</v>
      </c>
      <c r="BC137" s="420">
        <v>5499271.841727728</v>
      </c>
      <c r="BD137" s="419">
        <v>0</v>
      </c>
      <c r="BE137" s="419">
        <v>5499271.8417277271</v>
      </c>
      <c r="BF137" s="420">
        <v>4613096.4170000004</v>
      </c>
      <c r="BG137" s="420">
        <v>4325953.43</v>
      </c>
      <c r="BH137" s="419">
        <v>5212128.8547277274</v>
      </c>
      <c r="BI137" s="419">
        <v>7733.1288645811983</v>
      </c>
      <c r="BJ137" s="419">
        <v>7521.2766973333337</v>
      </c>
      <c r="BK137" s="421">
        <v>2.8167048730300896E-2</v>
      </c>
      <c r="BL137" s="421">
        <v>0</v>
      </c>
      <c r="BM137" s="419">
        <v>0</v>
      </c>
      <c r="BN137" s="420">
        <v>5499271.841727728</v>
      </c>
      <c r="BO137" s="420">
        <v>7954.8003334239284</v>
      </c>
      <c r="BP137" s="420" t="s">
        <v>78</v>
      </c>
      <c r="BQ137" s="420">
        <v>8159.1570352043445</v>
      </c>
      <c r="BR137" s="421">
        <v>2.8982949672984759E-2</v>
      </c>
      <c r="BS137" s="419">
        <v>-13143</v>
      </c>
      <c r="BT137" s="419">
        <v>5486128.841727728</v>
      </c>
      <c r="BU137" s="419">
        <v>0</v>
      </c>
      <c r="BV137" s="419">
        <v>5486128.841727728</v>
      </c>
      <c r="BW137" s="419">
        <v>137736.41699999999</v>
      </c>
      <c r="BX137" s="419">
        <v>5348392.4247277277</v>
      </c>
    </row>
    <row r="138" spans="1:76">
      <c r="A138" s="416">
        <v>103503</v>
      </c>
      <c r="B138" s="416">
        <v>3304201</v>
      </c>
      <c r="C138" s="417" t="s">
        <v>212</v>
      </c>
      <c r="D138" s="418">
        <v>1186</v>
      </c>
      <c r="E138" s="418">
        <v>0</v>
      </c>
      <c r="F138" s="418">
        <v>1186</v>
      </c>
      <c r="G138" s="419">
        <v>0</v>
      </c>
      <c r="H138" s="419">
        <v>4045333.3289999999</v>
      </c>
      <c r="I138" s="419">
        <v>3056315.7749999999</v>
      </c>
      <c r="J138" s="419">
        <v>0</v>
      </c>
      <c r="K138" s="419">
        <v>271266.3899999999</v>
      </c>
      <c r="L138" s="419">
        <v>0</v>
      </c>
      <c r="M138" s="419">
        <v>1152767.3999999999</v>
      </c>
      <c r="N138" s="419">
        <v>0</v>
      </c>
      <c r="O138" s="419">
        <v>0</v>
      </c>
      <c r="P138" s="419">
        <v>0</v>
      </c>
      <c r="Q138" s="419">
        <v>0</v>
      </c>
      <c r="R138" s="419">
        <v>0</v>
      </c>
      <c r="S138" s="419">
        <v>0</v>
      </c>
      <c r="T138" s="419">
        <v>31570.598707199973</v>
      </c>
      <c r="U138" s="419">
        <v>107711.45441279977</v>
      </c>
      <c r="V138" s="419">
        <v>37343.066019839971</v>
      </c>
      <c r="W138" s="419">
        <v>103254.42871295921</v>
      </c>
      <c r="X138" s="419">
        <v>219828.3485798396</v>
      </c>
      <c r="Y138" s="419">
        <v>92132.498841599954</v>
      </c>
      <c r="Z138" s="419">
        <v>0</v>
      </c>
      <c r="AA138" s="419">
        <v>54408.061049069351</v>
      </c>
      <c r="AB138" s="419">
        <v>0</v>
      </c>
      <c r="AC138" s="419">
        <v>563257.56770707341</v>
      </c>
      <c r="AD138" s="419">
        <v>0</v>
      </c>
      <c r="AE138" s="419">
        <v>0</v>
      </c>
      <c r="AF138" s="419">
        <v>149406.57</v>
      </c>
      <c r="AG138" s="419">
        <v>0</v>
      </c>
      <c r="AH138" s="419">
        <v>0</v>
      </c>
      <c r="AI138" s="419">
        <v>0</v>
      </c>
      <c r="AJ138" s="419">
        <v>148398.02249999999</v>
      </c>
      <c r="AK138" s="419">
        <v>0</v>
      </c>
      <c r="AL138" s="419">
        <v>0</v>
      </c>
      <c r="AM138" s="419">
        <v>0</v>
      </c>
      <c r="AN138" s="419">
        <v>0</v>
      </c>
      <c r="AO138" s="419">
        <v>0</v>
      </c>
      <c r="AP138" s="419">
        <v>0</v>
      </c>
      <c r="AQ138" s="419">
        <v>0</v>
      </c>
      <c r="AR138" s="419">
        <v>0</v>
      </c>
      <c r="AS138" s="419">
        <v>7101649.1040000003</v>
      </c>
      <c r="AT138" s="419">
        <v>2633539.8140303809</v>
      </c>
      <c r="AU138" s="419">
        <v>297804.59250000003</v>
      </c>
      <c r="AV138" s="419">
        <v>1644054.7296057993</v>
      </c>
      <c r="AW138" s="420">
        <v>10032993.510530381</v>
      </c>
      <c r="AX138" s="420">
        <v>9884595.4880303796</v>
      </c>
      <c r="AY138" s="420">
        <v>6640</v>
      </c>
      <c r="AZ138" s="420">
        <v>7875040</v>
      </c>
      <c r="BA138" s="420">
        <v>0</v>
      </c>
      <c r="BB138" s="420">
        <v>0</v>
      </c>
      <c r="BC138" s="420">
        <v>10032993.510530381</v>
      </c>
      <c r="BD138" s="419">
        <v>0</v>
      </c>
      <c r="BE138" s="419">
        <v>10032993.510530379</v>
      </c>
      <c r="BF138" s="420">
        <v>8023438.0225</v>
      </c>
      <c r="BG138" s="420">
        <v>7725633.4299999997</v>
      </c>
      <c r="BH138" s="419">
        <v>9735188.9180303793</v>
      </c>
      <c r="BI138" s="419">
        <v>8208.4223592161707</v>
      </c>
      <c r="BJ138" s="419">
        <v>7973.7969826411954</v>
      </c>
      <c r="BK138" s="421">
        <v>2.9424548566479712E-2</v>
      </c>
      <c r="BL138" s="421">
        <v>0</v>
      </c>
      <c r="BM138" s="419">
        <v>0</v>
      </c>
      <c r="BN138" s="420">
        <v>10032993.510530381</v>
      </c>
      <c r="BO138" s="420">
        <v>8334.3975447136418</v>
      </c>
      <c r="BP138" s="420" t="s">
        <v>78</v>
      </c>
      <c r="BQ138" s="420">
        <v>8459.5223528923943</v>
      </c>
      <c r="BR138" s="421">
        <v>2.4891386864001053E-2</v>
      </c>
      <c r="BS138" s="419">
        <v>-23127</v>
      </c>
      <c r="BT138" s="419">
        <v>10009866.510530381</v>
      </c>
      <c r="BU138" s="419">
        <v>0</v>
      </c>
      <c r="BV138" s="419">
        <v>10009866.510530381</v>
      </c>
      <c r="BW138" s="419">
        <v>148398.02249999999</v>
      </c>
      <c r="BX138" s="419">
        <v>9861468.4880303796</v>
      </c>
    </row>
    <row r="139" spans="1:76">
      <c r="A139" s="416">
        <v>103509</v>
      </c>
      <c r="B139" s="416">
        <v>3304223</v>
      </c>
      <c r="C139" s="417" t="s">
        <v>213</v>
      </c>
      <c r="D139" s="418">
        <v>956</v>
      </c>
      <c r="E139" s="418">
        <v>0</v>
      </c>
      <c r="F139" s="418">
        <v>956</v>
      </c>
      <c r="G139" s="419">
        <v>0</v>
      </c>
      <c r="H139" s="419">
        <v>3254473.5079999999</v>
      </c>
      <c r="I139" s="419">
        <v>2470790.0159999998</v>
      </c>
      <c r="J139" s="419">
        <v>0</v>
      </c>
      <c r="K139" s="419">
        <v>318700.9499999999</v>
      </c>
      <c r="L139" s="419">
        <v>0</v>
      </c>
      <c r="M139" s="419">
        <v>1129138.1999999993</v>
      </c>
      <c r="N139" s="419">
        <v>0</v>
      </c>
      <c r="O139" s="419">
        <v>0</v>
      </c>
      <c r="P139" s="419">
        <v>0</v>
      </c>
      <c r="Q139" s="419">
        <v>0</v>
      </c>
      <c r="R139" s="419">
        <v>0</v>
      </c>
      <c r="S139" s="419">
        <v>0</v>
      </c>
      <c r="T139" s="419">
        <v>5261.766451199981</v>
      </c>
      <c r="U139" s="419">
        <v>12999.658291199959</v>
      </c>
      <c r="V139" s="419">
        <v>44549.622620159993</v>
      </c>
      <c r="W139" s="419">
        <v>173524.80380927963</v>
      </c>
      <c r="X139" s="419">
        <v>414291.88770815992</v>
      </c>
      <c r="Y139" s="419">
        <v>52927.180185599944</v>
      </c>
      <c r="Z139" s="419">
        <v>0</v>
      </c>
      <c r="AA139" s="419">
        <v>36681.319999999934</v>
      </c>
      <c r="AB139" s="419">
        <v>0</v>
      </c>
      <c r="AC139" s="419">
        <v>471693.35838937137</v>
      </c>
      <c r="AD139" s="419">
        <v>0</v>
      </c>
      <c r="AE139" s="419">
        <v>0</v>
      </c>
      <c r="AF139" s="419">
        <v>149406.57</v>
      </c>
      <c r="AG139" s="419">
        <v>0</v>
      </c>
      <c r="AH139" s="419">
        <v>0</v>
      </c>
      <c r="AI139" s="419">
        <v>0</v>
      </c>
      <c r="AJ139" s="419">
        <v>196863.6588</v>
      </c>
      <c r="AK139" s="419">
        <v>0</v>
      </c>
      <c r="AL139" s="419">
        <v>0</v>
      </c>
      <c r="AM139" s="419">
        <v>0</v>
      </c>
      <c r="AN139" s="419">
        <v>0</v>
      </c>
      <c r="AO139" s="419">
        <v>0</v>
      </c>
      <c r="AP139" s="419">
        <v>0</v>
      </c>
      <c r="AQ139" s="419">
        <v>0</v>
      </c>
      <c r="AR139" s="419">
        <v>0</v>
      </c>
      <c r="AS139" s="419">
        <v>5725263.5240000002</v>
      </c>
      <c r="AT139" s="419">
        <v>2659768.7474549697</v>
      </c>
      <c r="AU139" s="419">
        <v>346270.22880000004</v>
      </c>
      <c r="AV139" s="419">
        <v>1532458.3994529869</v>
      </c>
      <c r="AW139" s="420">
        <v>8731302.50025497</v>
      </c>
      <c r="AX139" s="420">
        <v>8534438.8414549697</v>
      </c>
      <c r="AY139" s="420">
        <v>6640</v>
      </c>
      <c r="AZ139" s="420">
        <v>6347840</v>
      </c>
      <c r="BA139" s="420">
        <v>0</v>
      </c>
      <c r="BB139" s="420">
        <v>0</v>
      </c>
      <c r="BC139" s="420">
        <v>8731302.50025497</v>
      </c>
      <c r="BD139" s="419">
        <v>0</v>
      </c>
      <c r="BE139" s="419">
        <v>8731302.50025497</v>
      </c>
      <c r="BF139" s="420">
        <v>6544703.6588000003</v>
      </c>
      <c r="BG139" s="420">
        <v>6198433.4299999997</v>
      </c>
      <c r="BH139" s="419">
        <v>8385032.2714549694</v>
      </c>
      <c r="BI139" s="419">
        <v>8770.9542588441109</v>
      </c>
      <c r="BJ139" s="419">
        <v>8387.7328479438311</v>
      </c>
      <c r="BK139" s="421">
        <v>4.5688318625243612E-2</v>
      </c>
      <c r="BL139" s="421">
        <v>0</v>
      </c>
      <c r="BM139" s="419">
        <v>0</v>
      </c>
      <c r="BN139" s="420">
        <v>8731302.50025497</v>
      </c>
      <c r="BO139" s="420">
        <v>8927.2372818566637</v>
      </c>
      <c r="BP139" s="420" t="s">
        <v>78</v>
      </c>
      <c r="BQ139" s="420">
        <v>9133.1616111453659</v>
      </c>
      <c r="BR139" s="421">
        <v>4.6821201095004428E-2</v>
      </c>
      <c r="BS139" s="419">
        <v>-18642</v>
      </c>
      <c r="BT139" s="419">
        <v>8712660.50025497</v>
      </c>
      <c r="BU139" s="419">
        <v>0</v>
      </c>
      <c r="BV139" s="419">
        <v>8712660.50025497</v>
      </c>
      <c r="BW139" s="419">
        <v>196863.6588</v>
      </c>
      <c r="BX139" s="419">
        <v>8515796.8414549697</v>
      </c>
    </row>
    <row r="140" spans="1:76">
      <c r="A140" s="416">
        <v>103519</v>
      </c>
      <c r="B140" s="416">
        <v>3304245</v>
      </c>
      <c r="C140" s="417" t="s">
        <v>214</v>
      </c>
      <c r="D140" s="418">
        <v>1223</v>
      </c>
      <c r="E140" s="418">
        <v>0</v>
      </c>
      <c r="F140" s="418">
        <v>1223</v>
      </c>
      <c r="G140" s="419">
        <v>0</v>
      </c>
      <c r="H140" s="419">
        <v>4193263.943</v>
      </c>
      <c r="I140" s="419">
        <v>3127093.6140000001</v>
      </c>
      <c r="J140" s="419">
        <v>0</v>
      </c>
      <c r="K140" s="419">
        <v>377005.92999999993</v>
      </c>
      <c r="L140" s="419">
        <v>0</v>
      </c>
      <c r="M140" s="419">
        <v>1380620.3999999997</v>
      </c>
      <c r="N140" s="419">
        <v>0</v>
      </c>
      <c r="O140" s="419">
        <v>0</v>
      </c>
      <c r="P140" s="419">
        <v>0</v>
      </c>
      <c r="Q140" s="419">
        <v>0</v>
      </c>
      <c r="R140" s="419">
        <v>0</v>
      </c>
      <c r="S140" s="419">
        <v>0</v>
      </c>
      <c r="T140" s="419">
        <v>25958.047825919988</v>
      </c>
      <c r="U140" s="419">
        <v>158317.26704639959</v>
      </c>
      <c r="V140" s="419">
        <v>117925.47164159959</v>
      </c>
      <c r="W140" s="419">
        <v>205074.76813823928</v>
      </c>
      <c r="X140" s="419">
        <v>140659.39786751976</v>
      </c>
      <c r="Y140" s="419">
        <v>73509.972479999968</v>
      </c>
      <c r="Z140" s="419">
        <v>0</v>
      </c>
      <c r="AA140" s="419">
        <v>162401.25668669507</v>
      </c>
      <c r="AB140" s="419">
        <v>0</v>
      </c>
      <c r="AC140" s="419">
        <v>619416.92046551337</v>
      </c>
      <c r="AD140" s="419">
        <v>0</v>
      </c>
      <c r="AE140" s="419">
        <v>0</v>
      </c>
      <c r="AF140" s="419">
        <v>149406.57</v>
      </c>
      <c r="AG140" s="419">
        <v>0</v>
      </c>
      <c r="AH140" s="419">
        <v>0</v>
      </c>
      <c r="AI140" s="419">
        <v>0</v>
      </c>
      <c r="AJ140" s="419">
        <v>57630.3</v>
      </c>
      <c r="AK140" s="419">
        <v>0</v>
      </c>
      <c r="AL140" s="419">
        <v>0</v>
      </c>
      <c r="AM140" s="419">
        <v>0</v>
      </c>
      <c r="AN140" s="419">
        <v>0</v>
      </c>
      <c r="AO140" s="419">
        <v>0</v>
      </c>
      <c r="AP140" s="419">
        <v>0</v>
      </c>
      <c r="AQ140" s="419">
        <v>0</v>
      </c>
      <c r="AR140" s="419">
        <v>0</v>
      </c>
      <c r="AS140" s="419">
        <v>7320357.557</v>
      </c>
      <c r="AT140" s="419">
        <v>3260889.4321518866</v>
      </c>
      <c r="AU140" s="419">
        <v>207036.87</v>
      </c>
      <c r="AV140" s="419">
        <v>1877900.4501153976</v>
      </c>
      <c r="AW140" s="420">
        <v>10788283.859151887</v>
      </c>
      <c r="AX140" s="420">
        <v>10730653.559151886</v>
      </c>
      <c r="AY140" s="420">
        <v>6640</v>
      </c>
      <c r="AZ140" s="420">
        <v>8120720</v>
      </c>
      <c r="BA140" s="420">
        <v>0</v>
      </c>
      <c r="BB140" s="420">
        <v>0</v>
      </c>
      <c r="BC140" s="420">
        <v>10788283.859151887</v>
      </c>
      <c r="BD140" s="419">
        <v>0</v>
      </c>
      <c r="BE140" s="419">
        <v>10788283.859151885</v>
      </c>
      <c r="BF140" s="420">
        <v>8178350.2999999998</v>
      </c>
      <c r="BG140" s="420">
        <v>7971313.4299999997</v>
      </c>
      <c r="BH140" s="419">
        <v>10581246.989151886</v>
      </c>
      <c r="BI140" s="419">
        <v>8651.8781595681812</v>
      </c>
      <c r="BJ140" s="419">
        <v>8334.7053539130447</v>
      </c>
      <c r="BK140" s="421">
        <v>3.8054471296484121E-2</v>
      </c>
      <c r="BL140" s="421">
        <v>0</v>
      </c>
      <c r="BM140" s="419">
        <v>0</v>
      </c>
      <c r="BN140" s="420">
        <v>10788283.859151887</v>
      </c>
      <c r="BO140" s="420">
        <v>8774.0421579328577</v>
      </c>
      <c r="BP140" s="420" t="s">
        <v>78</v>
      </c>
      <c r="BQ140" s="420">
        <v>8821.1642347930392</v>
      </c>
      <c r="BR140" s="421">
        <v>4.1347542378762592E-2</v>
      </c>
      <c r="BS140" s="419">
        <v>-23848.5</v>
      </c>
      <c r="BT140" s="419">
        <v>10764435.359151887</v>
      </c>
      <c r="BU140" s="419">
        <v>0</v>
      </c>
      <c r="BV140" s="419">
        <v>10764435.359151887</v>
      </c>
      <c r="BW140" s="419">
        <v>57630.3</v>
      </c>
      <c r="BX140" s="419">
        <v>10706805.059151886</v>
      </c>
    </row>
    <row r="141" spans="1:76">
      <c r="A141" s="416">
        <v>103531</v>
      </c>
      <c r="B141" s="416">
        <v>3304606</v>
      </c>
      <c r="C141" s="417" t="s">
        <v>215</v>
      </c>
      <c r="D141" s="418">
        <v>841</v>
      </c>
      <c r="E141" s="418">
        <v>0</v>
      </c>
      <c r="F141" s="418">
        <v>841</v>
      </c>
      <c r="G141" s="419">
        <v>0</v>
      </c>
      <c r="H141" s="419">
        <v>2896026.2510000002</v>
      </c>
      <c r="I141" s="419">
        <v>2136203.8680000002</v>
      </c>
      <c r="J141" s="419">
        <v>0</v>
      </c>
      <c r="K141" s="419">
        <v>127480.37999999973</v>
      </c>
      <c r="L141" s="419">
        <v>0</v>
      </c>
      <c r="M141" s="419">
        <v>447266.99999999872</v>
      </c>
      <c r="N141" s="419">
        <v>0</v>
      </c>
      <c r="O141" s="419">
        <v>0</v>
      </c>
      <c r="P141" s="419">
        <v>0</v>
      </c>
      <c r="Q141" s="419">
        <v>0</v>
      </c>
      <c r="R141" s="419">
        <v>0</v>
      </c>
      <c r="S141" s="419">
        <v>0</v>
      </c>
      <c r="T141" s="419">
        <v>27393.758386175985</v>
      </c>
      <c r="U141" s="419">
        <v>34861.966271999969</v>
      </c>
      <c r="V141" s="419">
        <v>47882.265082623999</v>
      </c>
      <c r="W141" s="419">
        <v>72507.725110015861</v>
      </c>
      <c r="X141" s="419">
        <v>116970.93513011139</v>
      </c>
      <c r="Y141" s="419">
        <v>68690.985395199968</v>
      </c>
      <c r="Z141" s="419">
        <v>0</v>
      </c>
      <c r="AA141" s="419">
        <v>41614.285727923547</v>
      </c>
      <c r="AB141" s="419">
        <v>0</v>
      </c>
      <c r="AC141" s="419">
        <v>201375.10100387083</v>
      </c>
      <c r="AD141" s="419">
        <v>0</v>
      </c>
      <c r="AE141" s="419">
        <v>0</v>
      </c>
      <c r="AF141" s="419">
        <v>149406.57</v>
      </c>
      <c r="AG141" s="419">
        <v>0</v>
      </c>
      <c r="AH141" s="419">
        <v>0</v>
      </c>
      <c r="AI141" s="419">
        <v>0</v>
      </c>
      <c r="AJ141" s="419">
        <v>31984.816500000001</v>
      </c>
      <c r="AK141" s="419">
        <v>0</v>
      </c>
      <c r="AL141" s="419">
        <v>0</v>
      </c>
      <c r="AM141" s="419">
        <v>0</v>
      </c>
      <c r="AN141" s="419">
        <v>0</v>
      </c>
      <c r="AO141" s="419">
        <v>0</v>
      </c>
      <c r="AP141" s="419">
        <v>0</v>
      </c>
      <c r="AQ141" s="419">
        <v>0</v>
      </c>
      <c r="AR141" s="419">
        <v>0</v>
      </c>
      <c r="AS141" s="419">
        <v>5032230.1190000009</v>
      </c>
      <c r="AT141" s="419">
        <v>1186044.40210792</v>
      </c>
      <c r="AU141" s="419">
        <v>181391.38650000002</v>
      </c>
      <c r="AV141" s="419">
        <v>792486.41248927603</v>
      </c>
      <c r="AW141" s="420">
        <v>6399665.9076079214</v>
      </c>
      <c r="AX141" s="420">
        <v>6367681.0911079217</v>
      </c>
      <c r="AY141" s="420">
        <v>6640</v>
      </c>
      <c r="AZ141" s="420">
        <v>5584240</v>
      </c>
      <c r="BA141" s="420">
        <v>0</v>
      </c>
      <c r="BB141" s="420">
        <v>0</v>
      </c>
      <c r="BC141" s="420">
        <v>6399665.9076079214</v>
      </c>
      <c r="BD141" s="419">
        <v>0</v>
      </c>
      <c r="BE141" s="419">
        <v>6399665.9076079214</v>
      </c>
      <c r="BF141" s="420">
        <v>5616224.8164999997</v>
      </c>
      <c r="BG141" s="420">
        <v>5434833.4299999997</v>
      </c>
      <c r="BH141" s="419">
        <v>6218274.5211079214</v>
      </c>
      <c r="BI141" s="419">
        <v>7393.9054947775521</v>
      </c>
      <c r="BJ141" s="419">
        <v>7203.0596554373515</v>
      </c>
      <c r="BK141" s="421">
        <v>2.6495107422321213E-2</v>
      </c>
      <c r="BL141" s="421">
        <v>0</v>
      </c>
      <c r="BM141" s="419">
        <v>0</v>
      </c>
      <c r="BN141" s="420">
        <v>6399665.9076079214</v>
      </c>
      <c r="BO141" s="420">
        <v>7571.5589668346274</v>
      </c>
      <c r="BP141" s="420" t="s">
        <v>78</v>
      </c>
      <c r="BQ141" s="420">
        <v>7609.5908532793355</v>
      </c>
      <c r="BR141" s="421">
        <v>2.8694290341504614E-2</v>
      </c>
      <c r="BS141" s="419">
        <v>-16399.5</v>
      </c>
      <c r="BT141" s="419">
        <v>6383266.4076079214</v>
      </c>
      <c r="BU141" s="419">
        <v>0</v>
      </c>
      <c r="BV141" s="419">
        <v>6383266.4076079214</v>
      </c>
      <c r="BW141" s="419">
        <v>31984.816500000001</v>
      </c>
      <c r="BX141" s="419">
        <v>6351281.5911079217</v>
      </c>
    </row>
    <row r="142" spans="1:76">
      <c r="A142" s="416">
        <v>103534</v>
      </c>
      <c r="B142" s="416">
        <v>3304625</v>
      </c>
      <c r="C142" s="417" t="s">
        <v>216</v>
      </c>
      <c r="D142" s="418">
        <v>595</v>
      </c>
      <c r="E142" s="418">
        <v>0</v>
      </c>
      <c r="F142" s="418">
        <v>595</v>
      </c>
      <c r="G142" s="419">
        <v>0</v>
      </c>
      <c r="H142" s="419">
        <v>1997063.2890000001</v>
      </c>
      <c r="I142" s="419">
        <v>1569981.156</v>
      </c>
      <c r="J142" s="419">
        <v>0</v>
      </c>
      <c r="K142" s="419">
        <v>188750.02</v>
      </c>
      <c r="L142" s="419">
        <v>0</v>
      </c>
      <c r="M142" s="419">
        <v>659929.79999999993</v>
      </c>
      <c r="N142" s="419">
        <v>0</v>
      </c>
      <c r="O142" s="419">
        <v>0</v>
      </c>
      <c r="P142" s="419">
        <v>0</v>
      </c>
      <c r="Q142" s="419">
        <v>0</v>
      </c>
      <c r="R142" s="419">
        <v>0</v>
      </c>
      <c r="S142" s="419">
        <v>0</v>
      </c>
      <c r="T142" s="419">
        <v>24905.694535679795</v>
      </c>
      <c r="U142" s="419">
        <v>25999.316582399995</v>
      </c>
      <c r="V142" s="419">
        <v>92374.952785919857</v>
      </c>
      <c r="W142" s="419">
        <v>80309.000110079985</v>
      </c>
      <c r="X142" s="419">
        <v>103765.12957439999</v>
      </c>
      <c r="Y142" s="419">
        <v>30384.12195839997</v>
      </c>
      <c r="Z142" s="419">
        <v>0</v>
      </c>
      <c r="AA142" s="419">
        <v>87716.199999999939</v>
      </c>
      <c r="AB142" s="419">
        <v>0</v>
      </c>
      <c r="AC142" s="419">
        <v>285882.65921859368</v>
      </c>
      <c r="AD142" s="419">
        <v>0</v>
      </c>
      <c r="AE142" s="419">
        <v>0</v>
      </c>
      <c r="AF142" s="419">
        <v>149406.57</v>
      </c>
      <c r="AG142" s="419">
        <v>0</v>
      </c>
      <c r="AH142" s="419">
        <v>0</v>
      </c>
      <c r="AI142" s="419">
        <v>0</v>
      </c>
      <c r="AJ142" s="419">
        <v>17289.09</v>
      </c>
      <c r="AK142" s="419">
        <v>0</v>
      </c>
      <c r="AL142" s="419">
        <v>0</v>
      </c>
      <c r="AM142" s="419">
        <v>0</v>
      </c>
      <c r="AN142" s="419">
        <v>0</v>
      </c>
      <c r="AO142" s="419">
        <v>0</v>
      </c>
      <c r="AP142" s="419">
        <v>0</v>
      </c>
      <c r="AQ142" s="419">
        <v>0</v>
      </c>
      <c r="AR142" s="419">
        <v>0</v>
      </c>
      <c r="AS142" s="419">
        <v>3567044.4450000003</v>
      </c>
      <c r="AT142" s="419">
        <v>1580016.894765473</v>
      </c>
      <c r="AU142" s="419">
        <v>166695.66</v>
      </c>
      <c r="AV142" s="419">
        <v>898545.37426547031</v>
      </c>
      <c r="AW142" s="420">
        <v>5313756.9997654734</v>
      </c>
      <c r="AX142" s="420">
        <v>5296467.9097654736</v>
      </c>
      <c r="AY142" s="420">
        <v>6640</v>
      </c>
      <c r="AZ142" s="420">
        <v>3950800</v>
      </c>
      <c r="BA142" s="420">
        <v>0</v>
      </c>
      <c r="BB142" s="420">
        <v>0</v>
      </c>
      <c r="BC142" s="420">
        <v>5313756.9997654734</v>
      </c>
      <c r="BD142" s="419">
        <v>0</v>
      </c>
      <c r="BE142" s="419">
        <v>5313756.9997654743</v>
      </c>
      <c r="BF142" s="420">
        <v>3968089.09</v>
      </c>
      <c r="BG142" s="420">
        <v>3801393.43</v>
      </c>
      <c r="BH142" s="419">
        <v>5147061.3397654733</v>
      </c>
      <c r="BI142" s="419">
        <v>8650.5232601100397</v>
      </c>
      <c r="BJ142" s="419">
        <v>8307.3972876996795</v>
      </c>
      <c r="BK142" s="421">
        <v>4.1303667144751643E-2</v>
      </c>
      <c r="BL142" s="421">
        <v>0</v>
      </c>
      <c r="BM142" s="419">
        <v>0</v>
      </c>
      <c r="BN142" s="420">
        <v>5313756.9997654734</v>
      </c>
      <c r="BO142" s="420">
        <v>8901.6267391016354</v>
      </c>
      <c r="BP142" s="420" t="s">
        <v>78</v>
      </c>
      <c r="BQ142" s="420">
        <v>8930.6840332192824</v>
      </c>
      <c r="BR142" s="421">
        <v>4.2299912764409475E-2</v>
      </c>
      <c r="BS142" s="419">
        <v>-11602.5</v>
      </c>
      <c r="BT142" s="419">
        <v>5302154.4997654734</v>
      </c>
      <c r="BU142" s="419">
        <v>0</v>
      </c>
      <c r="BV142" s="419">
        <v>5302154.4997654734</v>
      </c>
      <c r="BW142" s="419">
        <v>17289.09</v>
      </c>
      <c r="BX142" s="419">
        <v>5284865.4097654736</v>
      </c>
    </row>
    <row r="143" spans="1:76">
      <c r="A143" s="416">
        <v>103539</v>
      </c>
      <c r="B143" s="416">
        <v>3304801</v>
      </c>
      <c r="C143" s="417" t="s">
        <v>217</v>
      </c>
      <c r="D143" s="418">
        <v>795</v>
      </c>
      <c r="E143" s="418">
        <v>0</v>
      </c>
      <c r="F143" s="418">
        <v>795</v>
      </c>
      <c r="G143" s="419">
        <v>0</v>
      </c>
      <c r="H143" s="419">
        <v>2839129.861</v>
      </c>
      <c r="I143" s="419">
        <v>1904567.304</v>
      </c>
      <c r="J143" s="419">
        <v>0</v>
      </c>
      <c r="K143" s="419">
        <v>177879.59999999989</v>
      </c>
      <c r="L143" s="419">
        <v>0</v>
      </c>
      <c r="M143" s="419">
        <v>734192.99999999907</v>
      </c>
      <c r="N143" s="419">
        <v>0</v>
      </c>
      <c r="O143" s="419">
        <v>0</v>
      </c>
      <c r="P143" s="419">
        <v>0</v>
      </c>
      <c r="Q143" s="419">
        <v>0</v>
      </c>
      <c r="R143" s="419">
        <v>0</v>
      </c>
      <c r="S143" s="419">
        <v>0</v>
      </c>
      <c r="T143" s="419">
        <v>25607.263395839978</v>
      </c>
      <c r="U143" s="419">
        <v>32963.419238399991</v>
      </c>
      <c r="V143" s="419">
        <v>18999.103764479976</v>
      </c>
      <c r="W143" s="419">
        <v>48041.991137279983</v>
      </c>
      <c r="X143" s="419">
        <v>244424.52744191998</v>
      </c>
      <c r="Y143" s="419">
        <v>77430.504345599984</v>
      </c>
      <c r="Z143" s="419">
        <v>0</v>
      </c>
      <c r="AA143" s="419">
        <v>73362.639999999883</v>
      </c>
      <c r="AB143" s="419">
        <v>0</v>
      </c>
      <c r="AC143" s="419">
        <v>338944.99703455193</v>
      </c>
      <c r="AD143" s="419">
        <v>0</v>
      </c>
      <c r="AE143" s="419">
        <v>5953.2639999999556</v>
      </c>
      <c r="AF143" s="419">
        <v>149406.57</v>
      </c>
      <c r="AG143" s="419">
        <v>0</v>
      </c>
      <c r="AH143" s="419">
        <v>0</v>
      </c>
      <c r="AI143" s="419">
        <v>0</v>
      </c>
      <c r="AJ143" s="419">
        <v>20862.168600000001</v>
      </c>
      <c r="AK143" s="419">
        <v>0</v>
      </c>
      <c r="AL143" s="419">
        <v>0</v>
      </c>
      <c r="AM143" s="419">
        <v>0</v>
      </c>
      <c r="AN143" s="419">
        <v>0</v>
      </c>
      <c r="AO143" s="419">
        <v>0</v>
      </c>
      <c r="AP143" s="419">
        <v>0</v>
      </c>
      <c r="AQ143" s="419">
        <v>0</v>
      </c>
      <c r="AR143" s="419">
        <v>0</v>
      </c>
      <c r="AS143" s="419">
        <v>4743697.165</v>
      </c>
      <c r="AT143" s="419">
        <v>1777800.3103580708</v>
      </c>
      <c r="AU143" s="419">
        <v>170268.73860000001</v>
      </c>
      <c r="AV143" s="419">
        <v>1065564.0426410185</v>
      </c>
      <c r="AW143" s="420">
        <v>6691766.2139580706</v>
      </c>
      <c r="AX143" s="420">
        <v>6670904.0453580702</v>
      </c>
      <c r="AY143" s="420">
        <v>6640</v>
      </c>
      <c r="AZ143" s="420">
        <v>5278800</v>
      </c>
      <c r="BA143" s="420">
        <v>0</v>
      </c>
      <c r="BB143" s="420">
        <v>0</v>
      </c>
      <c r="BC143" s="420">
        <v>6691766.2139580706</v>
      </c>
      <c r="BD143" s="419">
        <v>0</v>
      </c>
      <c r="BE143" s="419">
        <v>6691766.2139580688</v>
      </c>
      <c r="BF143" s="420">
        <v>5299662.1686000004</v>
      </c>
      <c r="BG143" s="420">
        <v>5129393.43</v>
      </c>
      <c r="BH143" s="419">
        <v>6521497.4753580699</v>
      </c>
      <c r="BI143" s="419">
        <v>8203.141478437823</v>
      </c>
      <c r="BJ143" s="419">
        <v>7943.79863044586</v>
      </c>
      <c r="BK143" s="421">
        <v>3.2647208225796497E-2</v>
      </c>
      <c r="BL143" s="421">
        <v>0</v>
      </c>
      <c r="BM143" s="419">
        <v>0</v>
      </c>
      <c r="BN143" s="420">
        <v>6691766.2139580706</v>
      </c>
      <c r="BO143" s="420">
        <v>8391.0742708906546</v>
      </c>
      <c r="BP143" s="420" t="s">
        <v>78</v>
      </c>
      <c r="BQ143" s="420">
        <v>8417.3159924000884</v>
      </c>
      <c r="BR143" s="421">
        <v>3.0827943804125457E-2</v>
      </c>
      <c r="BS143" s="419">
        <v>-15502.5</v>
      </c>
      <c r="BT143" s="419">
        <v>6676263.7139580706</v>
      </c>
      <c r="BU143" s="419">
        <v>0</v>
      </c>
      <c r="BV143" s="419">
        <v>6676263.7139580706</v>
      </c>
      <c r="BW143" s="419">
        <v>20862.168600000001</v>
      </c>
      <c r="BX143" s="419">
        <v>6655401.5453580702</v>
      </c>
    </row>
    <row r="144" spans="1:76">
      <c r="A144" s="416">
        <v>103560</v>
      </c>
      <c r="B144" s="416">
        <v>3305413</v>
      </c>
      <c r="C144" s="417" t="s">
        <v>218</v>
      </c>
      <c r="D144" s="418">
        <v>997</v>
      </c>
      <c r="E144" s="418">
        <v>0</v>
      </c>
      <c r="F144" s="418">
        <v>997</v>
      </c>
      <c r="G144" s="419">
        <v>0</v>
      </c>
      <c r="H144" s="419">
        <v>3476369.429</v>
      </c>
      <c r="I144" s="419">
        <v>2483658.7140000002</v>
      </c>
      <c r="J144" s="419">
        <v>0</v>
      </c>
      <c r="K144" s="419">
        <v>185785.35999999967</v>
      </c>
      <c r="L144" s="419">
        <v>0</v>
      </c>
      <c r="M144" s="419">
        <v>668368.79999999912</v>
      </c>
      <c r="N144" s="419">
        <v>0</v>
      </c>
      <c r="O144" s="419">
        <v>0</v>
      </c>
      <c r="P144" s="419">
        <v>0</v>
      </c>
      <c r="Q144" s="419">
        <v>0</v>
      </c>
      <c r="R144" s="419">
        <v>0</v>
      </c>
      <c r="S144" s="419">
        <v>0</v>
      </c>
      <c r="T144" s="419">
        <v>22099.419095039982</v>
      </c>
      <c r="U144" s="419">
        <v>76605.129215999914</v>
      </c>
      <c r="V144" s="419">
        <v>47170.188656639963</v>
      </c>
      <c r="W144" s="419">
        <v>71704.464383999744</v>
      </c>
      <c r="X144" s="419">
        <v>123749.5248998398</v>
      </c>
      <c r="Y144" s="419">
        <v>85271.568076800002</v>
      </c>
      <c r="Z144" s="419">
        <v>0</v>
      </c>
      <c r="AA144" s="419">
        <v>36718.148634538076</v>
      </c>
      <c r="AB144" s="419">
        <v>0</v>
      </c>
      <c r="AC144" s="419">
        <v>302839.85679822275</v>
      </c>
      <c r="AD144" s="419">
        <v>0</v>
      </c>
      <c r="AE144" s="419">
        <v>0</v>
      </c>
      <c r="AF144" s="419">
        <v>149406.57</v>
      </c>
      <c r="AG144" s="419">
        <v>0</v>
      </c>
      <c r="AH144" s="419">
        <v>0</v>
      </c>
      <c r="AI144" s="419">
        <v>0</v>
      </c>
      <c r="AJ144" s="419">
        <v>35730.786</v>
      </c>
      <c r="AK144" s="419">
        <v>0</v>
      </c>
      <c r="AL144" s="419">
        <v>0</v>
      </c>
      <c r="AM144" s="419">
        <v>0</v>
      </c>
      <c r="AN144" s="419">
        <v>0</v>
      </c>
      <c r="AO144" s="419">
        <v>0</v>
      </c>
      <c r="AP144" s="419">
        <v>0</v>
      </c>
      <c r="AQ144" s="419">
        <v>0</v>
      </c>
      <c r="AR144" s="419">
        <v>0</v>
      </c>
      <c r="AS144" s="419">
        <v>5960028.1430000002</v>
      </c>
      <c r="AT144" s="419">
        <v>1620312.4597610792</v>
      </c>
      <c r="AU144" s="419">
        <v>185137.356</v>
      </c>
      <c r="AV144" s="419">
        <v>1061912.8675064174</v>
      </c>
      <c r="AW144" s="420">
        <v>7765477.9587610792</v>
      </c>
      <c r="AX144" s="420">
        <v>7729747.1727610789</v>
      </c>
      <c r="AY144" s="420">
        <v>6640</v>
      </c>
      <c r="AZ144" s="420">
        <v>6620080</v>
      </c>
      <c r="BA144" s="420">
        <v>0</v>
      </c>
      <c r="BB144" s="420">
        <v>0</v>
      </c>
      <c r="BC144" s="420">
        <v>7765477.9587610792</v>
      </c>
      <c r="BD144" s="419">
        <v>0</v>
      </c>
      <c r="BE144" s="419">
        <v>7765477.9587610783</v>
      </c>
      <c r="BF144" s="420">
        <v>6655810.7860000003</v>
      </c>
      <c r="BG144" s="420">
        <v>6470673.4299999997</v>
      </c>
      <c r="BH144" s="419">
        <v>7580340.6027610786</v>
      </c>
      <c r="BI144" s="419">
        <v>7603.1500529198383</v>
      </c>
      <c r="BJ144" s="419">
        <v>7399.810800402819</v>
      </c>
      <c r="BK144" s="421">
        <v>2.7478979936345162E-2</v>
      </c>
      <c r="BL144" s="421">
        <v>0</v>
      </c>
      <c r="BM144" s="419">
        <v>0</v>
      </c>
      <c r="BN144" s="420">
        <v>7765477.9587610792</v>
      </c>
      <c r="BO144" s="420">
        <v>7753.0061913350846</v>
      </c>
      <c r="BP144" s="420" t="s">
        <v>78</v>
      </c>
      <c r="BQ144" s="420">
        <v>7788.844492237793</v>
      </c>
      <c r="BR144" s="421">
        <v>1.96834811802582E-2</v>
      </c>
      <c r="BS144" s="419">
        <v>-19441.5</v>
      </c>
      <c r="BT144" s="419">
        <v>7746036.4587610792</v>
      </c>
      <c r="BU144" s="419">
        <v>0</v>
      </c>
      <c r="BV144" s="419">
        <v>7746036.4587610792</v>
      </c>
      <c r="BW144" s="419">
        <v>35730.786</v>
      </c>
      <c r="BX144" s="419">
        <v>7710305.6727610789</v>
      </c>
    </row>
    <row r="145" spans="1:76">
      <c r="A145" s="416">
        <v>103563</v>
      </c>
      <c r="B145" s="416">
        <v>3305416</v>
      </c>
      <c r="C145" s="417" t="s">
        <v>219</v>
      </c>
      <c r="D145" s="418">
        <v>1079</v>
      </c>
      <c r="E145" s="418">
        <v>0</v>
      </c>
      <c r="F145" s="418">
        <v>1079</v>
      </c>
      <c r="G145" s="419">
        <v>0</v>
      </c>
      <c r="H145" s="419">
        <v>3647058.5989999999</v>
      </c>
      <c r="I145" s="419">
        <v>2818244.8620000002</v>
      </c>
      <c r="J145" s="419">
        <v>0</v>
      </c>
      <c r="K145" s="419">
        <v>292019.00999999989</v>
      </c>
      <c r="L145" s="419">
        <v>0</v>
      </c>
      <c r="M145" s="419">
        <v>1063313.9999999995</v>
      </c>
      <c r="N145" s="419">
        <v>0</v>
      </c>
      <c r="O145" s="419">
        <v>0</v>
      </c>
      <c r="P145" s="419">
        <v>0</v>
      </c>
      <c r="Q145" s="419">
        <v>0</v>
      </c>
      <c r="R145" s="419">
        <v>0</v>
      </c>
      <c r="S145" s="419">
        <v>0</v>
      </c>
      <c r="T145" s="419">
        <v>41743.347179519849</v>
      </c>
      <c r="U145" s="419">
        <v>32499.145727999956</v>
      </c>
      <c r="V145" s="419">
        <v>22929.952819199934</v>
      </c>
      <c r="W145" s="419">
        <v>175675.9377408</v>
      </c>
      <c r="X145" s="419">
        <v>246730.41921023943</v>
      </c>
      <c r="Y145" s="419">
        <v>92132.498841600012</v>
      </c>
      <c r="Z145" s="419">
        <v>0</v>
      </c>
      <c r="AA145" s="419">
        <v>57467.499962894239</v>
      </c>
      <c r="AB145" s="419">
        <v>0</v>
      </c>
      <c r="AC145" s="419">
        <v>525482.01619805617</v>
      </c>
      <c r="AD145" s="419">
        <v>0</v>
      </c>
      <c r="AE145" s="419">
        <v>0</v>
      </c>
      <c r="AF145" s="419">
        <v>149406.57</v>
      </c>
      <c r="AG145" s="419">
        <v>0</v>
      </c>
      <c r="AH145" s="419">
        <v>0</v>
      </c>
      <c r="AI145" s="419">
        <v>0</v>
      </c>
      <c r="AJ145" s="419">
        <v>39764.906999999999</v>
      </c>
      <c r="AK145" s="419">
        <v>0</v>
      </c>
      <c r="AL145" s="419">
        <v>0</v>
      </c>
      <c r="AM145" s="419">
        <v>0</v>
      </c>
      <c r="AN145" s="419">
        <v>0</v>
      </c>
      <c r="AO145" s="419">
        <v>0</v>
      </c>
      <c r="AP145" s="419">
        <v>0</v>
      </c>
      <c r="AQ145" s="419">
        <v>0</v>
      </c>
      <c r="AR145" s="419">
        <v>0</v>
      </c>
      <c r="AS145" s="419">
        <v>6465303.4610000001</v>
      </c>
      <c r="AT145" s="419">
        <v>2549993.8276803093</v>
      </c>
      <c r="AU145" s="419">
        <v>189171.47700000001</v>
      </c>
      <c r="AV145" s="419">
        <v>1556883.1413950254</v>
      </c>
      <c r="AW145" s="420">
        <v>9204468.7656803094</v>
      </c>
      <c r="AX145" s="420">
        <v>9164703.8586803097</v>
      </c>
      <c r="AY145" s="420">
        <v>6640</v>
      </c>
      <c r="AZ145" s="420">
        <v>7164560</v>
      </c>
      <c r="BA145" s="420">
        <v>0</v>
      </c>
      <c r="BB145" s="420">
        <v>0</v>
      </c>
      <c r="BC145" s="420">
        <v>9204468.7656803094</v>
      </c>
      <c r="BD145" s="419">
        <v>0</v>
      </c>
      <c r="BE145" s="419">
        <v>9204468.7656803075</v>
      </c>
      <c r="BF145" s="420">
        <v>7204324.9069999997</v>
      </c>
      <c r="BG145" s="420">
        <v>7015153.4299999997</v>
      </c>
      <c r="BH145" s="419">
        <v>9015297.2886803094</v>
      </c>
      <c r="BI145" s="419">
        <v>8355.2338171272568</v>
      </c>
      <c r="BJ145" s="419">
        <v>8085.3950691240234</v>
      </c>
      <c r="BK145" s="421">
        <v>3.3373600881133919E-2</v>
      </c>
      <c r="BL145" s="421">
        <v>0</v>
      </c>
      <c r="BM145" s="419">
        <v>0</v>
      </c>
      <c r="BN145" s="420">
        <v>9204468.7656803094</v>
      </c>
      <c r="BO145" s="420">
        <v>8493.7014445600653</v>
      </c>
      <c r="BP145" s="420" t="s">
        <v>78</v>
      </c>
      <c r="BQ145" s="420">
        <v>8530.5549264877754</v>
      </c>
      <c r="BR145" s="421">
        <v>3.7463065692125097E-2</v>
      </c>
      <c r="BS145" s="419">
        <v>-21040.5</v>
      </c>
      <c r="BT145" s="419">
        <v>9183428.2656803094</v>
      </c>
      <c r="BU145" s="419">
        <v>0</v>
      </c>
      <c r="BV145" s="419">
        <v>9183428.2656803094</v>
      </c>
      <c r="BW145" s="419">
        <v>39764.906999999999</v>
      </c>
      <c r="BX145" s="419">
        <v>9143663.3586803097</v>
      </c>
    </row>
    <row r="146" spans="1:76">
      <c r="A146" s="416">
        <v>142230</v>
      </c>
      <c r="B146" s="416">
        <v>3302003</v>
      </c>
      <c r="C146" s="417" t="s">
        <v>220</v>
      </c>
      <c r="D146" s="418">
        <v>651</v>
      </c>
      <c r="E146" s="418">
        <v>651</v>
      </c>
      <c r="F146" s="418">
        <v>0</v>
      </c>
      <c r="G146" s="419">
        <v>2617820.0790000004</v>
      </c>
      <c r="H146" s="419">
        <v>0</v>
      </c>
      <c r="I146" s="419">
        <v>0</v>
      </c>
      <c r="J146" s="419">
        <v>178373.71</v>
      </c>
      <c r="K146" s="419">
        <v>0</v>
      </c>
      <c r="L146" s="419">
        <v>461720.9999999993</v>
      </c>
      <c r="M146" s="419">
        <v>0</v>
      </c>
      <c r="N146" s="419">
        <v>9455.7038284799855</v>
      </c>
      <c r="O146" s="419">
        <v>5880.7977983999863</v>
      </c>
      <c r="P146" s="419">
        <v>27087.780034559979</v>
      </c>
      <c r="Q146" s="419">
        <v>210305.58302207993</v>
      </c>
      <c r="R146" s="419">
        <v>44528.988241919906</v>
      </c>
      <c r="S146" s="419">
        <v>13427.821639679993</v>
      </c>
      <c r="T146" s="419">
        <v>0</v>
      </c>
      <c r="U146" s="419">
        <v>0</v>
      </c>
      <c r="V146" s="419">
        <v>0</v>
      </c>
      <c r="W146" s="419">
        <v>0</v>
      </c>
      <c r="X146" s="419">
        <v>0</v>
      </c>
      <c r="Y146" s="419">
        <v>0</v>
      </c>
      <c r="Z146" s="419">
        <v>137537.28849557496</v>
      </c>
      <c r="AA146" s="419">
        <v>0</v>
      </c>
      <c r="AB146" s="419">
        <v>238285.95493402914</v>
      </c>
      <c r="AC146" s="419">
        <v>0</v>
      </c>
      <c r="AD146" s="419">
        <v>0</v>
      </c>
      <c r="AE146" s="419">
        <v>0</v>
      </c>
      <c r="AF146" s="419">
        <v>149406.57</v>
      </c>
      <c r="AG146" s="419">
        <v>0</v>
      </c>
      <c r="AH146" s="419">
        <v>0</v>
      </c>
      <c r="AI146" s="419">
        <v>0</v>
      </c>
      <c r="AJ146" s="419">
        <v>11641.320599999999</v>
      </c>
      <c r="AK146" s="419">
        <v>0</v>
      </c>
      <c r="AL146" s="419">
        <v>0</v>
      </c>
      <c r="AM146" s="419">
        <v>0</v>
      </c>
      <c r="AN146" s="419">
        <v>0</v>
      </c>
      <c r="AO146" s="419">
        <v>0</v>
      </c>
      <c r="AP146" s="419">
        <v>0</v>
      </c>
      <c r="AQ146" s="419">
        <v>0</v>
      </c>
      <c r="AR146" s="419">
        <v>0</v>
      </c>
      <c r="AS146" s="419">
        <v>2617820.0790000004</v>
      </c>
      <c r="AT146" s="419">
        <v>1326604.6279947229</v>
      </c>
      <c r="AU146" s="419">
        <v>161047.89060000001</v>
      </c>
      <c r="AV146" s="419">
        <v>711458.25732747198</v>
      </c>
      <c r="AW146" s="420">
        <v>4105472.5975947236</v>
      </c>
      <c r="AX146" s="420">
        <v>4093831.2769947234</v>
      </c>
      <c r="AY146" s="420">
        <v>5115</v>
      </c>
      <c r="AZ146" s="420">
        <v>3329865</v>
      </c>
      <c r="BA146" s="420">
        <v>0</v>
      </c>
      <c r="BB146" s="420">
        <v>0</v>
      </c>
      <c r="BC146" s="420">
        <v>4105472.5975947236</v>
      </c>
      <c r="BD146" s="419">
        <v>4105472.5975947236</v>
      </c>
      <c r="BE146" s="419">
        <v>0</v>
      </c>
      <c r="BF146" s="420">
        <v>3341506.3206000002</v>
      </c>
      <c r="BG146" s="420">
        <v>3180458.43</v>
      </c>
      <c r="BH146" s="419">
        <v>3944424.7069947235</v>
      </c>
      <c r="BI146" s="419">
        <v>6059.0241274880545</v>
      </c>
      <c r="BJ146" s="419">
        <v>5887.8822957547172</v>
      </c>
      <c r="BK146" s="421">
        <v>2.9066788895683947E-2</v>
      </c>
      <c r="BL146" s="421">
        <v>0</v>
      </c>
      <c r="BM146" s="419">
        <v>0</v>
      </c>
      <c r="BN146" s="420">
        <v>4105472.5975947236</v>
      </c>
      <c r="BO146" s="420">
        <v>6288.5273072115569</v>
      </c>
      <c r="BP146" s="420" t="s">
        <v>78</v>
      </c>
      <c r="BQ146" s="420">
        <v>6306.4095201147829</v>
      </c>
      <c r="BR146" s="421">
        <v>2.8350579620869842E-2</v>
      </c>
      <c r="BS146" s="419">
        <v>0</v>
      </c>
      <c r="BT146" s="419">
        <v>4105472.5975947236</v>
      </c>
      <c r="BU146" s="419">
        <v>0</v>
      </c>
      <c r="BV146" s="419">
        <v>4105472.5975947236</v>
      </c>
      <c r="BW146" s="419">
        <v>11641.320599999999</v>
      </c>
      <c r="BX146" s="419">
        <v>4093831.2769947234</v>
      </c>
    </row>
    <row r="147" spans="1:76">
      <c r="A147" s="416">
        <v>149872</v>
      </c>
      <c r="B147" s="416">
        <v>3302018</v>
      </c>
      <c r="C147" s="417" t="s">
        <v>221</v>
      </c>
      <c r="D147" s="418">
        <v>243</v>
      </c>
      <c r="E147" s="418">
        <v>243</v>
      </c>
      <c r="F147" s="418">
        <v>0</v>
      </c>
      <c r="G147" s="419">
        <v>977158.64700000011</v>
      </c>
      <c r="H147" s="419">
        <v>0</v>
      </c>
      <c r="I147" s="419">
        <v>0</v>
      </c>
      <c r="J147" s="419">
        <v>102280.76999999989</v>
      </c>
      <c r="K147" s="419">
        <v>0</v>
      </c>
      <c r="L147" s="419">
        <v>247435.09999999974</v>
      </c>
      <c r="M147" s="419">
        <v>0</v>
      </c>
      <c r="N147" s="419">
        <v>1454.7236659199966</v>
      </c>
      <c r="O147" s="419">
        <v>2058.2792294399987</v>
      </c>
      <c r="P147" s="419">
        <v>1836.4596633599954</v>
      </c>
      <c r="Q147" s="419">
        <v>13649.641205759986</v>
      </c>
      <c r="R147" s="419">
        <v>9120.3951820799994</v>
      </c>
      <c r="S147" s="419">
        <v>123677.30457599999</v>
      </c>
      <c r="T147" s="419">
        <v>0</v>
      </c>
      <c r="U147" s="419">
        <v>0</v>
      </c>
      <c r="V147" s="419">
        <v>0</v>
      </c>
      <c r="W147" s="419">
        <v>0</v>
      </c>
      <c r="X147" s="419">
        <v>0</v>
      </c>
      <c r="Y147" s="419">
        <v>0</v>
      </c>
      <c r="Z147" s="419">
        <v>25996.323396226282</v>
      </c>
      <c r="AA147" s="419">
        <v>0</v>
      </c>
      <c r="AB147" s="419">
        <v>104759.65279336032</v>
      </c>
      <c r="AC147" s="419">
        <v>0</v>
      </c>
      <c r="AD147" s="419">
        <v>12933.659199999842</v>
      </c>
      <c r="AE147" s="419">
        <v>0</v>
      </c>
      <c r="AF147" s="419">
        <v>149406.57</v>
      </c>
      <c r="AG147" s="419">
        <v>0</v>
      </c>
      <c r="AH147" s="419">
        <v>0</v>
      </c>
      <c r="AI147" s="419">
        <v>0</v>
      </c>
      <c r="AJ147" s="419">
        <v>31984.816500000001</v>
      </c>
      <c r="AK147" s="419">
        <v>0</v>
      </c>
      <c r="AL147" s="419">
        <v>0</v>
      </c>
      <c r="AM147" s="419">
        <v>0</v>
      </c>
      <c r="AN147" s="419">
        <v>0</v>
      </c>
      <c r="AO147" s="419">
        <v>0</v>
      </c>
      <c r="AP147" s="419">
        <v>0</v>
      </c>
      <c r="AQ147" s="419">
        <v>0</v>
      </c>
      <c r="AR147" s="419">
        <v>0</v>
      </c>
      <c r="AS147" s="419">
        <v>977158.64700000011</v>
      </c>
      <c r="AT147" s="419">
        <v>645202.30891214602</v>
      </c>
      <c r="AU147" s="419">
        <v>181391.38650000002</v>
      </c>
      <c r="AV147" s="419">
        <v>334162.14761148184</v>
      </c>
      <c r="AW147" s="420">
        <v>1803752.3424121463</v>
      </c>
      <c r="AX147" s="420">
        <v>1771767.5259121463</v>
      </c>
      <c r="AY147" s="420">
        <v>5115</v>
      </c>
      <c r="AZ147" s="420">
        <v>1242945</v>
      </c>
      <c r="BA147" s="420">
        <v>0</v>
      </c>
      <c r="BB147" s="420">
        <v>0</v>
      </c>
      <c r="BC147" s="420">
        <v>1803752.3424121463</v>
      </c>
      <c r="BD147" s="419">
        <v>1803752.3424121463</v>
      </c>
      <c r="BE147" s="419">
        <v>0</v>
      </c>
      <c r="BF147" s="420">
        <v>1274929.8165</v>
      </c>
      <c r="BG147" s="420">
        <v>1093538.43</v>
      </c>
      <c r="BH147" s="419">
        <v>1622360.9559121463</v>
      </c>
      <c r="BI147" s="419">
        <v>6676.3825346178855</v>
      </c>
      <c r="BJ147" s="419">
        <v>6509.0218878327005</v>
      </c>
      <c r="BK147" s="421">
        <v>2.5712103856653474E-2</v>
      </c>
      <c r="BL147" s="421">
        <v>0</v>
      </c>
      <c r="BM147" s="419">
        <v>0</v>
      </c>
      <c r="BN147" s="420">
        <v>1803752.3424121463</v>
      </c>
      <c r="BO147" s="420">
        <v>7291.2243864697375</v>
      </c>
      <c r="BP147" s="420" t="s">
        <v>78</v>
      </c>
      <c r="BQ147" s="420">
        <v>7422.8491457289974</v>
      </c>
      <c r="BR147" s="421">
        <v>3.63427005715935E-2</v>
      </c>
      <c r="BS147" s="419">
        <v>0</v>
      </c>
      <c r="BT147" s="419">
        <v>1803752.3424121463</v>
      </c>
      <c r="BU147" s="419">
        <v>0</v>
      </c>
      <c r="BV147" s="419">
        <v>1803752.3424121463</v>
      </c>
      <c r="BW147" s="419">
        <v>31984.816500000001</v>
      </c>
      <c r="BX147" s="419">
        <v>1771767.5259121463</v>
      </c>
    </row>
    <row r="148" spans="1:76">
      <c r="A148" s="416">
        <v>139443</v>
      </c>
      <c r="B148" s="416">
        <v>3302020</v>
      </c>
      <c r="C148" s="417" t="s">
        <v>222</v>
      </c>
      <c r="D148" s="418">
        <v>427</v>
      </c>
      <c r="E148" s="418">
        <v>427</v>
      </c>
      <c r="F148" s="418">
        <v>0</v>
      </c>
      <c r="G148" s="419">
        <v>1717064.7830000001</v>
      </c>
      <c r="H148" s="419">
        <v>0</v>
      </c>
      <c r="I148" s="419">
        <v>0</v>
      </c>
      <c r="J148" s="419">
        <v>97339.669999999955</v>
      </c>
      <c r="K148" s="419">
        <v>0</v>
      </c>
      <c r="L148" s="419">
        <v>236780.00000000003</v>
      </c>
      <c r="M148" s="419">
        <v>0</v>
      </c>
      <c r="N148" s="419">
        <v>17011.615952405627</v>
      </c>
      <c r="O148" s="419">
        <v>47746.280153347594</v>
      </c>
      <c r="P148" s="419">
        <v>9203.8530076844982</v>
      </c>
      <c r="Q148" s="419">
        <v>54726.730468164416</v>
      </c>
      <c r="R148" s="419">
        <v>16132.596283132394</v>
      </c>
      <c r="S148" s="419">
        <v>2125.1593180664786</v>
      </c>
      <c r="T148" s="419">
        <v>0</v>
      </c>
      <c r="U148" s="419">
        <v>0</v>
      </c>
      <c r="V148" s="419">
        <v>0</v>
      </c>
      <c r="W148" s="419">
        <v>0</v>
      </c>
      <c r="X148" s="419">
        <v>0</v>
      </c>
      <c r="Y148" s="419">
        <v>0</v>
      </c>
      <c r="Z148" s="419">
        <v>104162.40326975469</v>
      </c>
      <c r="AA148" s="419">
        <v>0</v>
      </c>
      <c r="AB148" s="419">
        <v>166864.00908770788</v>
      </c>
      <c r="AC148" s="419">
        <v>0</v>
      </c>
      <c r="AD148" s="419">
        <v>0</v>
      </c>
      <c r="AE148" s="419">
        <v>0</v>
      </c>
      <c r="AF148" s="419">
        <v>149406.57</v>
      </c>
      <c r="AG148" s="419">
        <v>0</v>
      </c>
      <c r="AH148" s="419">
        <v>0</v>
      </c>
      <c r="AI148" s="419">
        <v>0</v>
      </c>
      <c r="AJ148" s="419">
        <v>8414.0238000000008</v>
      </c>
      <c r="AK148" s="419">
        <v>0</v>
      </c>
      <c r="AL148" s="419">
        <v>0</v>
      </c>
      <c r="AM148" s="419">
        <v>0</v>
      </c>
      <c r="AN148" s="419">
        <v>0</v>
      </c>
      <c r="AO148" s="419">
        <v>0</v>
      </c>
      <c r="AP148" s="419">
        <v>0</v>
      </c>
      <c r="AQ148" s="419">
        <v>0</v>
      </c>
      <c r="AR148" s="419">
        <v>0</v>
      </c>
      <c r="AS148" s="419">
        <v>1717064.7830000001</v>
      </c>
      <c r="AT148" s="419">
        <v>752092.31754026352</v>
      </c>
      <c r="AU148" s="419">
        <v>157820.5938</v>
      </c>
      <c r="AV148" s="419">
        <v>425900.9741035162</v>
      </c>
      <c r="AW148" s="420">
        <v>2626977.6943402635</v>
      </c>
      <c r="AX148" s="420">
        <v>2618563.6705402634</v>
      </c>
      <c r="AY148" s="420">
        <v>5115</v>
      </c>
      <c r="AZ148" s="420">
        <v>2184105</v>
      </c>
      <c r="BA148" s="420">
        <v>0</v>
      </c>
      <c r="BB148" s="420">
        <v>0</v>
      </c>
      <c r="BC148" s="420">
        <v>2626977.6943402635</v>
      </c>
      <c r="BD148" s="419">
        <v>2626977.694340263</v>
      </c>
      <c r="BE148" s="419">
        <v>0</v>
      </c>
      <c r="BF148" s="420">
        <v>2192519.0238000001</v>
      </c>
      <c r="BG148" s="420">
        <v>2034698.43</v>
      </c>
      <c r="BH148" s="419">
        <v>2469157.1005402636</v>
      </c>
      <c r="BI148" s="419">
        <v>5782.5693221083457</v>
      </c>
      <c r="BJ148" s="419">
        <v>5543.663241943128</v>
      </c>
      <c r="BK148" s="421">
        <v>4.3095345034248125E-2</v>
      </c>
      <c r="BL148" s="421">
        <v>0</v>
      </c>
      <c r="BM148" s="419">
        <v>0</v>
      </c>
      <c r="BN148" s="420">
        <v>2626977.6943402635</v>
      </c>
      <c r="BO148" s="420">
        <v>6132.4676125064716</v>
      </c>
      <c r="BP148" s="420" t="s">
        <v>78</v>
      </c>
      <c r="BQ148" s="420">
        <v>6152.1725862769636</v>
      </c>
      <c r="BR148" s="421">
        <v>3.5488269967178576E-2</v>
      </c>
      <c r="BS148" s="419">
        <v>0</v>
      </c>
      <c r="BT148" s="419">
        <v>2626977.6943402635</v>
      </c>
      <c r="BU148" s="419">
        <v>0</v>
      </c>
      <c r="BV148" s="419">
        <v>2626977.6943402635</v>
      </c>
      <c r="BW148" s="419">
        <v>8414.0238000000008</v>
      </c>
      <c r="BX148" s="419">
        <v>2618563.6705402634</v>
      </c>
    </row>
    <row r="149" spans="1:76">
      <c r="A149" s="416">
        <v>150148</v>
      </c>
      <c r="B149" s="416">
        <v>3302021</v>
      </c>
      <c r="C149" s="417" t="s">
        <v>223</v>
      </c>
      <c r="D149" s="418">
        <v>378</v>
      </c>
      <c r="E149" s="418">
        <v>378</v>
      </c>
      <c r="F149" s="418">
        <v>0</v>
      </c>
      <c r="G149" s="419">
        <v>1520024.5620000002</v>
      </c>
      <c r="H149" s="419">
        <v>0</v>
      </c>
      <c r="I149" s="419">
        <v>0</v>
      </c>
      <c r="J149" s="419">
        <v>122045.16999999994</v>
      </c>
      <c r="K149" s="419">
        <v>0</v>
      </c>
      <c r="L149" s="419">
        <v>293607.2</v>
      </c>
      <c r="M149" s="419">
        <v>0</v>
      </c>
      <c r="N149" s="419">
        <v>2909.447331839996</v>
      </c>
      <c r="O149" s="419">
        <v>5292.7180185599982</v>
      </c>
      <c r="P149" s="419">
        <v>1836.4596633599856</v>
      </c>
      <c r="Q149" s="419">
        <v>56115.191623679879</v>
      </c>
      <c r="R149" s="419">
        <v>50430.420418559872</v>
      </c>
      <c r="S149" s="419">
        <v>53711.286558719978</v>
      </c>
      <c r="T149" s="419">
        <v>0</v>
      </c>
      <c r="U149" s="419">
        <v>0</v>
      </c>
      <c r="V149" s="419">
        <v>0</v>
      </c>
      <c r="W149" s="419">
        <v>0</v>
      </c>
      <c r="X149" s="419">
        <v>0</v>
      </c>
      <c r="Y149" s="419">
        <v>0</v>
      </c>
      <c r="Z149" s="419">
        <v>53202.495761194019</v>
      </c>
      <c r="AA149" s="419">
        <v>0</v>
      </c>
      <c r="AB149" s="419">
        <v>182197.23681092035</v>
      </c>
      <c r="AC149" s="419">
        <v>0</v>
      </c>
      <c r="AD149" s="419">
        <v>30184.963199999685</v>
      </c>
      <c r="AE149" s="419">
        <v>0</v>
      </c>
      <c r="AF149" s="419">
        <v>149406.57</v>
      </c>
      <c r="AG149" s="419">
        <v>0</v>
      </c>
      <c r="AH149" s="419">
        <v>0</v>
      </c>
      <c r="AI149" s="419">
        <v>0</v>
      </c>
      <c r="AJ149" s="419">
        <v>35730.786</v>
      </c>
      <c r="AK149" s="419">
        <v>0</v>
      </c>
      <c r="AL149" s="419">
        <v>0</v>
      </c>
      <c r="AM149" s="419">
        <v>0</v>
      </c>
      <c r="AN149" s="419">
        <v>0</v>
      </c>
      <c r="AO149" s="419">
        <v>0</v>
      </c>
      <c r="AP149" s="419">
        <v>0</v>
      </c>
      <c r="AQ149" s="419">
        <v>0</v>
      </c>
      <c r="AR149" s="419">
        <v>0</v>
      </c>
      <c r="AS149" s="419">
        <v>1520024.5620000002</v>
      </c>
      <c r="AT149" s="419">
        <v>851532.5893868336</v>
      </c>
      <c r="AU149" s="419">
        <v>185137.356</v>
      </c>
      <c r="AV149" s="419">
        <v>469139.70661221945</v>
      </c>
      <c r="AW149" s="420">
        <v>2556694.5073868339</v>
      </c>
      <c r="AX149" s="420">
        <v>2520963.721386834</v>
      </c>
      <c r="AY149" s="420">
        <v>5115</v>
      </c>
      <c r="AZ149" s="420">
        <v>1933470</v>
      </c>
      <c r="BA149" s="420">
        <v>0</v>
      </c>
      <c r="BB149" s="420">
        <v>0</v>
      </c>
      <c r="BC149" s="420">
        <v>2556694.5073868339</v>
      </c>
      <c r="BD149" s="419">
        <v>2556694.5073868334</v>
      </c>
      <c r="BE149" s="419">
        <v>0</v>
      </c>
      <c r="BF149" s="420">
        <v>1969200.7860000001</v>
      </c>
      <c r="BG149" s="420">
        <v>1784063.43</v>
      </c>
      <c r="BH149" s="419">
        <v>2371557.1513868342</v>
      </c>
      <c r="BI149" s="419">
        <v>6273.9607179545883</v>
      </c>
      <c r="BJ149" s="419">
        <v>6074.2485339950372</v>
      </c>
      <c r="BK149" s="421">
        <v>3.2878500581898361E-2</v>
      </c>
      <c r="BL149" s="421">
        <v>0</v>
      </c>
      <c r="BM149" s="419">
        <v>0</v>
      </c>
      <c r="BN149" s="420">
        <v>2556694.5073868339</v>
      </c>
      <c r="BO149" s="420">
        <v>6669.216194145064</v>
      </c>
      <c r="BP149" s="420" t="s">
        <v>78</v>
      </c>
      <c r="BQ149" s="420">
        <v>6763.7420830339524</v>
      </c>
      <c r="BR149" s="421">
        <v>3.7496860687643574E-2</v>
      </c>
      <c r="BS149" s="419">
        <v>0</v>
      </c>
      <c r="BT149" s="419">
        <v>2556694.5073868339</v>
      </c>
      <c r="BU149" s="419">
        <v>0</v>
      </c>
      <c r="BV149" s="419">
        <v>2556694.5073868339</v>
      </c>
      <c r="BW149" s="419">
        <v>35730.786</v>
      </c>
      <c r="BX149" s="419">
        <v>2520963.721386834</v>
      </c>
    </row>
    <row r="150" spans="1:76">
      <c r="A150" s="416">
        <v>137492</v>
      </c>
      <c r="B150" s="416">
        <v>3302032</v>
      </c>
      <c r="C150" s="417" t="s">
        <v>224</v>
      </c>
      <c r="D150" s="418">
        <v>424</v>
      </c>
      <c r="E150" s="418">
        <v>424</v>
      </c>
      <c r="F150" s="418">
        <v>0</v>
      </c>
      <c r="G150" s="419">
        <v>1705001.0960000001</v>
      </c>
      <c r="H150" s="419">
        <v>0</v>
      </c>
      <c r="I150" s="419">
        <v>0</v>
      </c>
      <c r="J150" s="419">
        <v>27670.15999999996</v>
      </c>
      <c r="K150" s="419">
        <v>0</v>
      </c>
      <c r="L150" s="419">
        <v>66298.399999999907</v>
      </c>
      <c r="M150" s="419">
        <v>0</v>
      </c>
      <c r="N150" s="419">
        <v>10207.139102719993</v>
      </c>
      <c r="O150" s="419">
        <v>12673.605846386334</v>
      </c>
      <c r="P150" s="419">
        <v>34054.821747980575</v>
      </c>
      <c r="Q150" s="419">
        <v>20269.496090507797</v>
      </c>
      <c r="R150" s="419">
        <v>37643.349882371418</v>
      </c>
      <c r="S150" s="419">
        <v>6375.5838468357288</v>
      </c>
      <c r="T150" s="419">
        <v>0</v>
      </c>
      <c r="U150" s="419">
        <v>0</v>
      </c>
      <c r="V150" s="419">
        <v>0</v>
      </c>
      <c r="W150" s="419">
        <v>0</v>
      </c>
      <c r="X150" s="419">
        <v>0</v>
      </c>
      <c r="Y150" s="419">
        <v>0</v>
      </c>
      <c r="Z150" s="419">
        <v>42879.638222222115</v>
      </c>
      <c r="AA150" s="419">
        <v>0</v>
      </c>
      <c r="AB150" s="419">
        <v>141620.7817545553</v>
      </c>
      <c r="AC150" s="419">
        <v>0</v>
      </c>
      <c r="AD150" s="419">
        <v>0</v>
      </c>
      <c r="AE150" s="419">
        <v>0</v>
      </c>
      <c r="AF150" s="419">
        <v>149406.57</v>
      </c>
      <c r="AG150" s="419">
        <v>0</v>
      </c>
      <c r="AH150" s="419">
        <v>0</v>
      </c>
      <c r="AI150" s="419">
        <v>0</v>
      </c>
      <c r="AJ150" s="419">
        <v>12678.665999999999</v>
      </c>
      <c r="AK150" s="419">
        <v>0</v>
      </c>
      <c r="AL150" s="419">
        <v>0</v>
      </c>
      <c r="AM150" s="419">
        <v>0</v>
      </c>
      <c r="AN150" s="419">
        <v>0</v>
      </c>
      <c r="AO150" s="419">
        <v>0</v>
      </c>
      <c r="AP150" s="419">
        <v>0</v>
      </c>
      <c r="AQ150" s="419">
        <v>0</v>
      </c>
      <c r="AR150" s="419">
        <v>0</v>
      </c>
      <c r="AS150" s="419">
        <v>1705001.0960000001</v>
      </c>
      <c r="AT150" s="419">
        <v>399692.97649357916</v>
      </c>
      <c r="AU150" s="419">
        <v>162085.236</v>
      </c>
      <c r="AV150" s="419">
        <v>304340.15690060391</v>
      </c>
      <c r="AW150" s="420">
        <v>2266779.3084935793</v>
      </c>
      <c r="AX150" s="420">
        <v>2254100.6424935791</v>
      </c>
      <c r="AY150" s="420">
        <v>5115</v>
      </c>
      <c r="AZ150" s="420">
        <v>2168760</v>
      </c>
      <c r="BA150" s="420">
        <v>0</v>
      </c>
      <c r="BB150" s="420">
        <v>0</v>
      </c>
      <c r="BC150" s="420">
        <v>2266779.3084935793</v>
      </c>
      <c r="BD150" s="419">
        <v>2266779.3084935793</v>
      </c>
      <c r="BE150" s="419">
        <v>0</v>
      </c>
      <c r="BF150" s="420">
        <v>2181438.6660000002</v>
      </c>
      <c r="BG150" s="420">
        <v>2019353.4300000002</v>
      </c>
      <c r="BH150" s="419">
        <v>2104694.0724935792</v>
      </c>
      <c r="BI150" s="419">
        <v>4963.9011143716489</v>
      </c>
      <c r="BJ150" s="419">
        <v>4865.1755360189572</v>
      </c>
      <c r="BK150" s="421">
        <v>2.0292295236170682E-2</v>
      </c>
      <c r="BL150" s="421">
        <v>0</v>
      </c>
      <c r="BM150" s="419">
        <v>0</v>
      </c>
      <c r="BN150" s="420">
        <v>2266779.3084935793</v>
      </c>
      <c r="BO150" s="420">
        <v>5316.2751002207051</v>
      </c>
      <c r="BP150" s="420" t="s">
        <v>78</v>
      </c>
      <c r="BQ150" s="420">
        <v>5346.1776143716488</v>
      </c>
      <c r="BR150" s="421">
        <v>2.2013363355428472E-2</v>
      </c>
      <c r="BS150" s="419">
        <v>0</v>
      </c>
      <c r="BT150" s="419">
        <v>2266779.3084935793</v>
      </c>
      <c r="BU150" s="419">
        <v>0</v>
      </c>
      <c r="BV150" s="419">
        <v>2266779.3084935793</v>
      </c>
      <c r="BW150" s="419">
        <v>12678.665999999999</v>
      </c>
      <c r="BX150" s="419">
        <v>2254100.6424935791</v>
      </c>
    </row>
    <row r="151" spans="1:76">
      <c r="A151" s="416">
        <v>138194</v>
      </c>
      <c r="B151" s="416">
        <v>3302036</v>
      </c>
      <c r="C151" s="417" t="s">
        <v>225</v>
      </c>
      <c r="D151" s="418">
        <v>236</v>
      </c>
      <c r="E151" s="418">
        <v>236</v>
      </c>
      <c r="F151" s="418">
        <v>0</v>
      </c>
      <c r="G151" s="419">
        <v>949010.04400000011</v>
      </c>
      <c r="H151" s="419">
        <v>0</v>
      </c>
      <c r="I151" s="419">
        <v>0</v>
      </c>
      <c r="J151" s="419">
        <v>62751.97</v>
      </c>
      <c r="K151" s="419">
        <v>0</v>
      </c>
      <c r="L151" s="419">
        <v>151539.19999999995</v>
      </c>
      <c r="M151" s="419">
        <v>0</v>
      </c>
      <c r="N151" s="419">
        <v>9982.9121925119452</v>
      </c>
      <c r="O151" s="419">
        <v>590.58224698825541</v>
      </c>
      <c r="P151" s="419">
        <v>922.13719266587236</v>
      </c>
      <c r="Q151" s="419">
        <v>80723.26818044731</v>
      </c>
      <c r="R151" s="419">
        <v>9159.2053743441611</v>
      </c>
      <c r="S151" s="419">
        <v>6387.6132503203344</v>
      </c>
      <c r="T151" s="419">
        <v>0</v>
      </c>
      <c r="U151" s="419">
        <v>0</v>
      </c>
      <c r="V151" s="419">
        <v>0</v>
      </c>
      <c r="W151" s="419">
        <v>0</v>
      </c>
      <c r="X151" s="419">
        <v>0</v>
      </c>
      <c r="Y151" s="419">
        <v>0</v>
      </c>
      <c r="Z151" s="419">
        <v>47402.869230769153</v>
      </c>
      <c r="AA151" s="419">
        <v>0</v>
      </c>
      <c r="AB151" s="419">
        <v>94209.83418844064</v>
      </c>
      <c r="AC151" s="419">
        <v>0</v>
      </c>
      <c r="AD151" s="419">
        <v>8519.6383999999853</v>
      </c>
      <c r="AE151" s="419">
        <v>0</v>
      </c>
      <c r="AF151" s="419">
        <v>149406.57</v>
      </c>
      <c r="AG151" s="419">
        <v>0</v>
      </c>
      <c r="AH151" s="419">
        <v>0</v>
      </c>
      <c r="AI151" s="419">
        <v>0</v>
      </c>
      <c r="AJ151" s="419">
        <v>6396.9633000000003</v>
      </c>
      <c r="AK151" s="419">
        <v>0</v>
      </c>
      <c r="AL151" s="419">
        <v>0</v>
      </c>
      <c r="AM151" s="419">
        <v>0</v>
      </c>
      <c r="AN151" s="419">
        <v>0</v>
      </c>
      <c r="AO151" s="419">
        <v>0</v>
      </c>
      <c r="AP151" s="419">
        <v>0</v>
      </c>
      <c r="AQ151" s="419">
        <v>0</v>
      </c>
      <c r="AR151" s="419">
        <v>0</v>
      </c>
      <c r="AS151" s="419">
        <v>949010.04400000011</v>
      </c>
      <c r="AT151" s="419">
        <v>472189.23025648756</v>
      </c>
      <c r="AU151" s="419">
        <v>155803.53330000001</v>
      </c>
      <c r="AV151" s="419">
        <v>257600.81622586068</v>
      </c>
      <c r="AW151" s="420">
        <v>1577002.8075564876</v>
      </c>
      <c r="AX151" s="420">
        <v>1570605.8442564877</v>
      </c>
      <c r="AY151" s="420">
        <v>5115</v>
      </c>
      <c r="AZ151" s="420">
        <v>1207140</v>
      </c>
      <c r="BA151" s="420">
        <v>0</v>
      </c>
      <c r="BB151" s="420">
        <v>0</v>
      </c>
      <c r="BC151" s="420">
        <v>1577002.8075564876</v>
      </c>
      <c r="BD151" s="419">
        <v>1577002.8075564879</v>
      </c>
      <c r="BE151" s="419">
        <v>0</v>
      </c>
      <c r="BF151" s="420">
        <v>1213536.9632999999</v>
      </c>
      <c r="BG151" s="420">
        <v>1057733.43</v>
      </c>
      <c r="BH151" s="419">
        <v>1421199.2742564876</v>
      </c>
      <c r="BI151" s="419">
        <v>6022.03082312071</v>
      </c>
      <c r="BJ151" s="419">
        <v>5758.7168763157897</v>
      </c>
      <c r="BK151" s="421">
        <v>4.5724412653080221E-2</v>
      </c>
      <c r="BL151" s="421">
        <v>0</v>
      </c>
      <c r="BM151" s="419">
        <v>0</v>
      </c>
      <c r="BN151" s="420">
        <v>1577002.8075564876</v>
      </c>
      <c r="BO151" s="420">
        <v>6655.1095095613882</v>
      </c>
      <c r="BP151" s="420" t="s">
        <v>78</v>
      </c>
      <c r="BQ151" s="420">
        <v>6682.2152862563034</v>
      </c>
      <c r="BR151" s="421">
        <v>5.4487248648735109E-2</v>
      </c>
      <c r="BS151" s="419">
        <v>0</v>
      </c>
      <c r="BT151" s="419">
        <v>1577002.8075564876</v>
      </c>
      <c r="BU151" s="419">
        <v>0</v>
      </c>
      <c r="BV151" s="419">
        <v>1577002.8075564876</v>
      </c>
      <c r="BW151" s="419">
        <v>6396.9633000000003</v>
      </c>
      <c r="BX151" s="419">
        <v>1570605.8442564877</v>
      </c>
    </row>
    <row r="152" spans="1:76">
      <c r="A152" s="416">
        <v>138590</v>
      </c>
      <c r="B152" s="416">
        <v>3302037</v>
      </c>
      <c r="C152" s="417" t="s">
        <v>226</v>
      </c>
      <c r="D152" s="418">
        <v>417</v>
      </c>
      <c r="E152" s="418">
        <v>417</v>
      </c>
      <c r="F152" s="418">
        <v>0</v>
      </c>
      <c r="G152" s="419">
        <v>1676852.493</v>
      </c>
      <c r="H152" s="419">
        <v>0</v>
      </c>
      <c r="I152" s="419">
        <v>0</v>
      </c>
      <c r="J152" s="419">
        <v>101292.54999999993</v>
      </c>
      <c r="K152" s="419">
        <v>0</v>
      </c>
      <c r="L152" s="419">
        <v>245067.29999999967</v>
      </c>
      <c r="M152" s="419">
        <v>0</v>
      </c>
      <c r="N152" s="419">
        <v>11152.881438719962</v>
      </c>
      <c r="O152" s="419">
        <v>41753.664368639889</v>
      </c>
      <c r="P152" s="419">
        <v>28924.239697919904</v>
      </c>
      <c r="Q152" s="419">
        <v>62181.698826239925</v>
      </c>
      <c r="R152" s="419">
        <v>13412.345855999991</v>
      </c>
      <c r="S152" s="419">
        <v>1413.4549094399986</v>
      </c>
      <c r="T152" s="419">
        <v>0</v>
      </c>
      <c r="U152" s="419">
        <v>0</v>
      </c>
      <c r="V152" s="419">
        <v>0</v>
      </c>
      <c r="W152" s="419">
        <v>0</v>
      </c>
      <c r="X152" s="419">
        <v>0</v>
      </c>
      <c r="Y152" s="419">
        <v>0</v>
      </c>
      <c r="Z152" s="419">
        <v>67303.377126760417</v>
      </c>
      <c r="AA152" s="419">
        <v>0</v>
      </c>
      <c r="AB152" s="419">
        <v>139335.99218001656</v>
      </c>
      <c r="AC152" s="419">
        <v>0</v>
      </c>
      <c r="AD152" s="419">
        <v>38.643069230751244</v>
      </c>
      <c r="AE152" s="419">
        <v>0</v>
      </c>
      <c r="AF152" s="419">
        <v>149406.57</v>
      </c>
      <c r="AG152" s="419">
        <v>0</v>
      </c>
      <c r="AH152" s="419">
        <v>0</v>
      </c>
      <c r="AI152" s="419">
        <v>0</v>
      </c>
      <c r="AJ152" s="419">
        <v>6978.6387999999997</v>
      </c>
      <c r="AK152" s="419">
        <v>0</v>
      </c>
      <c r="AL152" s="419">
        <v>0</v>
      </c>
      <c r="AM152" s="419">
        <v>0</v>
      </c>
      <c r="AN152" s="419">
        <v>0</v>
      </c>
      <c r="AO152" s="419">
        <v>0</v>
      </c>
      <c r="AP152" s="419">
        <v>0</v>
      </c>
      <c r="AQ152" s="419">
        <v>0</v>
      </c>
      <c r="AR152" s="419">
        <v>0</v>
      </c>
      <c r="AS152" s="419">
        <v>1676852.493</v>
      </c>
      <c r="AT152" s="419">
        <v>711876.14747296704</v>
      </c>
      <c r="AU152" s="419">
        <v>156385.20879999999</v>
      </c>
      <c r="AV152" s="419">
        <v>405049.94546492188</v>
      </c>
      <c r="AW152" s="420">
        <v>2545113.8492729673</v>
      </c>
      <c r="AX152" s="420">
        <v>2538135.2104729675</v>
      </c>
      <c r="AY152" s="420">
        <v>5115</v>
      </c>
      <c r="AZ152" s="420">
        <v>2132955</v>
      </c>
      <c r="BA152" s="420">
        <v>0</v>
      </c>
      <c r="BB152" s="420">
        <v>0</v>
      </c>
      <c r="BC152" s="420">
        <v>2545113.8492729673</v>
      </c>
      <c r="BD152" s="419">
        <v>2545113.8492729673</v>
      </c>
      <c r="BE152" s="419">
        <v>0</v>
      </c>
      <c r="BF152" s="420">
        <v>2139933.6387999998</v>
      </c>
      <c r="BG152" s="420">
        <v>1983548.4299999997</v>
      </c>
      <c r="BH152" s="419">
        <v>2388728.6404729676</v>
      </c>
      <c r="BI152" s="419">
        <v>5728.3660442996825</v>
      </c>
      <c r="BJ152" s="419">
        <v>5601.4964988009597</v>
      </c>
      <c r="BK152" s="421">
        <v>2.2649223386264749E-2</v>
      </c>
      <c r="BL152" s="421">
        <v>0</v>
      </c>
      <c r="BM152" s="419">
        <v>0</v>
      </c>
      <c r="BN152" s="420">
        <v>2545113.8492729673</v>
      </c>
      <c r="BO152" s="420">
        <v>6086.6551809903294</v>
      </c>
      <c r="BP152" s="420" t="s">
        <v>78</v>
      </c>
      <c r="BQ152" s="420">
        <v>6103.3905258344539</v>
      </c>
      <c r="BR152" s="421">
        <v>-5.5314441275383652E-3</v>
      </c>
      <c r="BS152" s="419">
        <v>0</v>
      </c>
      <c r="BT152" s="419">
        <v>2545113.8492729673</v>
      </c>
      <c r="BU152" s="419">
        <v>0</v>
      </c>
      <c r="BV152" s="419">
        <v>2545113.8492729673</v>
      </c>
      <c r="BW152" s="419">
        <v>6978.6387999999997</v>
      </c>
      <c r="BX152" s="419">
        <v>2538135.2104729675</v>
      </c>
    </row>
    <row r="153" spans="1:76">
      <c r="A153" s="416">
        <v>138799</v>
      </c>
      <c r="B153" s="416">
        <v>3302038</v>
      </c>
      <c r="C153" s="417" t="s">
        <v>227</v>
      </c>
      <c r="D153" s="418">
        <v>496</v>
      </c>
      <c r="E153" s="418">
        <v>496</v>
      </c>
      <c r="F153" s="418">
        <v>0</v>
      </c>
      <c r="G153" s="419">
        <v>1994529.584</v>
      </c>
      <c r="H153" s="419">
        <v>0</v>
      </c>
      <c r="I153" s="419">
        <v>0</v>
      </c>
      <c r="J153" s="419">
        <v>126986.26999999986</v>
      </c>
      <c r="K153" s="419">
        <v>0</v>
      </c>
      <c r="L153" s="419">
        <v>310181.79999999946</v>
      </c>
      <c r="M153" s="419">
        <v>0</v>
      </c>
      <c r="N153" s="419">
        <v>1212.2697215999972</v>
      </c>
      <c r="O153" s="419">
        <v>21758.951854079889</v>
      </c>
      <c r="P153" s="419">
        <v>55552.904816639813</v>
      </c>
      <c r="Q153" s="419">
        <v>54598.564823039756</v>
      </c>
      <c r="R153" s="419">
        <v>97105.383997439843</v>
      </c>
      <c r="S153" s="419">
        <v>706.72745471999838</v>
      </c>
      <c r="T153" s="419">
        <v>0</v>
      </c>
      <c r="U153" s="419">
        <v>0</v>
      </c>
      <c r="V153" s="419">
        <v>0</v>
      </c>
      <c r="W153" s="419">
        <v>0</v>
      </c>
      <c r="X153" s="419">
        <v>0</v>
      </c>
      <c r="Y153" s="419">
        <v>0</v>
      </c>
      <c r="Z153" s="419">
        <v>86756.769217002118</v>
      </c>
      <c r="AA153" s="419">
        <v>0</v>
      </c>
      <c r="AB153" s="419">
        <v>230371.7660085455</v>
      </c>
      <c r="AC153" s="419">
        <v>0</v>
      </c>
      <c r="AD153" s="419">
        <v>0</v>
      </c>
      <c r="AE153" s="419">
        <v>0</v>
      </c>
      <c r="AF153" s="419">
        <v>149406.57</v>
      </c>
      <c r="AG153" s="419">
        <v>0</v>
      </c>
      <c r="AH153" s="419">
        <v>0</v>
      </c>
      <c r="AI153" s="419">
        <v>0</v>
      </c>
      <c r="AJ153" s="419">
        <v>17404.350600000002</v>
      </c>
      <c r="AK153" s="419">
        <v>0</v>
      </c>
      <c r="AL153" s="419">
        <v>0</v>
      </c>
      <c r="AM153" s="419">
        <v>0</v>
      </c>
      <c r="AN153" s="419">
        <v>0</v>
      </c>
      <c r="AO153" s="419">
        <v>0</v>
      </c>
      <c r="AP153" s="419">
        <v>0</v>
      </c>
      <c r="AQ153" s="419">
        <v>0</v>
      </c>
      <c r="AR153" s="419">
        <v>0</v>
      </c>
      <c r="AS153" s="419">
        <v>1994529.584</v>
      </c>
      <c r="AT153" s="419">
        <v>985231.40789306629</v>
      </c>
      <c r="AU153" s="419">
        <v>166810.92060000001</v>
      </c>
      <c r="AV153" s="419">
        <v>570615.27936885215</v>
      </c>
      <c r="AW153" s="420">
        <v>3146571.9124930659</v>
      </c>
      <c r="AX153" s="420">
        <v>3129167.5618930659</v>
      </c>
      <c r="AY153" s="420">
        <v>5115</v>
      </c>
      <c r="AZ153" s="420">
        <v>2537040</v>
      </c>
      <c r="BA153" s="420">
        <v>0</v>
      </c>
      <c r="BB153" s="420">
        <v>0</v>
      </c>
      <c r="BC153" s="420">
        <v>3146571.9124930659</v>
      </c>
      <c r="BD153" s="419">
        <v>3146571.9124930664</v>
      </c>
      <c r="BE153" s="419">
        <v>0</v>
      </c>
      <c r="BF153" s="420">
        <v>2554444.3506</v>
      </c>
      <c r="BG153" s="420">
        <v>2387633.4300000002</v>
      </c>
      <c r="BH153" s="419">
        <v>2979760.9918930661</v>
      </c>
      <c r="BI153" s="419">
        <v>6007.5826449456981</v>
      </c>
      <c r="BJ153" s="419">
        <v>5839.0005554592717</v>
      </c>
      <c r="BK153" s="421">
        <v>2.8871737189476332E-2</v>
      </c>
      <c r="BL153" s="421">
        <v>0</v>
      </c>
      <c r="BM153" s="419">
        <v>0</v>
      </c>
      <c r="BN153" s="420">
        <v>3146571.9124930659</v>
      </c>
      <c r="BO153" s="420">
        <v>6308.8055683327939</v>
      </c>
      <c r="BP153" s="420" t="s">
        <v>78</v>
      </c>
      <c r="BQ153" s="420">
        <v>6343.8949848650527</v>
      </c>
      <c r="BR153" s="421">
        <v>3.850503970854291E-2</v>
      </c>
      <c r="BS153" s="419">
        <v>0</v>
      </c>
      <c r="BT153" s="419">
        <v>3146571.9124930659</v>
      </c>
      <c r="BU153" s="419">
        <v>0</v>
      </c>
      <c r="BV153" s="419">
        <v>3146571.9124930659</v>
      </c>
      <c r="BW153" s="419">
        <v>17404.350600000002</v>
      </c>
      <c r="BX153" s="419">
        <v>3129167.5618930659</v>
      </c>
    </row>
    <row r="154" spans="1:76">
      <c r="A154" s="416">
        <v>143942</v>
      </c>
      <c r="B154" s="416">
        <v>3302039</v>
      </c>
      <c r="C154" s="417" t="s">
        <v>228</v>
      </c>
      <c r="D154" s="418">
        <v>426</v>
      </c>
      <c r="E154" s="418">
        <v>426</v>
      </c>
      <c r="F154" s="418">
        <v>0</v>
      </c>
      <c r="G154" s="419">
        <v>1713043.554</v>
      </c>
      <c r="H154" s="419">
        <v>0</v>
      </c>
      <c r="I154" s="419">
        <v>0</v>
      </c>
      <c r="J154" s="419">
        <v>119574.62000000001</v>
      </c>
      <c r="K154" s="419">
        <v>0</v>
      </c>
      <c r="L154" s="419">
        <v>288871.59999999992</v>
      </c>
      <c r="M154" s="419">
        <v>0</v>
      </c>
      <c r="N154" s="419">
        <v>40974.716590079988</v>
      </c>
      <c r="O154" s="419">
        <v>3234.4387891199931</v>
      </c>
      <c r="P154" s="419">
        <v>93659.442831359862</v>
      </c>
      <c r="Q154" s="419">
        <v>13649.641205759992</v>
      </c>
      <c r="R154" s="419">
        <v>3755.4568396799987</v>
      </c>
      <c r="S154" s="419">
        <v>1413.454909439999</v>
      </c>
      <c r="T154" s="419">
        <v>0</v>
      </c>
      <c r="U154" s="419">
        <v>0</v>
      </c>
      <c r="V154" s="419">
        <v>0</v>
      </c>
      <c r="W154" s="419">
        <v>0</v>
      </c>
      <c r="X154" s="419">
        <v>0</v>
      </c>
      <c r="Y154" s="419">
        <v>0</v>
      </c>
      <c r="Z154" s="419">
        <v>52795.879344262117</v>
      </c>
      <c r="AA154" s="419">
        <v>0</v>
      </c>
      <c r="AB154" s="419">
        <v>179742.81456214443</v>
      </c>
      <c r="AC154" s="419">
        <v>0</v>
      </c>
      <c r="AD154" s="419">
        <v>0</v>
      </c>
      <c r="AE154" s="419">
        <v>0</v>
      </c>
      <c r="AF154" s="419">
        <v>149406.57</v>
      </c>
      <c r="AG154" s="419">
        <v>0</v>
      </c>
      <c r="AH154" s="419">
        <v>0</v>
      </c>
      <c r="AI154" s="419">
        <v>0</v>
      </c>
      <c r="AJ154" s="419">
        <v>7722.4602000000004</v>
      </c>
      <c r="AK154" s="419">
        <v>0</v>
      </c>
      <c r="AL154" s="419">
        <v>0</v>
      </c>
      <c r="AM154" s="419">
        <v>0</v>
      </c>
      <c r="AN154" s="419">
        <v>0</v>
      </c>
      <c r="AO154" s="419">
        <v>0</v>
      </c>
      <c r="AP154" s="419">
        <v>0</v>
      </c>
      <c r="AQ154" s="419">
        <v>0</v>
      </c>
      <c r="AR154" s="419">
        <v>0</v>
      </c>
      <c r="AS154" s="419">
        <v>1713043.554</v>
      </c>
      <c r="AT154" s="419">
        <v>797672.06507184624</v>
      </c>
      <c r="AU154" s="419">
        <v>157129.03020000001</v>
      </c>
      <c r="AV154" s="419">
        <v>468843.00588170276</v>
      </c>
      <c r="AW154" s="420">
        <v>2667844.6492718463</v>
      </c>
      <c r="AX154" s="420">
        <v>2660122.1890718462</v>
      </c>
      <c r="AY154" s="420">
        <v>5115</v>
      </c>
      <c r="AZ154" s="420">
        <v>2178990</v>
      </c>
      <c r="BA154" s="420">
        <v>0</v>
      </c>
      <c r="BB154" s="420">
        <v>0</v>
      </c>
      <c r="BC154" s="420">
        <v>2667844.6492718463</v>
      </c>
      <c r="BD154" s="419">
        <v>2667844.6492718467</v>
      </c>
      <c r="BE154" s="419">
        <v>0</v>
      </c>
      <c r="BF154" s="420">
        <v>2186712.4602000001</v>
      </c>
      <c r="BG154" s="420">
        <v>2029583.43</v>
      </c>
      <c r="BH154" s="419">
        <v>2510715.6190718464</v>
      </c>
      <c r="BI154" s="419">
        <v>5893.698636318888</v>
      </c>
      <c r="BJ154" s="419">
        <v>5676.5131941314548</v>
      </c>
      <c r="BK154" s="421">
        <v>3.8260360675628456E-2</v>
      </c>
      <c r="BL154" s="421">
        <v>0</v>
      </c>
      <c r="BM154" s="419">
        <v>0</v>
      </c>
      <c r="BN154" s="420">
        <v>2667844.6492718463</v>
      </c>
      <c r="BO154" s="420">
        <v>6244.4182842062119</v>
      </c>
      <c r="BP154" s="420" t="s">
        <v>78</v>
      </c>
      <c r="BQ154" s="420">
        <v>6262.5461250512826</v>
      </c>
      <c r="BR154" s="421">
        <v>3.6856248713783124E-2</v>
      </c>
      <c r="BS154" s="419">
        <v>0</v>
      </c>
      <c r="BT154" s="419">
        <v>2667844.6492718463</v>
      </c>
      <c r="BU154" s="419">
        <v>0</v>
      </c>
      <c r="BV154" s="419">
        <v>2667844.6492718463</v>
      </c>
      <c r="BW154" s="419">
        <v>7722.4602000000004</v>
      </c>
      <c r="BX154" s="419">
        <v>2660122.1890718462</v>
      </c>
    </row>
    <row r="155" spans="1:76">
      <c r="A155" s="416">
        <v>138395</v>
      </c>
      <c r="B155" s="416">
        <v>3302047</v>
      </c>
      <c r="C155" s="417" t="s">
        <v>229</v>
      </c>
      <c r="D155" s="418">
        <v>369</v>
      </c>
      <c r="E155" s="418">
        <v>369</v>
      </c>
      <c r="F155" s="418">
        <v>0</v>
      </c>
      <c r="G155" s="419">
        <v>1483833.5010000002</v>
      </c>
      <c r="H155" s="419">
        <v>0</v>
      </c>
      <c r="I155" s="419">
        <v>0</v>
      </c>
      <c r="J155" s="419">
        <v>137856.68999999986</v>
      </c>
      <c r="K155" s="419">
        <v>0</v>
      </c>
      <c r="L155" s="419">
        <v>338595.39999999967</v>
      </c>
      <c r="M155" s="419">
        <v>0</v>
      </c>
      <c r="N155" s="419">
        <v>1697.1776102399983</v>
      </c>
      <c r="O155" s="419">
        <v>588.07977983999945</v>
      </c>
      <c r="P155" s="419">
        <v>2754.6894950399974</v>
      </c>
      <c r="Q155" s="419">
        <v>21232.775208959978</v>
      </c>
      <c r="R155" s="419">
        <v>45065.482076159962</v>
      </c>
      <c r="S155" s="419">
        <v>150532.94785535985</v>
      </c>
      <c r="T155" s="419">
        <v>0</v>
      </c>
      <c r="U155" s="419">
        <v>0</v>
      </c>
      <c r="V155" s="419">
        <v>0</v>
      </c>
      <c r="W155" s="419">
        <v>0</v>
      </c>
      <c r="X155" s="419">
        <v>0</v>
      </c>
      <c r="Y155" s="419">
        <v>0</v>
      </c>
      <c r="Z155" s="419">
        <v>84705.369230769109</v>
      </c>
      <c r="AA155" s="419">
        <v>0</v>
      </c>
      <c r="AB155" s="419">
        <v>165417.28078259301</v>
      </c>
      <c r="AC155" s="419">
        <v>0</v>
      </c>
      <c r="AD155" s="419">
        <v>16248.993599999962</v>
      </c>
      <c r="AE155" s="419">
        <v>0</v>
      </c>
      <c r="AF155" s="419">
        <v>149406.57</v>
      </c>
      <c r="AG155" s="419">
        <v>0</v>
      </c>
      <c r="AH155" s="419">
        <v>0</v>
      </c>
      <c r="AI155" s="419">
        <v>0</v>
      </c>
      <c r="AJ155" s="419">
        <v>6915.6360000000004</v>
      </c>
      <c r="AK155" s="419">
        <v>0</v>
      </c>
      <c r="AL155" s="419">
        <v>0</v>
      </c>
      <c r="AM155" s="419">
        <v>0</v>
      </c>
      <c r="AN155" s="419">
        <v>0</v>
      </c>
      <c r="AO155" s="419">
        <v>0</v>
      </c>
      <c r="AP155" s="419">
        <v>0</v>
      </c>
      <c r="AQ155" s="419">
        <v>0</v>
      </c>
      <c r="AR155" s="419">
        <v>0</v>
      </c>
      <c r="AS155" s="419">
        <v>1483833.5010000002</v>
      </c>
      <c r="AT155" s="419">
        <v>964694.88563896134</v>
      </c>
      <c r="AU155" s="419">
        <v>156322.20600000001</v>
      </c>
      <c r="AV155" s="419">
        <v>491005.32296180876</v>
      </c>
      <c r="AW155" s="420">
        <v>2604850.592638962</v>
      </c>
      <c r="AX155" s="420">
        <v>2597934.956638962</v>
      </c>
      <c r="AY155" s="420">
        <v>5115</v>
      </c>
      <c r="AZ155" s="420">
        <v>1887435</v>
      </c>
      <c r="BA155" s="420">
        <v>0</v>
      </c>
      <c r="BB155" s="420">
        <v>0</v>
      </c>
      <c r="BC155" s="420">
        <v>2604850.592638962</v>
      </c>
      <c r="BD155" s="419">
        <v>2604850.592638962</v>
      </c>
      <c r="BE155" s="419">
        <v>0</v>
      </c>
      <c r="BF155" s="420">
        <v>1894350.6359999999</v>
      </c>
      <c r="BG155" s="420">
        <v>1738028.43</v>
      </c>
      <c r="BH155" s="419">
        <v>2448528.3866389622</v>
      </c>
      <c r="BI155" s="419">
        <v>6635.578283574423</v>
      </c>
      <c r="BJ155" s="419">
        <v>6483.6656984732836</v>
      </c>
      <c r="BK155" s="421">
        <v>2.3430045928634249E-2</v>
      </c>
      <c r="BL155" s="421">
        <v>0</v>
      </c>
      <c r="BM155" s="419">
        <v>0</v>
      </c>
      <c r="BN155" s="420">
        <v>2604850.592638962</v>
      </c>
      <c r="BO155" s="420">
        <v>7040.474137232959</v>
      </c>
      <c r="BP155" s="420" t="s">
        <v>78</v>
      </c>
      <c r="BQ155" s="420">
        <v>7059.2156982085689</v>
      </c>
      <c r="BR155" s="421">
        <v>2.7213910714898759E-2</v>
      </c>
      <c r="BS155" s="419">
        <v>0</v>
      </c>
      <c r="BT155" s="419">
        <v>2604850.592638962</v>
      </c>
      <c r="BU155" s="419">
        <v>0</v>
      </c>
      <c r="BV155" s="419">
        <v>2604850.592638962</v>
      </c>
      <c r="BW155" s="419">
        <v>6915.6360000000004</v>
      </c>
      <c r="BX155" s="419">
        <v>2597934.956638962</v>
      </c>
    </row>
    <row r="156" spans="1:76">
      <c r="A156" s="416">
        <v>138396</v>
      </c>
      <c r="B156" s="416">
        <v>3302048</v>
      </c>
      <c r="C156" s="417" t="s">
        <v>230</v>
      </c>
      <c r="D156" s="418">
        <v>167</v>
      </c>
      <c r="E156" s="418">
        <v>167</v>
      </c>
      <c r="F156" s="418">
        <v>0</v>
      </c>
      <c r="G156" s="419">
        <v>671545.24300000002</v>
      </c>
      <c r="H156" s="419">
        <v>0</v>
      </c>
      <c r="I156" s="419">
        <v>0</v>
      </c>
      <c r="J156" s="419">
        <v>58799.089999999989</v>
      </c>
      <c r="K156" s="419">
        <v>0</v>
      </c>
      <c r="L156" s="419">
        <v>140884.09999999998</v>
      </c>
      <c r="M156" s="419">
        <v>0</v>
      </c>
      <c r="N156" s="419">
        <v>242.45394431999969</v>
      </c>
      <c r="O156" s="419">
        <v>588.07977983999922</v>
      </c>
      <c r="P156" s="419">
        <v>1377.344747519998</v>
      </c>
      <c r="Q156" s="419">
        <v>18199.521607679992</v>
      </c>
      <c r="R156" s="419">
        <v>64379.260108800008</v>
      </c>
      <c r="S156" s="419">
        <v>1413.4549094399981</v>
      </c>
      <c r="T156" s="419">
        <v>0</v>
      </c>
      <c r="U156" s="419">
        <v>0</v>
      </c>
      <c r="V156" s="419">
        <v>0</v>
      </c>
      <c r="W156" s="419">
        <v>0</v>
      </c>
      <c r="X156" s="419">
        <v>0</v>
      </c>
      <c r="Y156" s="419">
        <v>0</v>
      </c>
      <c r="Z156" s="419">
        <v>37875.466400000005</v>
      </c>
      <c r="AA156" s="419">
        <v>0</v>
      </c>
      <c r="AB156" s="419">
        <v>62444.553050800969</v>
      </c>
      <c r="AC156" s="419">
        <v>0</v>
      </c>
      <c r="AD156" s="419">
        <v>2872.0047999999988</v>
      </c>
      <c r="AE156" s="419">
        <v>0</v>
      </c>
      <c r="AF156" s="419">
        <v>149406.57</v>
      </c>
      <c r="AG156" s="419">
        <v>0</v>
      </c>
      <c r="AH156" s="419">
        <v>0</v>
      </c>
      <c r="AI156" s="419">
        <v>0</v>
      </c>
      <c r="AJ156" s="419">
        <v>3739.5309999999999</v>
      </c>
      <c r="AK156" s="419">
        <v>0</v>
      </c>
      <c r="AL156" s="419">
        <v>0</v>
      </c>
      <c r="AM156" s="419">
        <v>0</v>
      </c>
      <c r="AN156" s="419">
        <v>0</v>
      </c>
      <c r="AO156" s="419">
        <v>0</v>
      </c>
      <c r="AP156" s="419">
        <v>0</v>
      </c>
      <c r="AQ156" s="419">
        <v>0</v>
      </c>
      <c r="AR156" s="419">
        <v>0</v>
      </c>
      <c r="AS156" s="419">
        <v>671545.24300000002</v>
      </c>
      <c r="AT156" s="419">
        <v>389075.32934840099</v>
      </c>
      <c r="AU156" s="419">
        <v>153146.101</v>
      </c>
      <c r="AV156" s="419">
        <v>198939.80503593694</v>
      </c>
      <c r="AW156" s="420">
        <v>1213766.673348401</v>
      </c>
      <c r="AX156" s="420">
        <v>1210027.142348401</v>
      </c>
      <c r="AY156" s="420">
        <v>5115</v>
      </c>
      <c r="AZ156" s="420">
        <v>854205</v>
      </c>
      <c r="BA156" s="420">
        <v>0</v>
      </c>
      <c r="BB156" s="420">
        <v>0</v>
      </c>
      <c r="BC156" s="420">
        <v>1213766.673348401</v>
      </c>
      <c r="BD156" s="419">
        <v>1213766.673348401</v>
      </c>
      <c r="BE156" s="419">
        <v>0</v>
      </c>
      <c r="BF156" s="420">
        <v>857944.53099999996</v>
      </c>
      <c r="BG156" s="420">
        <v>704798.42999999993</v>
      </c>
      <c r="BH156" s="419">
        <v>1060620.572348401</v>
      </c>
      <c r="BI156" s="419">
        <v>6351.0213913077905</v>
      </c>
      <c r="BJ156" s="419">
        <v>6322.0079048387097</v>
      </c>
      <c r="BK156" s="421">
        <v>4.5892834848995688E-3</v>
      </c>
      <c r="BL156" s="421">
        <v>0</v>
      </c>
      <c r="BM156" s="419">
        <v>0</v>
      </c>
      <c r="BN156" s="420">
        <v>1213766.673348401</v>
      </c>
      <c r="BO156" s="420">
        <v>7245.6715110682699</v>
      </c>
      <c r="BP156" s="420" t="s">
        <v>78</v>
      </c>
      <c r="BQ156" s="420">
        <v>7268.063912265874</v>
      </c>
      <c r="BR156" s="421">
        <v>1.5977662120008063E-2</v>
      </c>
      <c r="BS156" s="419">
        <v>0</v>
      </c>
      <c r="BT156" s="419">
        <v>1213766.673348401</v>
      </c>
      <c r="BU156" s="419">
        <v>0</v>
      </c>
      <c r="BV156" s="419">
        <v>1213766.673348401</v>
      </c>
      <c r="BW156" s="419">
        <v>3739.5309999999999</v>
      </c>
      <c r="BX156" s="419">
        <v>1210027.142348401</v>
      </c>
    </row>
    <row r="157" spans="1:76">
      <c r="A157" s="416">
        <v>146696</v>
      </c>
      <c r="B157" s="416">
        <v>3302052</v>
      </c>
      <c r="C157" s="417" t="s">
        <v>231</v>
      </c>
      <c r="D157" s="418">
        <v>406</v>
      </c>
      <c r="E157" s="418">
        <v>406</v>
      </c>
      <c r="F157" s="418">
        <v>0</v>
      </c>
      <c r="G157" s="419">
        <v>1632618.9740000002</v>
      </c>
      <c r="H157" s="419">
        <v>0</v>
      </c>
      <c r="I157" s="419">
        <v>0</v>
      </c>
      <c r="J157" s="419">
        <v>110186.52999999991</v>
      </c>
      <c r="K157" s="419">
        <v>0</v>
      </c>
      <c r="L157" s="419">
        <v>279400.39999999956</v>
      </c>
      <c r="M157" s="419">
        <v>0</v>
      </c>
      <c r="N157" s="419">
        <v>13334.966937599953</v>
      </c>
      <c r="O157" s="419">
        <v>10291.396147199996</v>
      </c>
      <c r="P157" s="419">
        <v>5509.3789900799966</v>
      </c>
      <c r="Q157" s="419">
        <v>42971.092684799987</v>
      </c>
      <c r="R157" s="419">
        <v>56868.346429439895</v>
      </c>
      <c r="S157" s="419">
        <v>40990.192373759746</v>
      </c>
      <c r="T157" s="419">
        <v>0</v>
      </c>
      <c r="U157" s="419">
        <v>0</v>
      </c>
      <c r="V157" s="419">
        <v>0</v>
      </c>
      <c r="W157" s="419">
        <v>0</v>
      </c>
      <c r="X157" s="419">
        <v>0</v>
      </c>
      <c r="Y157" s="419">
        <v>0</v>
      </c>
      <c r="Z157" s="419">
        <v>16428.273898305077</v>
      </c>
      <c r="AA157" s="419">
        <v>0</v>
      </c>
      <c r="AB157" s="419">
        <v>165450.66170608171</v>
      </c>
      <c r="AC157" s="419">
        <v>0</v>
      </c>
      <c r="AD157" s="419">
        <v>9290.6463999999942</v>
      </c>
      <c r="AE157" s="419">
        <v>0</v>
      </c>
      <c r="AF157" s="419">
        <v>149406.57</v>
      </c>
      <c r="AG157" s="419">
        <v>0</v>
      </c>
      <c r="AH157" s="419">
        <v>0</v>
      </c>
      <c r="AI157" s="419">
        <v>0</v>
      </c>
      <c r="AJ157" s="419">
        <v>7319.0481</v>
      </c>
      <c r="AK157" s="419">
        <v>0</v>
      </c>
      <c r="AL157" s="419">
        <v>0</v>
      </c>
      <c r="AM157" s="419">
        <v>0</v>
      </c>
      <c r="AN157" s="419">
        <v>0</v>
      </c>
      <c r="AO157" s="419">
        <v>0</v>
      </c>
      <c r="AP157" s="419">
        <v>0</v>
      </c>
      <c r="AQ157" s="419">
        <v>0</v>
      </c>
      <c r="AR157" s="419">
        <v>0</v>
      </c>
      <c r="AS157" s="419">
        <v>1632618.9740000002</v>
      </c>
      <c r="AT157" s="419">
        <v>750721.88556726568</v>
      </c>
      <c r="AU157" s="419">
        <v>156725.61810000002</v>
      </c>
      <c r="AV157" s="419">
        <v>448520.43968871812</v>
      </c>
      <c r="AW157" s="420">
        <v>2540066.477667266</v>
      </c>
      <c r="AX157" s="420">
        <v>2532747.4295672663</v>
      </c>
      <c r="AY157" s="420">
        <v>5115</v>
      </c>
      <c r="AZ157" s="420">
        <v>2076690</v>
      </c>
      <c r="BA157" s="420">
        <v>0</v>
      </c>
      <c r="BB157" s="420">
        <v>0</v>
      </c>
      <c r="BC157" s="420">
        <v>2540066.477667266</v>
      </c>
      <c r="BD157" s="419">
        <v>2540066.4776672656</v>
      </c>
      <c r="BE157" s="419">
        <v>0</v>
      </c>
      <c r="BF157" s="420">
        <v>2084009.0481</v>
      </c>
      <c r="BG157" s="420">
        <v>1927283.43</v>
      </c>
      <c r="BH157" s="419">
        <v>2383340.8595672664</v>
      </c>
      <c r="BI157" s="419">
        <v>5870.2976836632179</v>
      </c>
      <c r="BJ157" s="419">
        <v>5955.2647801507537</v>
      </c>
      <c r="BK157" s="421">
        <v>-1.4267559818790285E-2</v>
      </c>
      <c r="BL157" s="421">
        <v>9.2675598187902837E-3</v>
      </c>
      <c r="BM157" s="419">
        <v>22407.453670233521</v>
      </c>
      <c r="BN157" s="420">
        <v>2562473.9313374995</v>
      </c>
      <c r="BO157" s="420">
        <v>6293.4849340825112</v>
      </c>
      <c r="BP157" s="420" t="s">
        <v>78</v>
      </c>
      <c r="BQ157" s="420">
        <v>6311.5121461514764</v>
      </c>
      <c r="BR157" s="421">
        <v>-5.2214719804180021E-3</v>
      </c>
      <c r="BS157" s="419">
        <v>0</v>
      </c>
      <c r="BT157" s="419">
        <v>2562473.9313374995</v>
      </c>
      <c r="BU157" s="419">
        <v>0</v>
      </c>
      <c r="BV157" s="419">
        <v>2562473.9313374995</v>
      </c>
      <c r="BW157" s="419">
        <v>7319.0481</v>
      </c>
      <c r="BX157" s="419">
        <v>2555154.8832374997</v>
      </c>
    </row>
    <row r="158" spans="1:76">
      <c r="A158" s="416">
        <v>138397</v>
      </c>
      <c r="B158" s="416">
        <v>3302056</v>
      </c>
      <c r="C158" s="417" t="s">
        <v>232</v>
      </c>
      <c r="D158" s="418">
        <v>423</v>
      </c>
      <c r="E158" s="418">
        <v>423</v>
      </c>
      <c r="F158" s="418">
        <v>0</v>
      </c>
      <c r="G158" s="419">
        <v>1700979.8670000001</v>
      </c>
      <c r="H158" s="419">
        <v>0</v>
      </c>
      <c r="I158" s="419">
        <v>0</v>
      </c>
      <c r="J158" s="419">
        <v>125998.04999999997</v>
      </c>
      <c r="K158" s="419">
        <v>0</v>
      </c>
      <c r="L158" s="419">
        <v>304262.30000000005</v>
      </c>
      <c r="M158" s="419">
        <v>0</v>
      </c>
      <c r="N158" s="419">
        <v>1697.1776102399904</v>
      </c>
      <c r="O158" s="419">
        <v>26169.550202879989</v>
      </c>
      <c r="P158" s="419">
        <v>16987.251886079994</v>
      </c>
      <c r="Q158" s="419">
        <v>32354.705080319916</v>
      </c>
      <c r="R158" s="419">
        <v>86375.50731263982</v>
      </c>
      <c r="S158" s="419">
        <v>16961.458913279977</v>
      </c>
      <c r="T158" s="419">
        <v>0</v>
      </c>
      <c r="U158" s="419">
        <v>0</v>
      </c>
      <c r="V158" s="419">
        <v>0</v>
      </c>
      <c r="W158" s="419">
        <v>0</v>
      </c>
      <c r="X158" s="419">
        <v>0</v>
      </c>
      <c r="Y158" s="419">
        <v>0</v>
      </c>
      <c r="Z158" s="419">
        <v>129718.72243093907</v>
      </c>
      <c r="AA158" s="419">
        <v>0</v>
      </c>
      <c r="AB158" s="419">
        <v>149001.86323837339</v>
      </c>
      <c r="AC158" s="419">
        <v>0</v>
      </c>
      <c r="AD158" s="419">
        <v>9271.3711999999705</v>
      </c>
      <c r="AE158" s="419">
        <v>0</v>
      </c>
      <c r="AF158" s="419">
        <v>149406.57</v>
      </c>
      <c r="AG158" s="419">
        <v>0</v>
      </c>
      <c r="AH158" s="419">
        <v>0</v>
      </c>
      <c r="AI158" s="419">
        <v>0</v>
      </c>
      <c r="AJ158" s="419">
        <v>7319.0481</v>
      </c>
      <c r="AK158" s="419">
        <v>0</v>
      </c>
      <c r="AL158" s="419">
        <v>0</v>
      </c>
      <c r="AM158" s="419">
        <v>0</v>
      </c>
      <c r="AN158" s="419">
        <v>0</v>
      </c>
      <c r="AO158" s="419">
        <v>0</v>
      </c>
      <c r="AP158" s="419">
        <v>0</v>
      </c>
      <c r="AQ158" s="419">
        <v>0</v>
      </c>
      <c r="AR158" s="419">
        <v>0</v>
      </c>
      <c r="AS158" s="419">
        <v>1700979.8670000001</v>
      </c>
      <c r="AT158" s="419">
        <v>898797.95787475212</v>
      </c>
      <c r="AU158" s="419">
        <v>156725.61810000002</v>
      </c>
      <c r="AV158" s="419">
        <v>453941.01695033163</v>
      </c>
      <c r="AW158" s="420">
        <v>2756503.4429747523</v>
      </c>
      <c r="AX158" s="420">
        <v>2749184.3948747525</v>
      </c>
      <c r="AY158" s="420">
        <v>5115</v>
      </c>
      <c r="AZ158" s="420">
        <v>2163645</v>
      </c>
      <c r="BA158" s="420">
        <v>0</v>
      </c>
      <c r="BB158" s="420">
        <v>0</v>
      </c>
      <c r="BC158" s="420">
        <v>2756503.4429747523</v>
      </c>
      <c r="BD158" s="419">
        <v>2756503.4429747523</v>
      </c>
      <c r="BE158" s="419">
        <v>0</v>
      </c>
      <c r="BF158" s="420">
        <v>2170964.0480999998</v>
      </c>
      <c r="BG158" s="420">
        <v>2014238.4299999997</v>
      </c>
      <c r="BH158" s="419">
        <v>2599777.8248747527</v>
      </c>
      <c r="BI158" s="419">
        <v>6146.0468673162004</v>
      </c>
      <c r="BJ158" s="419">
        <v>5966.1390188861997</v>
      </c>
      <c r="BK158" s="421">
        <v>3.0154820036960385E-2</v>
      </c>
      <c r="BL158" s="421">
        <v>0</v>
      </c>
      <c r="BM158" s="419">
        <v>0</v>
      </c>
      <c r="BN158" s="420">
        <v>2756503.4429747523</v>
      </c>
      <c r="BO158" s="420">
        <v>6499.2538885927952</v>
      </c>
      <c r="BP158" s="420" t="s">
        <v>78</v>
      </c>
      <c r="BQ158" s="420">
        <v>6516.556602777192</v>
      </c>
      <c r="BR158" s="421">
        <v>2.7479990770209906E-2</v>
      </c>
      <c r="BS158" s="419">
        <v>0</v>
      </c>
      <c r="BT158" s="419">
        <v>2756503.4429747523</v>
      </c>
      <c r="BU158" s="419">
        <v>0</v>
      </c>
      <c r="BV158" s="419">
        <v>2756503.4429747523</v>
      </c>
      <c r="BW158" s="419">
        <v>7319.0481</v>
      </c>
      <c r="BX158" s="419">
        <v>2749184.3948747525</v>
      </c>
    </row>
    <row r="159" spans="1:76">
      <c r="A159" s="416">
        <v>138410</v>
      </c>
      <c r="B159" s="416">
        <v>3302057</v>
      </c>
      <c r="C159" s="417" t="s">
        <v>233</v>
      </c>
      <c r="D159" s="418">
        <v>416</v>
      </c>
      <c r="E159" s="418">
        <v>416</v>
      </c>
      <c r="F159" s="418">
        <v>0</v>
      </c>
      <c r="G159" s="419">
        <v>1672831.2640000002</v>
      </c>
      <c r="H159" s="419">
        <v>0</v>
      </c>
      <c r="I159" s="419">
        <v>0</v>
      </c>
      <c r="J159" s="419">
        <v>143291.89999999988</v>
      </c>
      <c r="K159" s="419">
        <v>0</v>
      </c>
      <c r="L159" s="419">
        <v>345698.79999999958</v>
      </c>
      <c r="M159" s="419">
        <v>0</v>
      </c>
      <c r="N159" s="419">
        <v>727.3618329599999</v>
      </c>
      <c r="O159" s="419">
        <v>6762.9174681599961</v>
      </c>
      <c r="P159" s="419">
        <v>48207.066163199968</v>
      </c>
      <c r="Q159" s="419">
        <v>15166.268006399996</v>
      </c>
      <c r="R159" s="419">
        <v>105689.28534527995</v>
      </c>
      <c r="S159" s="419">
        <v>32509.462917119978</v>
      </c>
      <c r="T159" s="419">
        <v>0</v>
      </c>
      <c r="U159" s="419">
        <v>0</v>
      </c>
      <c r="V159" s="419">
        <v>0</v>
      </c>
      <c r="W159" s="419">
        <v>0</v>
      </c>
      <c r="X159" s="419">
        <v>0</v>
      </c>
      <c r="Y159" s="419">
        <v>0</v>
      </c>
      <c r="Z159" s="419">
        <v>84152.768179271501</v>
      </c>
      <c r="AA159" s="419">
        <v>0</v>
      </c>
      <c r="AB159" s="419">
        <v>151842.4569222178</v>
      </c>
      <c r="AC159" s="419">
        <v>0</v>
      </c>
      <c r="AD159" s="419">
        <v>0</v>
      </c>
      <c r="AE159" s="419">
        <v>0</v>
      </c>
      <c r="AF159" s="419">
        <v>149406.57</v>
      </c>
      <c r="AG159" s="419">
        <v>0</v>
      </c>
      <c r="AH159" s="419">
        <v>0</v>
      </c>
      <c r="AI159" s="419">
        <v>0</v>
      </c>
      <c r="AJ159" s="419">
        <v>7491.9390000000003</v>
      </c>
      <c r="AK159" s="419">
        <v>0</v>
      </c>
      <c r="AL159" s="419">
        <v>0</v>
      </c>
      <c r="AM159" s="419">
        <v>0</v>
      </c>
      <c r="AN159" s="419">
        <v>0</v>
      </c>
      <c r="AO159" s="419">
        <v>0</v>
      </c>
      <c r="AP159" s="419">
        <v>0</v>
      </c>
      <c r="AQ159" s="419">
        <v>0</v>
      </c>
      <c r="AR159" s="419">
        <v>0</v>
      </c>
      <c r="AS159" s="419">
        <v>1672831.2640000002</v>
      </c>
      <c r="AT159" s="419">
        <v>934048.28683460853</v>
      </c>
      <c r="AU159" s="419">
        <v>156898.50900000002</v>
      </c>
      <c r="AV159" s="419">
        <v>486783.12234614074</v>
      </c>
      <c r="AW159" s="420">
        <v>2763778.0598346088</v>
      </c>
      <c r="AX159" s="420">
        <v>2756286.120834609</v>
      </c>
      <c r="AY159" s="420">
        <v>5115</v>
      </c>
      <c r="AZ159" s="420">
        <v>2127840</v>
      </c>
      <c r="BA159" s="420">
        <v>0</v>
      </c>
      <c r="BB159" s="420">
        <v>0</v>
      </c>
      <c r="BC159" s="420">
        <v>2763778.0598346088</v>
      </c>
      <c r="BD159" s="419">
        <v>2763778.0598346093</v>
      </c>
      <c r="BE159" s="419">
        <v>0</v>
      </c>
      <c r="BF159" s="420">
        <v>2135331.9389999998</v>
      </c>
      <c r="BG159" s="420">
        <v>1978433.4299999997</v>
      </c>
      <c r="BH159" s="419">
        <v>2606879.5508346092</v>
      </c>
      <c r="BI159" s="419">
        <v>6266.5373818139642</v>
      </c>
      <c r="BJ159" s="419">
        <v>6162.9229235714292</v>
      </c>
      <c r="BK159" s="421">
        <v>1.6812551370103804E-2</v>
      </c>
      <c r="BL159" s="421">
        <v>0</v>
      </c>
      <c r="BM159" s="419">
        <v>0</v>
      </c>
      <c r="BN159" s="420">
        <v>2763778.0598346088</v>
      </c>
      <c r="BO159" s="420">
        <v>6625.6877904678104</v>
      </c>
      <c r="BP159" s="420" t="s">
        <v>78</v>
      </c>
      <c r="BQ159" s="420">
        <v>6643.6972592178099</v>
      </c>
      <c r="BR159" s="421">
        <v>1.7882061636555147E-2</v>
      </c>
      <c r="BS159" s="419">
        <v>0</v>
      </c>
      <c r="BT159" s="419">
        <v>2763778.0598346088</v>
      </c>
      <c r="BU159" s="419">
        <v>0</v>
      </c>
      <c r="BV159" s="419">
        <v>2763778.0598346088</v>
      </c>
      <c r="BW159" s="419">
        <v>7491.9390000000003</v>
      </c>
      <c r="BX159" s="419">
        <v>2756286.120834609</v>
      </c>
    </row>
    <row r="160" spans="1:76">
      <c r="A160" s="416">
        <v>138425</v>
      </c>
      <c r="B160" s="416">
        <v>3302058</v>
      </c>
      <c r="C160" s="417" t="s">
        <v>234</v>
      </c>
      <c r="D160" s="418">
        <v>210</v>
      </c>
      <c r="E160" s="418">
        <v>210</v>
      </c>
      <c r="F160" s="418">
        <v>0</v>
      </c>
      <c r="G160" s="419">
        <v>844458.09000000008</v>
      </c>
      <c r="H160" s="419">
        <v>0</v>
      </c>
      <c r="I160" s="419">
        <v>0</v>
      </c>
      <c r="J160" s="419">
        <v>60281.420000000006</v>
      </c>
      <c r="K160" s="419">
        <v>0</v>
      </c>
      <c r="L160" s="419">
        <v>145619.69999999984</v>
      </c>
      <c r="M160" s="419">
        <v>0</v>
      </c>
      <c r="N160" s="419">
        <v>1454.7236659199964</v>
      </c>
      <c r="O160" s="419">
        <v>3234.4387891199949</v>
      </c>
      <c r="P160" s="419">
        <v>30760.69936128</v>
      </c>
      <c r="Q160" s="419">
        <v>2022.169067519995</v>
      </c>
      <c r="R160" s="419">
        <v>63842.76627455993</v>
      </c>
      <c r="S160" s="419">
        <v>706.72745471999963</v>
      </c>
      <c r="T160" s="419">
        <v>0</v>
      </c>
      <c r="U160" s="419">
        <v>0</v>
      </c>
      <c r="V160" s="419">
        <v>0</v>
      </c>
      <c r="W160" s="419">
        <v>0</v>
      </c>
      <c r="X160" s="419">
        <v>0</v>
      </c>
      <c r="Y160" s="419">
        <v>0</v>
      </c>
      <c r="Z160" s="419">
        <v>19496.773333333265</v>
      </c>
      <c r="AA160" s="419">
        <v>0</v>
      </c>
      <c r="AB160" s="419">
        <v>79704.365392514388</v>
      </c>
      <c r="AC160" s="419">
        <v>0</v>
      </c>
      <c r="AD160" s="419">
        <v>0</v>
      </c>
      <c r="AE160" s="419">
        <v>0</v>
      </c>
      <c r="AF160" s="419">
        <v>149406.57</v>
      </c>
      <c r="AG160" s="419">
        <v>0</v>
      </c>
      <c r="AH160" s="419">
        <v>0</v>
      </c>
      <c r="AI160" s="419">
        <v>0</v>
      </c>
      <c r="AJ160" s="419">
        <v>4345.2295999999997</v>
      </c>
      <c r="AK160" s="419">
        <v>0</v>
      </c>
      <c r="AL160" s="419">
        <v>0</v>
      </c>
      <c r="AM160" s="419">
        <v>0</v>
      </c>
      <c r="AN160" s="419">
        <v>0</v>
      </c>
      <c r="AO160" s="419">
        <v>0</v>
      </c>
      <c r="AP160" s="419">
        <v>0</v>
      </c>
      <c r="AQ160" s="419">
        <v>0</v>
      </c>
      <c r="AR160" s="419">
        <v>0</v>
      </c>
      <c r="AS160" s="419">
        <v>844458.09000000008</v>
      </c>
      <c r="AT160" s="419">
        <v>407123.78333896748</v>
      </c>
      <c r="AU160" s="419">
        <v>153751.7996</v>
      </c>
      <c r="AV160" s="419">
        <v>232779.4219532375</v>
      </c>
      <c r="AW160" s="420">
        <v>1405333.6729389676</v>
      </c>
      <c r="AX160" s="420">
        <v>1400988.4433389676</v>
      </c>
      <c r="AY160" s="420">
        <v>5115</v>
      </c>
      <c r="AZ160" s="420">
        <v>1074150</v>
      </c>
      <c r="BA160" s="420">
        <v>0</v>
      </c>
      <c r="BB160" s="420">
        <v>0</v>
      </c>
      <c r="BC160" s="420">
        <v>1405333.6729389676</v>
      </c>
      <c r="BD160" s="419">
        <v>1405333.6729389676</v>
      </c>
      <c r="BE160" s="419">
        <v>0</v>
      </c>
      <c r="BF160" s="420">
        <v>1078495.2296</v>
      </c>
      <c r="BG160" s="420">
        <v>924743.42999999993</v>
      </c>
      <c r="BH160" s="419">
        <v>1251581.8733389676</v>
      </c>
      <c r="BI160" s="419">
        <v>5959.9136825665119</v>
      </c>
      <c r="BJ160" s="419">
        <v>5880.7645747619054</v>
      </c>
      <c r="BK160" s="421">
        <v>1.3458982552079295E-2</v>
      </c>
      <c r="BL160" s="421">
        <v>0</v>
      </c>
      <c r="BM160" s="419">
        <v>0</v>
      </c>
      <c r="BN160" s="420">
        <v>1405333.6729389676</v>
      </c>
      <c r="BO160" s="420">
        <v>6671.3735397093697</v>
      </c>
      <c r="BP160" s="420" t="s">
        <v>78</v>
      </c>
      <c r="BQ160" s="420">
        <v>6692.0651092331791</v>
      </c>
      <c r="BR160" s="421">
        <v>1.2470656835308569E-2</v>
      </c>
      <c r="BS160" s="419">
        <v>0</v>
      </c>
      <c r="BT160" s="419">
        <v>1405333.6729389676</v>
      </c>
      <c r="BU160" s="419">
        <v>0</v>
      </c>
      <c r="BV160" s="419">
        <v>1405333.6729389676</v>
      </c>
      <c r="BW160" s="419">
        <v>4345.2295999999997</v>
      </c>
      <c r="BX160" s="419">
        <v>1400988.4433389676</v>
      </c>
    </row>
    <row r="161" spans="1:76">
      <c r="A161" s="416">
        <v>138432</v>
      </c>
      <c r="B161" s="416">
        <v>3302059</v>
      </c>
      <c r="C161" s="417" t="s">
        <v>235</v>
      </c>
      <c r="D161" s="418">
        <v>162</v>
      </c>
      <c r="E161" s="418">
        <v>162</v>
      </c>
      <c r="F161" s="418">
        <v>0</v>
      </c>
      <c r="G161" s="419">
        <v>651439.098</v>
      </c>
      <c r="H161" s="419">
        <v>0</v>
      </c>
      <c r="I161" s="419">
        <v>0</v>
      </c>
      <c r="J161" s="419">
        <v>61269.639999999985</v>
      </c>
      <c r="K161" s="419">
        <v>0</v>
      </c>
      <c r="L161" s="419">
        <v>146803.59999999998</v>
      </c>
      <c r="M161" s="419">
        <v>0</v>
      </c>
      <c r="N161" s="419">
        <v>727.36183295999922</v>
      </c>
      <c r="O161" s="419">
        <v>1176.1595596799973</v>
      </c>
      <c r="P161" s="419">
        <v>1836.4596633599956</v>
      </c>
      <c r="Q161" s="419">
        <v>38926.754549759942</v>
      </c>
      <c r="R161" s="419">
        <v>34872.099225599959</v>
      </c>
      <c r="S161" s="419">
        <v>2120.1823641599976</v>
      </c>
      <c r="T161" s="419">
        <v>0</v>
      </c>
      <c r="U161" s="419">
        <v>0</v>
      </c>
      <c r="V161" s="419">
        <v>0</v>
      </c>
      <c r="W161" s="419">
        <v>0</v>
      </c>
      <c r="X161" s="419">
        <v>0</v>
      </c>
      <c r="Y161" s="419">
        <v>0</v>
      </c>
      <c r="Z161" s="419">
        <v>32445.664429530134</v>
      </c>
      <c r="AA161" s="419">
        <v>0</v>
      </c>
      <c r="AB161" s="419">
        <v>67216.27719768908</v>
      </c>
      <c r="AC161" s="419">
        <v>0</v>
      </c>
      <c r="AD161" s="419">
        <v>5088.6527999999862</v>
      </c>
      <c r="AE161" s="419">
        <v>0</v>
      </c>
      <c r="AF161" s="419">
        <v>149406.57</v>
      </c>
      <c r="AG161" s="419">
        <v>0</v>
      </c>
      <c r="AH161" s="419">
        <v>0</v>
      </c>
      <c r="AI161" s="419">
        <v>0</v>
      </c>
      <c r="AJ161" s="419">
        <v>4450.5685000000003</v>
      </c>
      <c r="AK161" s="419">
        <v>0</v>
      </c>
      <c r="AL161" s="419">
        <v>0</v>
      </c>
      <c r="AM161" s="419">
        <v>0</v>
      </c>
      <c r="AN161" s="419">
        <v>0</v>
      </c>
      <c r="AO161" s="419">
        <v>0</v>
      </c>
      <c r="AP161" s="419">
        <v>0</v>
      </c>
      <c r="AQ161" s="419">
        <v>0</v>
      </c>
      <c r="AR161" s="419">
        <v>0</v>
      </c>
      <c r="AS161" s="419">
        <v>651439.098</v>
      </c>
      <c r="AT161" s="419">
        <v>392482.85162273905</v>
      </c>
      <c r="AU161" s="419">
        <v>153857.1385</v>
      </c>
      <c r="AV161" s="419">
        <v>203371.84468807623</v>
      </c>
      <c r="AW161" s="420">
        <v>1197779.088122739</v>
      </c>
      <c r="AX161" s="420">
        <v>1193328.5196227389</v>
      </c>
      <c r="AY161" s="420">
        <v>5115</v>
      </c>
      <c r="AZ161" s="420">
        <v>828630</v>
      </c>
      <c r="BA161" s="420">
        <v>0</v>
      </c>
      <c r="BB161" s="420">
        <v>0</v>
      </c>
      <c r="BC161" s="420">
        <v>1197779.088122739</v>
      </c>
      <c r="BD161" s="419">
        <v>1197779.0881227392</v>
      </c>
      <c r="BE161" s="419">
        <v>0</v>
      </c>
      <c r="BF161" s="420">
        <v>833080.56850000005</v>
      </c>
      <c r="BG161" s="420">
        <v>679223.42999999993</v>
      </c>
      <c r="BH161" s="419">
        <v>1043921.9496227389</v>
      </c>
      <c r="BI161" s="419">
        <v>6443.9626519922149</v>
      </c>
      <c r="BJ161" s="419">
        <v>6235.1272872222225</v>
      </c>
      <c r="BK161" s="421">
        <v>3.3493360303640161E-2</v>
      </c>
      <c r="BL161" s="421">
        <v>0</v>
      </c>
      <c r="BM161" s="419">
        <v>0</v>
      </c>
      <c r="BN161" s="420">
        <v>1197779.088122739</v>
      </c>
      <c r="BO161" s="420">
        <v>7366.2254297699938</v>
      </c>
      <c r="BP161" s="420" t="s">
        <v>78</v>
      </c>
      <c r="BQ161" s="420">
        <v>7393.6980748317219</v>
      </c>
      <c r="BR161" s="421">
        <v>4.3695079663875536E-2</v>
      </c>
      <c r="BS161" s="419">
        <v>0</v>
      </c>
      <c r="BT161" s="419">
        <v>1197779.088122739</v>
      </c>
      <c r="BU161" s="419">
        <v>0</v>
      </c>
      <c r="BV161" s="419">
        <v>1197779.088122739</v>
      </c>
      <c r="BW161" s="419">
        <v>4450.5685000000003</v>
      </c>
      <c r="BX161" s="419">
        <v>1193328.5196227389</v>
      </c>
    </row>
    <row r="162" spans="1:76">
      <c r="A162" s="416">
        <v>143563</v>
      </c>
      <c r="B162" s="416">
        <v>3302060</v>
      </c>
      <c r="C162" s="417" t="s">
        <v>236</v>
      </c>
      <c r="D162" s="418">
        <v>210</v>
      </c>
      <c r="E162" s="418">
        <v>210</v>
      </c>
      <c r="F162" s="418">
        <v>0</v>
      </c>
      <c r="G162" s="419">
        <v>844458.09000000008</v>
      </c>
      <c r="H162" s="419">
        <v>0</v>
      </c>
      <c r="I162" s="419">
        <v>0</v>
      </c>
      <c r="J162" s="419">
        <v>84986.92</v>
      </c>
      <c r="K162" s="419">
        <v>0</v>
      </c>
      <c r="L162" s="419">
        <v>205998.59999999986</v>
      </c>
      <c r="M162" s="419">
        <v>0</v>
      </c>
      <c r="N162" s="419">
        <v>0</v>
      </c>
      <c r="O162" s="419">
        <v>0</v>
      </c>
      <c r="P162" s="419">
        <v>1836.4596633599954</v>
      </c>
      <c r="Q162" s="419">
        <v>11627.472138239944</v>
      </c>
      <c r="R162" s="419">
        <v>95495.90249471995</v>
      </c>
      <c r="S162" s="419">
        <v>1413.4549094399993</v>
      </c>
      <c r="T162" s="419">
        <v>0</v>
      </c>
      <c r="U162" s="419">
        <v>0</v>
      </c>
      <c r="V162" s="419">
        <v>0</v>
      </c>
      <c r="W162" s="419">
        <v>0</v>
      </c>
      <c r="X162" s="419">
        <v>0</v>
      </c>
      <c r="Y162" s="419">
        <v>0</v>
      </c>
      <c r="Z162" s="419">
        <v>41082.486666666569</v>
      </c>
      <c r="AA162" s="419">
        <v>0</v>
      </c>
      <c r="AB162" s="419">
        <v>72478.792529501574</v>
      </c>
      <c r="AC162" s="419">
        <v>0</v>
      </c>
      <c r="AD162" s="419">
        <v>0</v>
      </c>
      <c r="AE162" s="419">
        <v>0</v>
      </c>
      <c r="AF162" s="419">
        <v>149406.57</v>
      </c>
      <c r="AG162" s="419">
        <v>0</v>
      </c>
      <c r="AH162" s="419">
        <v>0</v>
      </c>
      <c r="AI162" s="419">
        <v>0</v>
      </c>
      <c r="AJ162" s="419">
        <v>4397.8990999999996</v>
      </c>
      <c r="AK162" s="419">
        <v>0</v>
      </c>
      <c r="AL162" s="419">
        <v>0</v>
      </c>
      <c r="AM162" s="419">
        <v>0</v>
      </c>
      <c r="AN162" s="419">
        <v>0</v>
      </c>
      <c r="AO162" s="419">
        <v>0</v>
      </c>
      <c r="AP162" s="419">
        <v>0</v>
      </c>
      <c r="AQ162" s="419">
        <v>0</v>
      </c>
      <c r="AR162" s="419">
        <v>0</v>
      </c>
      <c r="AS162" s="419">
        <v>844458.09000000008</v>
      </c>
      <c r="AT162" s="419">
        <v>514920.08840192785</v>
      </c>
      <c r="AU162" s="419">
        <v>153804.46910000002</v>
      </c>
      <c r="AV162" s="419">
        <v>259190.8683435751</v>
      </c>
      <c r="AW162" s="420">
        <v>1513182.647501928</v>
      </c>
      <c r="AX162" s="420">
        <v>1508784.748401928</v>
      </c>
      <c r="AY162" s="420">
        <v>5115</v>
      </c>
      <c r="AZ162" s="420">
        <v>1074150</v>
      </c>
      <c r="BA162" s="420">
        <v>0</v>
      </c>
      <c r="BB162" s="420">
        <v>0</v>
      </c>
      <c r="BC162" s="420">
        <v>1513182.647501928</v>
      </c>
      <c r="BD162" s="419">
        <v>1513182.6475019278</v>
      </c>
      <c r="BE162" s="419">
        <v>0</v>
      </c>
      <c r="BF162" s="420">
        <v>1078547.8991</v>
      </c>
      <c r="BG162" s="420">
        <v>924743.42999999993</v>
      </c>
      <c r="BH162" s="419">
        <v>1359378.1784019279</v>
      </c>
      <c r="BI162" s="419">
        <v>6473.2294209615611</v>
      </c>
      <c r="BJ162" s="419">
        <v>6502.1233028571423</v>
      </c>
      <c r="BK162" s="421">
        <v>-4.4437609915648256E-3</v>
      </c>
      <c r="BL162" s="421">
        <v>0</v>
      </c>
      <c r="BM162" s="419">
        <v>0</v>
      </c>
      <c r="BN162" s="420">
        <v>1513182.647501928</v>
      </c>
      <c r="BO162" s="420">
        <v>7184.6892781044189</v>
      </c>
      <c r="BP162" s="420" t="s">
        <v>78</v>
      </c>
      <c r="BQ162" s="420">
        <v>7205.6316547710858</v>
      </c>
      <c r="BR162" s="421">
        <v>-2.8988853726316099E-3</v>
      </c>
      <c r="BS162" s="419">
        <v>0</v>
      </c>
      <c r="BT162" s="419">
        <v>1513182.647501928</v>
      </c>
      <c r="BU162" s="419">
        <v>0</v>
      </c>
      <c r="BV162" s="419">
        <v>1513182.647501928</v>
      </c>
      <c r="BW162" s="419">
        <v>4397.8990999999996</v>
      </c>
      <c r="BX162" s="419">
        <v>1508784.748401928</v>
      </c>
    </row>
    <row r="163" spans="1:76">
      <c r="A163" s="416">
        <v>138433</v>
      </c>
      <c r="B163" s="416">
        <v>3302061</v>
      </c>
      <c r="C163" s="417" t="s">
        <v>237</v>
      </c>
      <c r="D163" s="418">
        <v>203</v>
      </c>
      <c r="E163" s="418">
        <v>203</v>
      </c>
      <c r="F163" s="418">
        <v>0</v>
      </c>
      <c r="G163" s="419">
        <v>816309.48700000008</v>
      </c>
      <c r="H163" s="419">
        <v>0</v>
      </c>
      <c r="I163" s="419">
        <v>0</v>
      </c>
      <c r="J163" s="419">
        <v>57316.759999999951</v>
      </c>
      <c r="K163" s="419">
        <v>0</v>
      </c>
      <c r="L163" s="419">
        <v>139700.19999999978</v>
      </c>
      <c r="M163" s="419">
        <v>0</v>
      </c>
      <c r="N163" s="419">
        <v>2182.0854988799988</v>
      </c>
      <c r="O163" s="419">
        <v>1764.239339519999</v>
      </c>
      <c r="P163" s="419">
        <v>4591.1491583999932</v>
      </c>
      <c r="Q163" s="419">
        <v>14660.72573951991</v>
      </c>
      <c r="R163" s="419">
        <v>62233.284771839957</v>
      </c>
      <c r="S163" s="419">
        <v>21201.823641599985</v>
      </c>
      <c r="T163" s="419">
        <v>0</v>
      </c>
      <c r="U163" s="419">
        <v>0</v>
      </c>
      <c r="V163" s="419">
        <v>0</v>
      </c>
      <c r="W163" s="419">
        <v>0</v>
      </c>
      <c r="X163" s="419">
        <v>0</v>
      </c>
      <c r="Y163" s="419">
        <v>0</v>
      </c>
      <c r="Z163" s="419">
        <v>56027.061271676197</v>
      </c>
      <c r="AA163" s="419">
        <v>0</v>
      </c>
      <c r="AB163" s="419">
        <v>63874.668672410204</v>
      </c>
      <c r="AC163" s="419">
        <v>0</v>
      </c>
      <c r="AD163" s="419">
        <v>31845.302209900834</v>
      </c>
      <c r="AE163" s="419">
        <v>0</v>
      </c>
      <c r="AF163" s="419">
        <v>149406.57</v>
      </c>
      <c r="AG163" s="419">
        <v>0</v>
      </c>
      <c r="AH163" s="419">
        <v>0</v>
      </c>
      <c r="AI163" s="419">
        <v>0</v>
      </c>
      <c r="AJ163" s="419">
        <v>3186.5016999999998</v>
      </c>
      <c r="AK163" s="419">
        <v>0</v>
      </c>
      <c r="AL163" s="419">
        <v>0</v>
      </c>
      <c r="AM163" s="419">
        <v>0</v>
      </c>
      <c r="AN163" s="419">
        <v>0</v>
      </c>
      <c r="AO163" s="419">
        <v>0</v>
      </c>
      <c r="AP163" s="419">
        <v>0</v>
      </c>
      <c r="AQ163" s="419">
        <v>0</v>
      </c>
      <c r="AR163" s="419">
        <v>0</v>
      </c>
      <c r="AS163" s="419">
        <v>816309.48700000008</v>
      </c>
      <c r="AT163" s="419">
        <v>455397.30030374677</v>
      </c>
      <c r="AU163" s="419">
        <v>152593.0717</v>
      </c>
      <c r="AV163" s="419">
        <v>214004.23955632362</v>
      </c>
      <c r="AW163" s="420">
        <v>1424299.8590037469</v>
      </c>
      <c r="AX163" s="420">
        <v>1421113.357303747</v>
      </c>
      <c r="AY163" s="420">
        <v>5115</v>
      </c>
      <c r="AZ163" s="420">
        <v>1038345</v>
      </c>
      <c r="BA163" s="420">
        <v>0</v>
      </c>
      <c r="BB163" s="420">
        <v>0</v>
      </c>
      <c r="BC163" s="420">
        <v>1424299.8590037469</v>
      </c>
      <c r="BD163" s="419">
        <v>1424299.8590037469</v>
      </c>
      <c r="BE163" s="419">
        <v>0</v>
      </c>
      <c r="BF163" s="420">
        <v>1041531.5017</v>
      </c>
      <c r="BG163" s="420">
        <v>888938.43</v>
      </c>
      <c r="BH163" s="419">
        <v>1271706.7873037469</v>
      </c>
      <c r="BI163" s="419">
        <v>6264.5654546982605</v>
      </c>
      <c r="BJ163" s="419">
        <v>6384.1722620689652</v>
      </c>
      <c r="BK163" s="421">
        <v>-1.8734896625728401E-2</v>
      </c>
      <c r="BL163" s="421">
        <v>1.37348966257284E-2</v>
      </c>
      <c r="BM163" s="419">
        <v>17800.247050253052</v>
      </c>
      <c r="BN163" s="420">
        <v>1442100.1060539999</v>
      </c>
      <c r="BO163" s="420">
        <v>7088.2443564236455</v>
      </c>
      <c r="BP163" s="420" t="s">
        <v>78</v>
      </c>
      <c r="BQ163" s="420">
        <v>7103.9414091330045</v>
      </c>
      <c r="BR163" s="421">
        <v>-5.9236517510435904E-3</v>
      </c>
      <c r="BS163" s="419">
        <v>0</v>
      </c>
      <c r="BT163" s="419">
        <v>1442100.1060539999</v>
      </c>
      <c r="BU163" s="419">
        <v>0</v>
      </c>
      <c r="BV163" s="419">
        <v>1442100.1060539999</v>
      </c>
      <c r="BW163" s="419">
        <v>3186.5016999999998</v>
      </c>
      <c r="BX163" s="419">
        <v>1438913.604354</v>
      </c>
    </row>
    <row r="164" spans="1:76">
      <c r="A164" s="416">
        <v>139183</v>
      </c>
      <c r="B164" s="416">
        <v>3302064</v>
      </c>
      <c r="C164" s="417" t="s">
        <v>238</v>
      </c>
      <c r="D164" s="418">
        <v>389</v>
      </c>
      <c r="E164" s="418">
        <v>389</v>
      </c>
      <c r="F164" s="418">
        <v>0</v>
      </c>
      <c r="G164" s="419">
        <v>1564258.081</v>
      </c>
      <c r="H164" s="419">
        <v>0</v>
      </c>
      <c r="I164" s="419">
        <v>0</v>
      </c>
      <c r="J164" s="419">
        <v>109198.30999999994</v>
      </c>
      <c r="K164" s="419">
        <v>0</v>
      </c>
      <c r="L164" s="419">
        <v>264009.69999999978</v>
      </c>
      <c r="M164" s="419">
        <v>0</v>
      </c>
      <c r="N164" s="419">
        <v>9213.2498841599954</v>
      </c>
      <c r="O164" s="419">
        <v>27051.669872639988</v>
      </c>
      <c r="P164" s="419">
        <v>4132.0342425599838</v>
      </c>
      <c r="Q164" s="419">
        <v>74820.255498239872</v>
      </c>
      <c r="R164" s="419">
        <v>42383.012904959935</v>
      </c>
      <c r="S164" s="419">
        <v>1413.4549094399977</v>
      </c>
      <c r="T164" s="419">
        <v>0</v>
      </c>
      <c r="U164" s="419">
        <v>0</v>
      </c>
      <c r="V164" s="419">
        <v>0</v>
      </c>
      <c r="W164" s="419">
        <v>0</v>
      </c>
      <c r="X164" s="419">
        <v>0</v>
      </c>
      <c r="Y164" s="419">
        <v>0</v>
      </c>
      <c r="Z164" s="419">
        <v>31136.603381924044</v>
      </c>
      <c r="AA164" s="419">
        <v>0</v>
      </c>
      <c r="AB164" s="419">
        <v>178928.02056874617</v>
      </c>
      <c r="AC164" s="419">
        <v>0</v>
      </c>
      <c r="AD164" s="419">
        <v>3527.361599999972</v>
      </c>
      <c r="AE164" s="419">
        <v>0</v>
      </c>
      <c r="AF164" s="419">
        <v>149406.57</v>
      </c>
      <c r="AG164" s="419">
        <v>0</v>
      </c>
      <c r="AH164" s="419">
        <v>0</v>
      </c>
      <c r="AI164" s="419">
        <v>0</v>
      </c>
      <c r="AJ164" s="419">
        <v>8355.0529999999999</v>
      </c>
      <c r="AK164" s="419">
        <v>0</v>
      </c>
      <c r="AL164" s="419">
        <v>0</v>
      </c>
      <c r="AM164" s="419">
        <v>0</v>
      </c>
      <c r="AN164" s="419">
        <v>0</v>
      </c>
      <c r="AO164" s="419">
        <v>0</v>
      </c>
      <c r="AP164" s="419">
        <v>0</v>
      </c>
      <c r="AQ164" s="419">
        <v>0</v>
      </c>
      <c r="AR164" s="419">
        <v>0</v>
      </c>
      <c r="AS164" s="419">
        <v>1564258.081</v>
      </c>
      <c r="AT164" s="419">
        <v>745813.67286266969</v>
      </c>
      <c r="AU164" s="419">
        <v>157761.62300000002</v>
      </c>
      <c r="AV164" s="419">
        <v>448740.73205106601</v>
      </c>
      <c r="AW164" s="420">
        <v>2467833.3768626698</v>
      </c>
      <c r="AX164" s="420">
        <v>2459478.32386267</v>
      </c>
      <c r="AY164" s="420">
        <v>5115</v>
      </c>
      <c r="AZ164" s="420">
        <v>1989735</v>
      </c>
      <c r="BA164" s="420">
        <v>0</v>
      </c>
      <c r="BB164" s="420">
        <v>0</v>
      </c>
      <c r="BC164" s="420">
        <v>2467833.3768626698</v>
      </c>
      <c r="BD164" s="419">
        <v>2467833.3768626694</v>
      </c>
      <c r="BE164" s="419">
        <v>0</v>
      </c>
      <c r="BF164" s="420">
        <v>1998090.0530000001</v>
      </c>
      <c r="BG164" s="420">
        <v>1840328.43</v>
      </c>
      <c r="BH164" s="419">
        <v>2310071.7538626702</v>
      </c>
      <c r="BI164" s="419">
        <v>5938.4877991328285</v>
      </c>
      <c r="BJ164" s="419">
        <v>5781.4695516372794</v>
      </c>
      <c r="BK164" s="421">
        <v>2.7158881681056748E-2</v>
      </c>
      <c r="BL164" s="421">
        <v>0</v>
      </c>
      <c r="BM164" s="419">
        <v>0</v>
      </c>
      <c r="BN164" s="420">
        <v>2467833.3768626698</v>
      </c>
      <c r="BO164" s="420">
        <v>6322.5663852510797</v>
      </c>
      <c r="BP164" s="420" t="s">
        <v>78</v>
      </c>
      <c r="BQ164" s="420">
        <v>6344.044670598123</v>
      </c>
      <c r="BR164" s="421">
        <v>2.6327784526896325E-2</v>
      </c>
      <c r="BS164" s="419">
        <v>0</v>
      </c>
      <c r="BT164" s="419">
        <v>2467833.3768626698</v>
      </c>
      <c r="BU164" s="419">
        <v>0</v>
      </c>
      <c r="BV164" s="419">
        <v>2467833.3768626698</v>
      </c>
      <c r="BW164" s="419">
        <v>8355.0529999999999</v>
      </c>
      <c r="BX164" s="419">
        <v>2459478.32386267</v>
      </c>
    </row>
    <row r="165" spans="1:76">
      <c r="A165" s="416">
        <v>138218</v>
      </c>
      <c r="B165" s="416">
        <v>3302065</v>
      </c>
      <c r="C165" s="417" t="s">
        <v>239</v>
      </c>
      <c r="D165" s="418">
        <v>621</v>
      </c>
      <c r="E165" s="418">
        <v>621</v>
      </c>
      <c r="F165" s="418">
        <v>0</v>
      </c>
      <c r="G165" s="419">
        <v>2497183.2090000003</v>
      </c>
      <c r="H165" s="419">
        <v>0</v>
      </c>
      <c r="I165" s="419">
        <v>0</v>
      </c>
      <c r="J165" s="419">
        <v>113151.1899999999</v>
      </c>
      <c r="K165" s="419">
        <v>0</v>
      </c>
      <c r="L165" s="419">
        <v>274664.7999999997</v>
      </c>
      <c r="M165" s="419">
        <v>0</v>
      </c>
      <c r="N165" s="419">
        <v>67644.650465279919</v>
      </c>
      <c r="O165" s="419">
        <v>48810.621726719917</v>
      </c>
      <c r="P165" s="419">
        <v>13314.332559359998</v>
      </c>
      <c r="Q165" s="419">
        <v>5560.96493567997</v>
      </c>
      <c r="R165" s="419">
        <v>8047.4075135999756</v>
      </c>
      <c r="S165" s="419">
        <v>3533.6372735999971</v>
      </c>
      <c r="T165" s="419">
        <v>0</v>
      </c>
      <c r="U165" s="419">
        <v>0</v>
      </c>
      <c r="V165" s="419">
        <v>0</v>
      </c>
      <c r="W165" s="419">
        <v>0</v>
      </c>
      <c r="X165" s="419">
        <v>0</v>
      </c>
      <c r="Y165" s="419">
        <v>0</v>
      </c>
      <c r="Z165" s="419">
        <v>48768.110526315773</v>
      </c>
      <c r="AA165" s="419">
        <v>0</v>
      </c>
      <c r="AB165" s="419">
        <v>211407.37366972663</v>
      </c>
      <c r="AC165" s="419">
        <v>0</v>
      </c>
      <c r="AD165" s="419">
        <v>0</v>
      </c>
      <c r="AE165" s="419">
        <v>0</v>
      </c>
      <c r="AF165" s="419">
        <v>149406.57</v>
      </c>
      <c r="AG165" s="419">
        <v>0</v>
      </c>
      <c r="AH165" s="419">
        <v>0</v>
      </c>
      <c r="AI165" s="419">
        <v>0</v>
      </c>
      <c r="AJ165" s="419">
        <v>4587.1713</v>
      </c>
      <c r="AK165" s="419">
        <v>0</v>
      </c>
      <c r="AL165" s="419">
        <v>0</v>
      </c>
      <c r="AM165" s="419">
        <v>0</v>
      </c>
      <c r="AN165" s="419">
        <v>0</v>
      </c>
      <c r="AO165" s="419">
        <v>0</v>
      </c>
      <c r="AP165" s="419">
        <v>0</v>
      </c>
      <c r="AQ165" s="419">
        <v>0</v>
      </c>
      <c r="AR165" s="419">
        <v>0</v>
      </c>
      <c r="AS165" s="419">
        <v>2497183.2090000003</v>
      </c>
      <c r="AT165" s="419">
        <v>794903.08867028181</v>
      </c>
      <c r="AU165" s="419">
        <v>153993.74129999999</v>
      </c>
      <c r="AV165" s="419">
        <v>528768.47173045285</v>
      </c>
      <c r="AW165" s="420">
        <v>3446080.0389702818</v>
      </c>
      <c r="AX165" s="420">
        <v>3441492.8676702818</v>
      </c>
      <c r="AY165" s="420">
        <v>5115</v>
      </c>
      <c r="AZ165" s="420">
        <v>3176415</v>
      </c>
      <c r="BA165" s="420">
        <v>0</v>
      </c>
      <c r="BB165" s="420">
        <v>0</v>
      </c>
      <c r="BC165" s="420">
        <v>3446080.0389702818</v>
      </c>
      <c r="BD165" s="419">
        <v>3446080.0389702823</v>
      </c>
      <c r="BE165" s="419">
        <v>0</v>
      </c>
      <c r="BF165" s="420">
        <v>3181002.1713</v>
      </c>
      <c r="BG165" s="420">
        <v>3027008.43</v>
      </c>
      <c r="BH165" s="419">
        <v>3292086.297670282</v>
      </c>
      <c r="BI165" s="419">
        <v>5301.2661798233203</v>
      </c>
      <c r="BJ165" s="419">
        <v>5250.8528490848585</v>
      </c>
      <c r="BK165" s="421">
        <v>9.6009795336862401E-3</v>
      </c>
      <c r="BL165" s="421">
        <v>0</v>
      </c>
      <c r="BM165" s="419">
        <v>0</v>
      </c>
      <c r="BN165" s="420">
        <v>3446080.0389702818</v>
      </c>
      <c r="BO165" s="420">
        <v>5541.8564696783924</v>
      </c>
      <c r="BP165" s="420" t="s">
        <v>78</v>
      </c>
      <c r="BQ165" s="420">
        <v>5549.2432189537549</v>
      </c>
      <c r="BR165" s="421">
        <v>7.7292508118274039E-3</v>
      </c>
      <c r="BS165" s="419">
        <v>0</v>
      </c>
      <c r="BT165" s="419">
        <v>3446080.0389702818</v>
      </c>
      <c r="BU165" s="419">
        <v>0</v>
      </c>
      <c r="BV165" s="419">
        <v>3446080.0389702818</v>
      </c>
      <c r="BW165" s="419">
        <v>4587.1713</v>
      </c>
      <c r="BX165" s="419">
        <v>3441492.8676702818</v>
      </c>
    </row>
    <row r="166" spans="1:76">
      <c r="A166" s="416">
        <v>138303</v>
      </c>
      <c r="B166" s="416">
        <v>3302068</v>
      </c>
      <c r="C166" s="417" t="s">
        <v>240</v>
      </c>
      <c r="D166" s="418">
        <v>303</v>
      </c>
      <c r="E166" s="418">
        <v>303</v>
      </c>
      <c r="F166" s="418">
        <v>0</v>
      </c>
      <c r="G166" s="419">
        <v>1218432.3870000001</v>
      </c>
      <c r="H166" s="419">
        <v>0</v>
      </c>
      <c r="I166" s="419">
        <v>0</v>
      </c>
      <c r="J166" s="419">
        <v>77081.159999999873</v>
      </c>
      <c r="K166" s="419">
        <v>0</v>
      </c>
      <c r="L166" s="419">
        <v>191791.79999999978</v>
      </c>
      <c r="M166" s="419">
        <v>0</v>
      </c>
      <c r="N166" s="419">
        <v>2909.4473318399996</v>
      </c>
      <c r="O166" s="419">
        <v>4998.6781286399992</v>
      </c>
      <c r="P166" s="419">
        <v>5968.4939059199996</v>
      </c>
      <c r="Q166" s="419">
        <v>23760.486543359981</v>
      </c>
      <c r="R166" s="419">
        <v>81010.568970239954</v>
      </c>
      <c r="S166" s="419">
        <v>26148.915824639975</v>
      </c>
      <c r="T166" s="419">
        <v>0</v>
      </c>
      <c r="U166" s="419">
        <v>0</v>
      </c>
      <c r="V166" s="419">
        <v>0</v>
      </c>
      <c r="W166" s="419">
        <v>0</v>
      </c>
      <c r="X166" s="419">
        <v>0</v>
      </c>
      <c r="Y166" s="419">
        <v>0</v>
      </c>
      <c r="Z166" s="419">
        <v>32495.140312500003</v>
      </c>
      <c r="AA166" s="419">
        <v>0</v>
      </c>
      <c r="AB166" s="419">
        <v>138867.51821133847</v>
      </c>
      <c r="AC166" s="419">
        <v>0</v>
      </c>
      <c r="AD166" s="419">
        <v>6572.8431999999957</v>
      </c>
      <c r="AE166" s="419">
        <v>0</v>
      </c>
      <c r="AF166" s="419">
        <v>149406.57</v>
      </c>
      <c r="AG166" s="419">
        <v>0</v>
      </c>
      <c r="AH166" s="419">
        <v>0</v>
      </c>
      <c r="AI166" s="419">
        <v>0</v>
      </c>
      <c r="AJ166" s="419">
        <v>6224.0724</v>
      </c>
      <c r="AK166" s="419">
        <v>0</v>
      </c>
      <c r="AL166" s="419">
        <v>0</v>
      </c>
      <c r="AM166" s="419">
        <v>0</v>
      </c>
      <c r="AN166" s="419">
        <v>0</v>
      </c>
      <c r="AO166" s="419">
        <v>0</v>
      </c>
      <c r="AP166" s="419">
        <v>0</v>
      </c>
      <c r="AQ166" s="419">
        <v>0</v>
      </c>
      <c r="AR166" s="419">
        <v>0</v>
      </c>
      <c r="AS166" s="419">
        <v>1218432.3870000001</v>
      </c>
      <c r="AT166" s="419">
        <v>591605.05242847803</v>
      </c>
      <c r="AU166" s="419">
        <v>155630.64240000001</v>
      </c>
      <c r="AV166" s="419">
        <v>348710.1758150087</v>
      </c>
      <c r="AW166" s="420">
        <v>1965668.081828478</v>
      </c>
      <c r="AX166" s="420">
        <v>1959444.0094284781</v>
      </c>
      <c r="AY166" s="420">
        <v>5115</v>
      </c>
      <c r="AZ166" s="420">
        <v>1549845</v>
      </c>
      <c r="BA166" s="420">
        <v>0</v>
      </c>
      <c r="BB166" s="420">
        <v>0</v>
      </c>
      <c r="BC166" s="420">
        <v>1965668.081828478</v>
      </c>
      <c r="BD166" s="419">
        <v>1965668.0818284783</v>
      </c>
      <c r="BE166" s="419">
        <v>0</v>
      </c>
      <c r="BF166" s="420">
        <v>1556069.0723999999</v>
      </c>
      <c r="BG166" s="420">
        <v>1400438.43</v>
      </c>
      <c r="BH166" s="419">
        <v>1810037.439428478</v>
      </c>
      <c r="BI166" s="419">
        <v>5973.7209222061983</v>
      </c>
      <c r="BJ166" s="419">
        <v>5930.3532326530612</v>
      </c>
      <c r="BK166" s="421">
        <v>7.3128341351322342E-3</v>
      </c>
      <c r="BL166" s="421">
        <v>0</v>
      </c>
      <c r="BM166" s="419">
        <v>0</v>
      </c>
      <c r="BN166" s="420">
        <v>1965668.081828478</v>
      </c>
      <c r="BO166" s="420">
        <v>6466.8119123052084</v>
      </c>
      <c r="BP166" s="420" t="s">
        <v>78</v>
      </c>
      <c r="BQ166" s="420">
        <v>6487.3534053745152</v>
      </c>
      <c r="BR166" s="421">
        <v>3.8994813320389898E-3</v>
      </c>
      <c r="BS166" s="419">
        <v>0</v>
      </c>
      <c r="BT166" s="419">
        <v>1965668.081828478</v>
      </c>
      <c r="BU166" s="419">
        <v>0</v>
      </c>
      <c r="BV166" s="419">
        <v>1965668.081828478</v>
      </c>
      <c r="BW166" s="419">
        <v>6224.0724</v>
      </c>
      <c r="BX166" s="419">
        <v>1959444.0094284781</v>
      </c>
    </row>
    <row r="167" spans="1:76">
      <c r="A167" s="416">
        <v>138864</v>
      </c>
      <c r="B167" s="416">
        <v>3302070</v>
      </c>
      <c r="C167" s="417" t="s">
        <v>241</v>
      </c>
      <c r="D167" s="418">
        <v>432</v>
      </c>
      <c r="E167" s="418">
        <v>432</v>
      </c>
      <c r="F167" s="418">
        <v>0</v>
      </c>
      <c r="G167" s="419">
        <v>1737170.9280000001</v>
      </c>
      <c r="H167" s="419">
        <v>0</v>
      </c>
      <c r="I167" s="419">
        <v>0</v>
      </c>
      <c r="J167" s="419">
        <v>129456.81999999989</v>
      </c>
      <c r="K167" s="419">
        <v>0</v>
      </c>
      <c r="L167" s="419">
        <v>312549.60000000003</v>
      </c>
      <c r="M167" s="419">
        <v>0</v>
      </c>
      <c r="N167" s="419">
        <v>2187.148342264863</v>
      </c>
      <c r="O167" s="419">
        <v>5599.7202238128912</v>
      </c>
      <c r="P167" s="419">
        <v>9663.7831009291785</v>
      </c>
      <c r="Q167" s="419">
        <v>121104.93728729968</v>
      </c>
      <c r="R167" s="419">
        <v>57000.291548765643</v>
      </c>
      <c r="S167" s="419">
        <v>14875.711065475252</v>
      </c>
      <c r="T167" s="419">
        <v>0</v>
      </c>
      <c r="U167" s="419">
        <v>0</v>
      </c>
      <c r="V167" s="419">
        <v>0</v>
      </c>
      <c r="W167" s="419">
        <v>0</v>
      </c>
      <c r="X167" s="419">
        <v>0</v>
      </c>
      <c r="Y167" s="419">
        <v>0</v>
      </c>
      <c r="Z167" s="419">
        <v>122132.31157894716</v>
      </c>
      <c r="AA167" s="419">
        <v>0</v>
      </c>
      <c r="AB167" s="419">
        <v>125166.06176573932</v>
      </c>
      <c r="AC167" s="419">
        <v>0</v>
      </c>
      <c r="AD167" s="419">
        <v>0</v>
      </c>
      <c r="AE167" s="419">
        <v>0</v>
      </c>
      <c r="AF167" s="419">
        <v>149406.57</v>
      </c>
      <c r="AG167" s="419">
        <v>0</v>
      </c>
      <c r="AH167" s="419">
        <v>0</v>
      </c>
      <c r="AI167" s="419">
        <v>0</v>
      </c>
      <c r="AJ167" s="419">
        <v>9393.7389000000003</v>
      </c>
      <c r="AK167" s="419">
        <v>0</v>
      </c>
      <c r="AL167" s="419">
        <v>0</v>
      </c>
      <c r="AM167" s="419">
        <v>0</v>
      </c>
      <c r="AN167" s="419">
        <v>0</v>
      </c>
      <c r="AO167" s="419">
        <v>0</v>
      </c>
      <c r="AP167" s="419">
        <v>0</v>
      </c>
      <c r="AQ167" s="419">
        <v>0</v>
      </c>
      <c r="AR167" s="419">
        <v>0</v>
      </c>
      <c r="AS167" s="419">
        <v>1737170.9280000001</v>
      </c>
      <c r="AT167" s="419">
        <v>899736.38491323392</v>
      </c>
      <c r="AU167" s="419">
        <v>158800.3089</v>
      </c>
      <c r="AV167" s="419">
        <v>446902.29233041639</v>
      </c>
      <c r="AW167" s="420">
        <v>2795707.6218132339</v>
      </c>
      <c r="AX167" s="420">
        <v>2786313.8829132337</v>
      </c>
      <c r="AY167" s="420">
        <v>5115</v>
      </c>
      <c r="AZ167" s="420">
        <v>2209680</v>
      </c>
      <c r="BA167" s="420">
        <v>0</v>
      </c>
      <c r="BB167" s="420">
        <v>0</v>
      </c>
      <c r="BC167" s="420">
        <v>2795707.6218132339</v>
      </c>
      <c r="BD167" s="419">
        <v>2795707.6218132339</v>
      </c>
      <c r="BE167" s="419">
        <v>0</v>
      </c>
      <c r="BF167" s="420">
        <v>2219073.7389000002</v>
      </c>
      <c r="BG167" s="420">
        <v>2060273.4300000002</v>
      </c>
      <c r="BH167" s="419">
        <v>2636907.3129132339</v>
      </c>
      <c r="BI167" s="419">
        <v>6103.9521132250784</v>
      </c>
      <c r="BJ167" s="419">
        <v>5915.1152819221961</v>
      </c>
      <c r="BK167" s="421">
        <v>3.1924454943423726E-2</v>
      </c>
      <c r="BL167" s="421">
        <v>0</v>
      </c>
      <c r="BM167" s="419">
        <v>0</v>
      </c>
      <c r="BN167" s="420">
        <v>2795707.6218132339</v>
      </c>
      <c r="BO167" s="420">
        <v>6449.8006548917447</v>
      </c>
      <c r="BP167" s="420" t="s">
        <v>78</v>
      </c>
      <c r="BQ167" s="420">
        <v>6471.5454208639676</v>
      </c>
      <c r="BR167" s="421">
        <v>3.2956289907515979E-2</v>
      </c>
      <c r="BS167" s="419">
        <v>0</v>
      </c>
      <c r="BT167" s="419">
        <v>2795707.6218132339</v>
      </c>
      <c r="BU167" s="419">
        <v>0</v>
      </c>
      <c r="BV167" s="419">
        <v>2795707.6218132339</v>
      </c>
      <c r="BW167" s="419">
        <v>9393.7389000000003</v>
      </c>
      <c r="BX167" s="419">
        <v>2786313.8829132337</v>
      </c>
    </row>
    <row r="168" spans="1:76">
      <c r="A168" s="416">
        <v>138883</v>
      </c>
      <c r="B168" s="416">
        <v>3302071</v>
      </c>
      <c r="C168" s="417" t="s">
        <v>242</v>
      </c>
      <c r="D168" s="418">
        <v>209</v>
      </c>
      <c r="E168" s="418">
        <v>209</v>
      </c>
      <c r="F168" s="418">
        <v>0</v>
      </c>
      <c r="G168" s="419">
        <v>840436.86100000003</v>
      </c>
      <c r="H168" s="419">
        <v>0</v>
      </c>
      <c r="I168" s="419">
        <v>0</v>
      </c>
      <c r="J168" s="419">
        <v>69175.399999999951</v>
      </c>
      <c r="K168" s="419">
        <v>0</v>
      </c>
      <c r="L168" s="419">
        <v>166929.89999999982</v>
      </c>
      <c r="M168" s="419">
        <v>0</v>
      </c>
      <c r="N168" s="419">
        <v>2182.0854988800002</v>
      </c>
      <c r="O168" s="419">
        <v>2058.2792294399956</v>
      </c>
      <c r="P168" s="419">
        <v>10100.52814847992</v>
      </c>
      <c r="Q168" s="419">
        <v>6066.5072025599966</v>
      </c>
      <c r="R168" s="419">
        <v>24142.222540800001</v>
      </c>
      <c r="S168" s="419">
        <v>68552.56310783996</v>
      </c>
      <c r="T168" s="419">
        <v>0</v>
      </c>
      <c r="U168" s="419">
        <v>0</v>
      </c>
      <c r="V168" s="419">
        <v>0</v>
      </c>
      <c r="W168" s="419">
        <v>0</v>
      </c>
      <c r="X168" s="419">
        <v>0</v>
      </c>
      <c r="Y168" s="419">
        <v>0</v>
      </c>
      <c r="Z168" s="419">
        <v>49054.883146067405</v>
      </c>
      <c r="AA168" s="419">
        <v>0</v>
      </c>
      <c r="AB168" s="419">
        <v>92682.890261051827</v>
      </c>
      <c r="AC168" s="419">
        <v>0</v>
      </c>
      <c r="AD168" s="419">
        <v>7189.649599999997</v>
      </c>
      <c r="AE168" s="419">
        <v>0</v>
      </c>
      <c r="AF168" s="419">
        <v>149406.57</v>
      </c>
      <c r="AG168" s="419">
        <v>0</v>
      </c>
      <c r="AH168" s="419">
        <v>0</v>
      </c>
      <c r="AI168" s="419">
        <v>0</v>
      </c>
      <c r="AJ168" s="419">
        <v>4108.2170999999998</v>
      </c>
      <c r="AK168" s="419">
        <v>0</v>
      </c>
      <c r="AL168" s="419">
        <v>0</v>
      </c>
      <c r="AM168" s="419">
        <v>0</v>
      </c>
      <c r="AN168" s="419">
        <v>0</v>
      </c>
      <c r="AO168" s="419">
        <v>0</v>
      </c>
      <c r="AP168" s="419">
        <v>0</v>
      </c>
      <c r="AQ168" s="419">
        <v>0</v>
      </c>
      <c r="AR168" s="419">
        <v>0</v>
      </c>
      <c r="AS168" s="419">
        <v>840436.86100000003</v>
      </c>
      <c r="AT168" s="419">
        <v>498134.90873511886</v>
      </c>
      <c r="AU168" s="419">
        <v>153514.78710000002</v>
      </c>
      <c r="AV168" s="419">
        <v>260419.42817313169</v>
      </c>
      <c r="AW168" s="420">
        <v>1492086.5568351189</v>
      </c>
      <c r="AX168" s="420">
        <v>1487978.3397351189</v>
      </c>
      <c r="AY168" s="420">
        <v>5115</v>
      </c>
      <c r="AZ168" s="420">
        <v>1069035</v>
      </c>
      <c r="BA168" s="420">
        <v>0</v>
      </c>
      <c r="BB168" s="420">
        <v>0</v>
      </c>
      <c r="BC168" s="420">
        <v>1492086.5568351189</v>
      </c>
      <c r="BD168" s="419">
        <v>1492086.5568351191</v>
      </c>
      <c r="BE168" s="419">
        <v>0</v>
      </c>
      <c r="BF168" s="420">
        <v>1073143.2171</v>
      </c>
      <c r="BG168" s="420">
        <v>919628.42999999993</v>
      </c>
      <c r="BH168" s="419">
        <v>1338571.7697351188</v>
      </c>
      <c r="BI168" s="419">
        <v>6404.6496159575063</v>
      </c>
      <c r="BJ168" s="419">
        <v>6613.2036766666661</v>
      </c>
      <c r="BK168" s="421">
        <v>-3.1536010518623529E-2</v>
      </c>
      <c r="BL168" s="421">
        <v>2.6536010518623528E-2</v>
      </c>
      <c r="BM168" s="419">
        <v>36677.000846097726</v>
      </c>
      <c r="BN168" s="420">
        <v>1528763.5576812166</v>
      </c>
      <c r="BO168" s="420">
        <v>7295.0016295751993</v>
      </c>
      <c r="BP168" s="420" t="s">
        <v>78</v>
      </c>
      <c r="BQ168" s="420">
        <v>7314.6581707235246</v>
      </c>
      <c r="BR168" s="421">
        <v>-5.239128522885883E-3</v>
      </c>
      <c r="BS168" s="419">
        <v>0</v>
      </c>
      <c r="BT168" s="419">
        <v>1528763.5576812166</v>
      </c>
      <c r="BU168" s="419">
        <v>0</v>
      </c>
      <c r="BV168" s="419">
        <v>1528763.5576812166</v>
      </c>
      <c r="BW168" s="419">
        <v>4108.2170999999998</v>
      </c>
      <c r="BX168" s="419">
        <v>1524655.3405812166</v>
      </c>
    </row>
    <row r="169" spans="1:76">
      <c r="A169" s="416">
        <v>138888</v>
      </c>
      <c r="B169" s="416">
        <v>3302072</v>
      </c>
      <c r="C169" s="417" t="s">
        <v>243</v>
      </c>
      <c r="D169" s="418">
        <v>645</v>
      </c>
      <c r="E169" s="418">
        <v>645</v>
      </c>
      <c r="F169" s="418">
        <v>0</v>
      </c>
      <c r="G169" s="419">
        <v>2593692.7050000001</v>
      </c>
      <c r="H169" s="419">
        <v>0</v>
      </c>
      <c r="I169" s="419">
        <v>0</v>
      </c>
      <c r="J169" s="419">
        <v>158609.30999999994</v>
      </c>
      <c r="K169" s="419">
        <v>0</v>
      </c>
      <c r="L169" s="419">
        <v>381215.79999999976</v>
      </c>
      <c r="M169" s="419">
        <v>0</v>
      </c>
      <c r="N169" s="419">
        <v>2909.4473318399851</v>
      </c>
      <c r="O169" s="419">
        <v>28521.869322239851</v>
      </c>
      <c r="P169" s="419">
        <v>42697.687173119732</v>
      </c>
      <c r="Q169" s="419">
        <v>6066.5072025599684</v>
      </c>
      <c r="R169" s="419">
        <v>122857.08804095985</v>
      </c>
      <c r="S169" s="419">
        <v>60071.833651199959</v>
      </c>
      <c r="T169" s="419">
        <v>0</v>
      </c>
      <c r="U169" s="419">
        <v>0</v>
      </c>
      <c r="V169" s="419">
        <v>0</v>
      </c>
      <c r="W169" s="419">
        <v>0</v>
      </c>
      <c r="X169" s="419">
        <v>0</v>
      </c>
      <c r="Y169" s="419">
        <v>0</v>
      </c>
      <c r="Z169" s="419">
        <v>101269.23027027024</v>
      </c>
      <c r="AA169" s="419">
        <v>0</v>
      </c>
      <c r="AB169" s="419">
        <v>192112.23153279297</v>
      </c>
      <c r="AC169" s="419">
        <v>0</v>
      </c>
      <c r="AD169" s="419">
        <v>0</v>
      </c>
      <c r="AE169" s="419">
        <v>0</v>
      </c>
      <c r="AF169" s="419">
        <v>149406.57</v>
      </c>
      <c r="AG169" s="419">
        <v>0</v>
      </c>
      <c r="AH169" s="419">
        <v>0</v>
      </c>
      <c r="AI169" s="419">
        <v>0</v>
      </c>
      <c r="AJ169" s="419">
        <v>9517.8973999999998</v>
      </c>
      <c r="AK169" s="419">
        <v>0</v>
      </c>
      <c r="AL169" s="419">
        <v>0</v>
      </c>
      <c r="AM169" s="419">
        <v>0</v>
      </c>
      <c r="AN169" s="419">
        <v>0</v>
      </c>
      <c r="AO169" s="419">
        <v>0</v>
      </c>
      <c r="AP169" s="419">
        <v>0</v>
      </c>
      <c r="AQ169" s="419">
        <v>0</v>
      </c>
      <c r="AR169" s="419">
        <v>0</v>
      </c>
      <c r="AS169" s="419">
        <v>2593692.7050000001</v>
      </c>
      <c r="AT169" s="419">
        <v>1096331.0045249823</v>
      </c>
      <c r="AU169" s="419">
        <v>158924.46739999999</v>
      </c>
      <c r="AV169" s="419">
        <v>610858.70216268394</v>
      </c>
      <c r="AW169" s="420">
        <v>3848948.1769249826</v>
      </c>
      <c r="AX169" s="420">
        <v>3839430.2795249824</v>
      </c>
      <c r="AY169" s="420">
        <v>5115</v>
      </c>
      <c r="AZ169" s="420">
        <v>3299175</v>
      </c>
      <c r="BA169" s="420">
        <v>0</v>
      </c>
      <c r="BB169" s="420">
        <v>0</v>
      </c>
      <c r="BC169" s="420">
        <v>3848948.1769249826</v>
      </c>
      <c r="BD169" s="419">
        <v>3848948.176924983</v>
      </c>
      <c r="BE169" s="419">
        <v>0</v>
      </c>
      <c r="BF169" s="420">
        <v>3308692.8974000001</v>
      </c>
      <c r="BG169" s="420">
        <v>3149768.43</v>
      </c>
      <c r="BH169" s="419">
        <v>3690023.7095249826</v>
      </c>
      <c r="BI169" s="419">
        <v>5720.966991511601</v>
      </c>
      <c r="BJ169" s="419">
        <v>5747.8262501552799</v>
      </c>
      <c r="BK169" s="421">
        <v>-4.672941991409935E-3</v>
      </c>
      <c r="BL169" s="421">
        <v>0</v>
      </c>
      <c r="BM169" s="419">
        <v>0</v>
      </c>
      <c r="BN169" s="420">
        <v>3848948.1769249826</v>
      </c>
      <c r="BO169" s="420">
        <v>5952.6050845348564</v>
      </c>
      <c r="BP169" s="420" t="s">
        <v>78</v>
      </c>
      <c r="BQ169" s="420">
        <v>5967.3615146123757</v>
      </c>
      <c r="BR169" s="421">
        <v>-2.9759978113754748E-3</v>
      </c>
      <c r="BS169" s="419">
        <v>0</v>
      </c>
      <c r="BT169" s="419">
        <v>3848948.1769249826</v>
      </c>
      <c r="BU169" s="419">
        <v>0</v>
      </c>
      <c r="BV169" s="419">
        <v>3848948.1769249826</v>
      </c>
      <c r="BW169" s="419">
        <v>9517.8973999999998</v>
      </c>
      <c r="BX169" s="419">
        <v>3839430.2795249824</v>
      </c>
    </row>
    <row r="170" spans="1:76">
      <c r="A170" s="416">
        <v>138889</v>
      </c>
      <c r="B170" s="416">
        <v>3302073</v>
      </c>
      <c r="C170" s="417" t="s">
        <v>244</v>
      </c>
      <c r="D170" s="418">
        <v>391</v>
      </c>
      <c r="E170" s="418">
        <v>391</v>
      </c>
      <c r="F170" s="418">
        <v>0</v>
      </c>
      <c r="G170" s="419">
        <v>1572300.5390000001</v>
      </c>
      <c r="H170" s="419">
        <v>0</v>
      </c>
      <c r="I170" s="419">
        <v>0</v>
      </c>
      <c r="J170" s="419">
        <v>128468.59999999989</v>
      </c>
      <c r="K170" s="419">
        <v>0</v>
      </c>
      <c r="L170" s="419">
        <v>316101.29999999987</v>
      </c>
      <c r="M170" s="419">
        <v>0</v>
      </c>
      <c r="N170" s="419">
        <v>4630.309389082975</v>
      </c>
      <c r="O170" s="419">
        <v>1773.3099787977271</v>
      </c>
      <c r="P170" s="419">
        <v>2768.8524230350472</v>
      </c>
      <c r="Q170" s="419">
        <v>17276.809501035255</v>
      </c>
      <c r="R170" s="419">
        <v>102997.16204338666</v>
      </c>
      <c r="S170" s="419">
        <v>61091.047281271625</v>
      </c>
      <c r="T170" s="419">
        <v>0</v>
      </c>
      <c r="U170" s="419">
        <v>0</v>
      </c>
      <c r="V170" s="419">
        <v>0</v>
      </c>
      <c r="W170" s="419">
        <v>0</v>
      </c>
      <c r="X170" s="419">
        <v>0</v>
      </c>
      <c r="Y170" s="419">
        <v>0</v>
      </c>
      <c r="Z170" s="419">
        <v>42368.759999999798</v>
      </c>
      <c r="AA170" s="419">
        <v>0</v>
      </c>
      <c r="AB170" s="419">
        <v>156869.92150205869</v>
      </c>
      <c r="AC170" s="419">
        <v>0</v>
      </c>
      <c r="AD170" s="419">
        <v>17868.110399999845</v>
      </c>
      <c r="AE170" s="419">
        <v>0</v>
      </c>
      <c r="AF170" s="419">
        <v>149406.57</v>
      </c>
      <c r="AG170" s="419">
        <v>0</v>
      </c>
      <c r="AH170" s="419">
        <v>0</v>
      </c>
      <c r="AI170" s="419">
        <v>0</v>
      </c>
      <c r="AJ170" s="419">
        <v>5536.4458000000004</v>
      </c>
      <c r="AK170" s="419">
        <v>0</v>
      </c>
      <c r="AL170" s="419">
        <v>0</v>
      </c>
      <c r="AM170" s="419">
        <v>0</v>
      </c>
      <c r="AN170" s="419">
        <v>0</v>
      </c>
      <c r="AO170" s="419">
        <v>0</v>
      </c>
      <c r="AP170" s="419">
        <v>0</v>
      </c>
      <c r="AQ170" s="419">
        <v>0</v>
      </c>
      <c r="AR170" s="419">
        <v>0</v>
      </c>
      <c r="AS170" s="419">
        <v>1572300.5390000001</v>
      </c>
      <c r="AT170" s="419">
        <v>852214.18251866754</v>
      </c>
      <c r="AU170" s="419">
        <v>154943.01579999999</v>
      </c>
      <c r="AV170" s="419">
        <v>464123.60907403793</v>
      </c>
      <c r="AW170" s="420">
        <v>2579457.7373186676</v>
      </c>
      <c r="AX170" s="420">
        <v>2573921.2915186677</v>
      </c>
      <c r="AY170" s="420">
        <v>5115</v>
      </c>
      <c r="AZ170" s="420">
        <v>1999965</v>
      </c>
      <c r="BA170" s="420">
        <v>0</v>
      </c>
      <c r="BB170" s="420">
        <v>0</v>
      </c>
      <c r="BC170" s="420">
        <v>2579457.7373186676</v>
      </c>
      <c r="BD170" s="419">
        <v>2579457.7373186676</v>
      </c>
      <c r="BE170" s="419">
        <v>0</v>
      </c>
      <c r="BF170" s="420">
        <v>2005501.4458000001</v>
      </c>
      <c r="BG170" s="420">
        <v>1850558.43</v>
      </c>
      <c r="BH170" s="419">
        <v>2424514.7215186679</v>
      </c>
      <c r="BI170" s="419">
        <v>6200.8049143699945</v>
      </c>
      <c r="BJ170" s="419">
        <v>6088.2604116049388</v>
      </c>
      <c r="BK170" s="421">
        <v>1.848549423913155E-2</v>
      </c>
      <c r="BL170" s="421">
        <v>0</v>
      </c>
      <c r="BM170" s="419">
        <v>0</v>
      </c>
      <c r="BN170" s="420">
        <v>2579457.7373186676</v>
      </c>
      <c r="BO170" s="420">
        <v>6582.9189041398149</v>
      </c>
      <c r="BP170" s="420" t="s">
        <v>78</v>
      </c>
      <c r="BQ170" s="420">
        <v>6597.0786120682033</v>
      </c>
      <c r="BR170" s="421">
        <v>1.8283427526036622E-2</v>
      </c>
      <c r="BS170" s="419">
        <v>0</v>
      </c>
      <c r="BT170" s="419">
        <v>2579457.7373186676</v>
      </c>
      <c r="BU170" s="419">
        <v>0</v>
      </c>
      <c r="BV170" s="419">
        <v>2579457.7373186676</v>
      </c>
      <c r="BW170" s="419">
        <v>5536.4458000000004</v>
      </c>
      <c r="BX170" s="419">
        <v>2573921.2915186677</v>
      </c>
    </row>
    <row r="171" spans="1:76">
      <c r="A171" s="416">
        <v>138998</v>
      </c>
      <c r="B171" s="416">
        <v>3302075</v>
      </c>
      <c r="C171" s="417" t="s">
        <v>245</v>
      </c>
      <c r="D171" s="418">
        <v>355</v>
      </c>
      <c r="E171" s="418">
        <v>355</v>
      </c>
      <c r="F171" s="418">
        <v>0</v>
      </c>
      <c r="G171" s="419">
        <v>1427536.2950000002</v>
      </c>
      <c r="H171" s="419">
        <v>0</v>
      </c>
      <c r="I171" s="419">
        <v>0</v>
      </c>
      <c r="J171" s="419">
        <v>107715.97999999992</v>
      </c>
      <c r="K171" s="419">
        <v>0</v>
      </c>
      <c r="L171" s="419">
        <v>259274.09999999992</v>
      </c>
      <c r="M171" s="419">
        <v>0</v>
      </c>
      <c r="N171" s="419">
        <v>4849.0788863999933</v>
      </c>
      <c r="O171" s="419">
        <v>8527.1568076799977</v>
      </c>
      <c r="P171" s="419">
        <v>19741.941381119952</v>
      </c>
      <c r="Q171" s="419">
        <v>67742.663761919932</v>
      </c>
      <c r="R171" s="419">
        <v>49357.432750079854</v>
      </c>
      <c r="S171" s="419">
        <v>11307.639275519983</v>
      </c>
      <c r="T171" s="419">
        <v>0</v>
      </c>
      <c r="U171" s="419">
        <v>0</v>
      </c>
      <c r="V171" s="419">
        <v>0</v>
      </c>
      <c r="W171" s="419">
        <v>0</v>
      </c>
      <c r="X171" s="419">
        <v>0</v>
      </c>
      <c r="Y171" s="419">
        <v>0</v>
      </c>
      <c r="Z171" s="419">
        <v>93147.691640866833</v>
      </c>
      <c r="AA171" s="419">
        <v>0</v>
      </c>
      <c r="AB171" s="419">
        <v>151647.39735392595</v>
      </c>
      <c r="AC171" s="419">
        <v>0</v>
      </c>
      <c r="AD171" s="419">
        <v>23804.871999999865</v>
      </c>
      <c r="AE171" s="419">
        <v>0</v>
      </c>
      <c r="AF171" s="419">
        <v>149406.57</v>
      </c>
      <c r="AG171" s="419">
        <v>0</v>
      </c>
      <c r="AH171" s="419">
        <v>0</v>
      </c>
      <c r="AI171" s="419">
        <v>0</v>
      </c>
      <c r="AJ171" s="419">
        <v>10719.2358</v>
      </c>
      <c r="AK171" s="419">
        <v>0</v>
      </c>
      <c r="AL171" s="419">
        <v>0</v>
      </c>
      <c r="AM171" s="419">
        <v>0</v>
      </c>
      <c r="AN171" s="419">
        <v>0</v>
      </c>
      <c r="AO171" s="419">
        <v>0</v>
      </c>
      <c r="AP171" s="419">
        <v>0</v>
      </c>
      <c r="AQ171" s="419">
        <v>0</v>
      </c>
      <c r="AR171" s="419">
        <v>0</v>
      </c>
      <c r="AS171" s="419">
        <v>1427536.2950000002</v>
      </c>
      <c r="AT171" s="419">
        <v>797115.9538575121</v>
      </c>
      <c r="AU171" s="419">
        <v>160125.8058</v>
      </c>
      <c r="AV171" s="419">
        <v>413289.96953450504</v>
      </c>
      <c r="AW171" s="420">
        <v>2384778.0546575123</v>
      </c>
      <c r="AX171" s="420">
        <v>2374058.8188575124</v>
      </c>
      <c r="AY171" s="420">
        <v>5115</v>
      </c>
      <c r="AZ171" s="420">
        <v>1815825</v>
      </c>
      <c r="BA171" s="420">
        <v>0</v>
      </c>
      <c r="BB171" s="420">
        <v>0</v>
      </c>
      <c r="BC171" s="420">
        <v>2384778.0546575123</v>
      </c>
      <c r="BD171" s="419">
        <v>2384778.0546575123</v>
      </c>
      <c r="BE171" s="419">
        <v>0</v>
      </c>
      <c r="BF171" s="420">
        <v>1826544.2357999999</v>
      </c>
      <c r="BG171" s="420">
        <v>1666418.43</v>
      </c>
      <c r="BH171" s="419">
        <v>2224652.2488575126</v>
      </c>
      <c r="BI171" s="419">
        <v>6266.626053119754</v>
      </c>
      <c r="BJ171" s="419">
        <v>6047.9544297979801</v>
      </c>
      <c r="BK171" s="421">
        <v>3.6156294803477589E-2</v>
      </c>
      <c r="BL171" s="421">
        <v>0</v>
      </c>
      <c r="BM171" s="419">
        <v>0</v>
      </c>
      <c r="BN171" s="420">
        <v>2384778.0546575123</v>
      </c>
      <c r="BO171" s="420">
        <v>6687.4896305845423</v>
      </c>
      <c r="BP171" s="420" t="s">
        <v>78</v>
      </c>
      <c r="BQ171" s="420">
        <v>6717.684661007077</v>
      </c>
      <c r="BR171" s="421">
        <v>4.3840148407461088E-2</v>
      </c>
      <c r="BS171" s="419">
        <v>0</v>
      </c>
      <c r="BT171" s="419">
        <v>2384778.0546575123</v>
      </c>
      <c r="BU171" s="419">
        <v>0</v>
      </c>
      <c r="BV171" s="419">
        <v>2384778.0546575123</v>
      </c>
      <c r="BW171" s="419">
        <v>10719.2358</v>
      </c>
      <c r="BX171" s="419">
        <v>2374058.8188575124</v>
      </c>
    </row>
    <row r="172" spans="1:76">
      <c r="A172" s="416">
        <v>139000</v>
      </c>
      <c r="B172" s="416">
        <v>3302078</v>
      </c>
      <c r="C172" s="417" t="s">
        <v>246</v>
      </c>
      <c r="D172" s="418">
        <v>420</v>
      </c>
      <c r="E172" s="418">
        <v>420</v>
      </c>
      <c r="F172" s="418">
        <v>0</v>
      </c>
      <c r="G172" s="419">
        <v>1688916.1800000002</v>
      </c>
      <c r="H172" s="419">
        <v>0</v>
      </c>
      <c r="I172" s="419">
        <v>0</v>
      </c>
      <c r="J172" s="419">
        <v>59293.199999999844</v>
      </c>
      <c r="K172" s="419">
        <v>0</v>
      </c>
      <c r="L172" s="419">
        <v>145619.69999999958</v>
      </c>
      <c r="M172" s="419">
        <v>0</v>
      </c>
      <c r="N172" s="419">
        <v>729.09778005536941</v>
      </c>
      <c r="O172" s="419">
        <v>38316.415249718309</v>
      </c>
      <c r="P172" s="419">
        <v>7823.5811434310262</v>
      </c>
      <c r="Q172" s="419">
        <v>30404.928700181361</v>
      </c>
      <c r="R172" s="419">
        <v>8604.3879859016579</v>
      </c>
      <c r="S172" s="419">
        <v>7792.5557059818348</v>
      </c>
      <c r="T172" s="419">
        <v>0</v>
      </c>
      <c r="U172" s="419">
        <v>0</v>
      </c>
      <c r="V172" s="419">
        <v>0</v>
      </c>
      <c r="W172" s="419">
        <v>0</v>
      </c>
      <c r="X172" s="419">
        <v>0</v>
      </c>
      <c r="Y172" s="419">
        <v>0</v>
      </c>
      <c r="Z172" s="419">
        <v>49438.246666666615</v>
      </c>
      <c r="AA172" s="419">
        <v>0</v>
      </c>
      <c r="AB172" s="419">
        <v>108136.90362892509</v>
      </c>
      <c r="AC172" s="419">
        <v>0</v>
      </c>
      <c r="AD172" s="419">
        <v>0</v>
      </c>
      <c r="AE172" s="419">
        <v>0</v>
      </c>
      <c r="AF172" s="419">
        <v>149406.57</v>
      </c>
      <c r="AG172" s="419">
        <v>0</v>
      </c>
      <c r="AH172" s="419">
        <v>0</v>
      </c>
      <c r="AI172" s="419">
        <v>0</v>
      </c>
      <c r="AJ172" s="419">
        <v>6474.7641999999996</v>
      </c>
      <c r="AK172" s="419">
        <v>0</v>
      </c>
      <c r="AL172" s="419">
        <v>0</v>
      </c>
      <c r="AM172" s="419">
        <v>0</v>
      </c>
      <c r="AN172" s="419">
        <v>0</v>
      </c>
      <c r="AO172" s="419">
        <v>0</v>
      </c>
      <c r="AP172" s="419">
        <v>0</v>
      </c>
      <c r="AQ172" s="419">
        <v>0</v>
      </c>
      <c r="AR172" s="419">
        <v>0</v>
      </c>
      <c r="AS172" s="419">
        <v>1688916.1800000002</v>
      </c>
      <c r="AT172" s="419">
        <v>456159.01686086075</v>
      </c>
      <c r="AU172" s="419">
        <v>155881.33420000001</v>
      </c>
      <c r="AV172" s="419">
        <v>300072.90459242195</v>
      </c>
      <c r="AW172" s="420">
        <v>2300956.531060861</v>
      </c>
      <c r="AX172" s="420">
        <v>2294481.7668608609</v>
      </c>
      <c r="AY172" s="420">
        <v>5115</v>
      </c>
      <c r="AZ172" s="420">
        <v>2148300</v>
      </c>
      <c r="BA172" s="420">
        <v>0</v>
      </c>
      <c r="BB172" s="420">
        <v>0</v>
      </c>
      <c r="BC172" s="420">
        <v>2300956.531060861</v>
      </c>
      <c r="BD172" s="419">
        <v>2300956.531060861</v>
      </c>
      <c r="BE172" s="419">
        <v>0</v>
      </c>
      <c r="BF172" s="420">
        <v>2154774.7642000001</v>
      </c>
      <c r="BG172" s="420">
        <v>1998893.43</v>
      </c>
      <c r="BH172" s="419">
        <v>2145075.196860861</v>
      </c>
      <c r="BI172" s="419">
        <v>5107.3218972877639</v>
      </c>
      <c r="BJ172" s="419">
        <v>5455.6209987980774</v>
      </c>
      <c r="BK172" s="421">
        <v>-6.3842246663953911E-2</v>
      </c>
      <c r="BL172" s="421">
        <v>5.8842246663953914E-2</v>
      </c>
      <c r="BM172" s="419">
        <v>134828.81853685569</v>
      </c>
      <c r="BN172" s="420">
        <v>2435785.3495977167</v>
      </c>
      <c r="BO172" s="420">
        <v>5784.0728223755159</v>
      </c>
      <c r="BP172" s="420" t="s">
        <v>78</v>
      </c>
      <c r="BQ172" s="420">
        <v>5799.4889276136109</v>
      </c>
      <c r="BR172" s="421">
        <v>-4.5257803723940393E-3</v>
      </c>
      <c r="BS172" s="419">
        <v>0</v>
      </c>
      <c r="BT172" s="419">
        <v>2435785.3495977167</v>
      </c>
      <c r="BU172" s="419">
        <v>0</v>
      </c>
      <c r="BV172" s="419">
        <v>2435785.3495977167</v>
      </c>
      <c r="BW172" s="419">
        <v>6474.7641999999996</v>
      </c>
      <c r="BX172" s="419">
        <v>2429310.5853977166</v>
      </c>
    </row>
    <row r="173" spans="1:76">
      <c r="A173" s="416">
        <v>139002</v>
      </c>
      <c r="B173" s="416">
        <v>3302080</v>
      </c>
      <c r="C173" s="417" t="s">
        <v>247</v>
      </c>
      <c r="D173" s="418">
        <v>196</v>
      </c>
      <c r="E173" s="418">
        <v>196</v>
      </c>
      <c r="F173" s="418">
        <v>0</v>
      </c>
      <c r="G173" s="419">
        <v>788160.88400000008</v>
      </c>
      <c r="H173" s="419">
        <v>0</v>
      </c>
      <c r="I173" s="419">
        <v>0</v>
      </c>
      <c r="J173" s="419">
        <v>61269.639999999934</v>
      </c>
      <c r="K173" s="419">
        <v>0</v>
      </c>
      <c r="L173" s="419">
        <v>171665.49999999983</v>
      </c>
      <c r="M173" s="419">
        <v>0</v>
      </c>
      <c r="N173" s="419">
        <v>1454.7236659199959</v>
      </c>
      <c r="O173" s="419">
        <v>294.03988991999995</v>
      </c>
      <c r="P173" s="419">
        <v>1836.4596633599979</v>
      </c>
      <c r="Q173" s="419">
        <v>11627.47213823998</v>
      </c>
      <c r="R173" s="419">
        <v>44528.988241920008</v>
      </c>
      <c r="S173" s="419">
        <v>51591.104194559899</v>
      </c>
      <c r="T173" s="419">
        <v>0</v>
      </c>
      <c r="U173" s="419">
        <v>0</v>
      </c>
      <c r="V173" s="419">
        <v>0</v>
      </c>
      <c r="W173" s="419">
        <v>0</v>
      </c>
      <c r="X173" s="419">
        <v>0</v>
      </c>
      <c r="Y173" s="419">
        <v>0</v>
      </c>
      <c r="Z173" s="419">
        <v>5371.5599999999922</v>
      </c>
      <c r="AA173" s="419">
        <v>0</v>
      </c>
      <c r="AB173" s="419">
        <v>116732.24731610983</v>
      </c>
      <c r="AC173" s="419">
        <v>0</v>
      </c>
      <c r="AD173" s="419">
        <v>0</v>
      </c>
      <c r="AE173" s="419">
        <v>0</v>
      </c>
      <c r="AF173" s="419">
        <v>149406.57</v>
      </c>
      <c r="AG173" s="419">
        <v>0</v>
      </c>
      <c r="AH173" s="419">
        <v>0</v>
      </c>
      <c r="AI173" s="419">
        <v>0</v>
      </c>
      <c r="AJ173" s="419">
        <v>10085.3025</v>
      </c>
      <c r="AK173" s="419">
        <v>0</v>
      </c>
      <c r="AL173" s="419">
        <v>0</v>
      </c>
      <c r="AM173" s="419">
        <v>0</v>
      </c>
      <c r="AN173" s="419">
        <v>0</v>
      </c>
      <c r="AO173" s="419">
        <v>0</v>
      </c>
      <c r="AP173" s="419">
        <v>0</v>
      </c>
      <c r="AQ173" s="419">
        <v>0</v>
      </c>
      <c r="AR173" s="419">
        <v>0</v>
      </c>
      <c r="AS173" s="419">
        <v>788160.88400000008</v>
      </c>
      <c r="AT173" s="419">
        <v>466371.73511002946</v>
      </c>
      <c r="AU173" s="419">
        <v>159491.8725</v>
      </c>
      <c r="AV173" s="419">
        <v>280076.74552192091</v>
      </c>
      <c r="AW173" s="420">
        <v>1414024.4916100297</v>
      </c>
      <c r="AX173" s="420">
        <v>1403939.1891100297</v>
      </c>
      <c r="AY173" s="420">
        <v>5115</v>
      </c>
      <c r="AZ173" s="420">
        <v>1002540</v>
      </c>
      <c r="BA173" s="420">
        <v>0</v>
      </c>
      <c r="BB173" s="420">
        <v>0</v>
      </c>
      <c r="BC173" s="420">
        <v>1414024.4916100297</v>
      </c>
      <c r="BD173" s="419">
        <v>1414024.4916100297</v>
      </c>
      <c r="BE173" s="419">
        <v>0</v>
      </c>
      <c r="BF173" s="420">
        <v>1012625.3025</v>
      </c>
      <c r="BG173" s="420">
        <v>853133.42999999993</v>
      </c>
      <c r="BH173" s="419">
        <v>1254532.6191100297</v>
      </c>
      <c r="BI173" s="419">
        <v>6400.6766281123964</v>
      </c>
      <c r="BJ173" s="419">
        <v>6394.0092268867929</v>
      </c>
      <c r="BK173" s="421">
        <v>1.0427575233340441E-3</v>
      </c>
      <c r="BL173" s="421">
        <v>0</v>
      </c>
      <c r="BM173" s="419">
        <v>0</v>
      </c>
      <c r="BN173" s="420">
        <v>1414024.4916100297</v>
      </c>
      <c r="BO173" s="420">
        <v>7162.955046479743</v>
      </c>
      <c r="BP173" s="420" t="s">
        <v>78</v>
      </c>
      <c r="BQ173" s="420">
        <v>7214.4106714797435</v>
      </c>
      <c r="BR173" s="421">
        <v>1.1731385806286188E-2</v>
      </c>
      <c r="BS173" s="419">
        <v>0</v>
      </c>
      <c r="BT173" s="419">
        <v>1414024.4916100297</v>
      </c>
      <c r="BU173" s="419">
        <v>0</v>
      </c>
      <c r="BV173" s="419">
        <v>1414024.4916100297</v>
      </c>
      <c r="BW173" s="419">
        <v>10085.3025</v>
      </c>
      <c r="BX173" s="419">
        <v>1403939.1891100297</v>
      </c>
    </row>
    <row r="174" spans="1:76">
      <c r="A174" s="416">
        <v>143086</v>
      </c>
      <c r="B174" s="416">
        <v>3302082</v>
      </c>
      <c r="C174" s="417" t="s">
        <v>248</v>
      </c>
      <c r="D174" s="418">
        <v>362</v>
      </c>
      <c r="E174" s="418">
        <v>362</v>
      </c>
      <c r="F174" s="418">
        <v>0</v>
      </c>
      <c r="G174" s="419">
        <v>1455684.898</v>
      </c>
      <c r="H174" s="419">
        <v>0</v>
      </c>
      <c r="I174" s="419">
        <v>0</v>
      </c>
      <c r="J174" s="419">
        <v>119574.61999999988</v>
      </c>
      <c r="K174" s="419">
        <v>0</v>
      </c>
      <c r="L174" s="419">
        <v>287687.6999999999</v>
      </c>
      <c r="M174" s="419">
        <v>0</v>
      </c>
      <c r="N174" s="419">
        <v>3151.9012761599956</v>
      </c>
      <c r="O174" s="419">
        <v>2352.3191193599941</v>
      </c>
      <c r="P174" s="419">
        <v>7345.8386534399979</v>
      </c>
      <c r="Q174" s="419">
        <v>85436.643102719856</v>
      </c>
      <c r="R174" s="419">
        <v>38091.062231039839</v>
      </c>
      <c r="S174" s="419">
        <v>55124.741468159868</v>
      </c>
      <c r="T174" s="419">
        <v>0</v>
      </c>
      <c r="U174" s="419">
        <v>0</v>
      </c>
      <c r="V174" s="419">
        <v>0</v>
      </c>
      <c r="W174" s="419">
        <v>0</v>
      </c>
      <c r="X174" s="419">
        <v>0</v>
      </c>
      <c r="Y174" s="419">
        <v>0</v>
      </c>
      <c r="Z174" s="419">
        <v>77541.599263803597</v>
      </c>
      <c r="AA174" s="419">
        <v>0</v>
      </c>
      <c r="AB174" s="419">
        <v>169092.17745133454</v>
      </c>
      <c r="AC174" s="419">
        <v>0</v>
      </c>
      <c r="AD174" s="419">
        <v>6052.4127999999846</v>
      </c>
      <c r="AE174" s="419">
        <v>0</v>
      </c>
      <c r="AF174" s="419">
        <v>149406.57</v>
      </c>
      <c r="AG174" s="419">
        <v>0</v>
      </c>
      <c r="AH174" s="419">
        <v>0</v>
      </c>
      <c r="AI174" s="419">
        <v>0</v>
      </c>
      <c r="AJ174" s="419">
        <v>8702.1753000000008</v>
      </c>
      <c r="AK174" s="419">
        <v>0</v>
      </c>
      <c r="AL174" s="419">
        <v>0</v>
      </c>
      <c r="AM174" s="419">
        <v>0</v>
      </c>
      <c r="AN174" s="419">
        <v>0</v>
      </c>
      <c r="AO174" s="419">
        <v>0</v>
      </c>
      <c r="AP174" s="419">
        <v>0</v>
      </c>
      <c r="AQ174" s="419">
        <v>0</v>
      </c>
      <c r="AR174" s="419">
        <v>0</v>
      </c>
      <c r="AS174" s="419">
        <v>1455684.898</v>
      </c>
      <c r="AT174" s="419">
        <v>851451.01536601735</v>
      </c>
      <c r="AU174" s="419">
        <v>158108.74530000001</v>
      </c>
      <c r="AV174" s="419">
        <v>457431.75965765101</v>
      </c>
      <c r="AW174" s="420">
        <v>2465244.6586660175</v>
      </c>
      <c r="AX174" s="420">
        <v>2456542.4833660177</v>
      </c>
      <c r="AY174" s="420">
        <v>5115</v>
      </c>
      <c r="AZ174" s="420">
        <v>1851630</v>
      </c>
      <c r="BA174" s="420">
        <v>0</v>
      </c>
      <c r="BB174" s="420">
        <v>0</v>
      </c>
      <c r="BC174" s="420">
        <v>2465244.6586660175</v>
      </c>
      <c r="BD174" s="419">
        <v>2465244.6586660179</v>
      </c>
      <c r="BE174" s="419">
        <v>0</v>
      </c>
      <c r="BF174" s="420">
        <v>1860332.1753</v>
      </c>
      <c r="BG174" s="420">
        <v>1702223.43</v>
      </c>
      <c r="BH174" s="419">
        <v>2307135.9133660179</v>
      </c>
      <c r="BI174" s="419">
        <v>6373.3036280829219</v>
      </c>
      <c r="BJ174" s="419">
        <v>6253.4220652291115</v>
      </c>
      <c r="BK174" s="421">
        <v>1.9170553595028814E-2</v>
      </c>
      <c r="BL174" s="421">
        <v>0</v>
      </c>
      <c r="BM174" s="419">
        <v>0</v>
      </c>
      <c r="BN174" s="420">
        <v>2465244.6586660175</v>
      </c>
      <c r="BO174" s="420">
        <v>6786.0289595746344</v>
      </c>
      <c r="BP174" s="420" t="s">
        <v>78</v>
      </c>
      <c r="BQ174" s="420">
        <v>6810.068117861927</v>
      </c>
      <c r="BR174" s="421">
        <v>1.9603295875720628E-2</v>
      </c>
      <c r="BS174" s="419">
        <v>0</v>
      </c>
      <c r="BT174" s="419">
        <v>2465244.6586660175</v>
      </c>
      <c r="BU174" s="419">
        <v>0</v>
      </c>
      <c r="BV174" s="419">
        <v>2465244.6586660175</v>
      </c>
      <c r="BW174" s="419">
        <v>8702.1753000000008</v>
      </c>
      <c r="BX174" s="419">
        <v>2456542.4833660177</v>
      </c>
    </row>
    <row r="175" spans="1:76">
      <c r="A175" s="416">
        <v>138693</v>
      </c>
      <c r="B175" s="416">
        <v>3302085</v>
      </c>
      <c r="C175" s="417" t="s">
        <v>249</v>
      </c>
      <c r="D175" s="418">
        <v>628</v>
      </c>
      <c r="E175" s="418">
        <v>628</v>
      </c>
      <c r="F175" s="418">
        <v>0</v>
      </c>
      <c r="G175" s="419">
        <v>2525331.8120000004</v>
      </c>
      <c r="H175" s="419">
        <v>0</v>
      </c>
      <c r="I175" s="419">
        <v>0</v>
      </c>
      <c r="J175" s="419">
        <v>111174.74999999997</v>
      </c>
      <c r="K175" s="419">
        <v>0</v>
      </c>
      <c r="L175" s="419">
        <v>272296.99999999959</v>
      </c>
      <c r="M175" s="419">
        <v>0</v>
      </c>
      <c r="N175" s="419">
        <v>44267.597476036273</v>
      </c>
      <c r="O175" s="419">
        <v>17993.738183794503</v>
      </c>
      <c r="P175" s="419">
        <v>7829.8895231754414</v>
      </c>
      <c r="Q175" s="419">
        <v>9635.9909399555236</v>
      </c>
      <c r="R175" s="419">
        <v>30677.84870679718</v>
      </c>
      <c r="S175" s="419">
        <v>17015.648877859141</v>
      </c>
      <c r="T175" s="419">
        <v>0</v>
      </c>
      <c r="U175" s="419">
        <v>0</v>
      </c>
      <c r="V175" s="419">
        <v>0</v>
      </c>
      <c r="W175" s="419">
        <v>0</v>
      </c>
      <c r="X175" s="419">
        <v>0</v>
      </c>
      <c r="Y175" s="419">
        <v>0</v>
      </c>
      <c r="Z175" s="419">
        <v>45284.402973977703</v>
      </c>
      <c r="AA175" s="419">
        <v>0</v>
      </c>
      <c r="AB175" s="419">
        <v>166178.66126552646</v>
      </c>
      <c r="AC175" s="419">
        <v>0</v>
      </c>
      <c r="AD175" s="419">
        <v>0</v>
      </c>
      <c r="AE175" s="419">
        <v>0</v>
      </c>
      <c r="AF175" s="419">
        <v>149406.57</v>
      </c>
      <c r="AG175" s="419">
        <v>0</v>
      </c>
      <c r="AH175" s="419">
        <v>0</v>
      </c>
      <c r="AI175" s="419">
        <v>0</v>
      </c>
      <c r="AJ175" s="419">
        <v>15675.4416</v>
      </c>
      <c r="AK175" s="419">
        <v>0</v>
      </c>
      <c r="AL175" s="419">
        <v>0</v>
      </c>
      <c r="AM175" s="419">
        <v>0</v>
      </c>
      <c r="AN175" s="419">
        <v>0</v>
      </c>
      <c r="AO175" s="419">
        <v>0</v>
      </c>
      <c r="AP175" s="419">
        <v>0</v>
      </c>
      <c r="AQ175" s="419">
        <v>0</v>
      </c>
      <c r="AR175" s="419">
        <v>0</v>
      </c>
      <c r="AS175" s="419">
        <v>2525331.8120000004</v>
      </c>
      <c r="AT175" s="419">
        <v>722355.52794712165</v>
      </c>
      <c r="AU175" s="419">
        <v>165082.0116</v>
      </c>
      <c r="AV175" s="419">
        <v>476366.5388002689</v>
      </c>
      <c r="AW175" s="420">
        <v>3412769.351547122</v>
      </c>
      <c r="AX175" s="420">
        <v>3397093.909947122</v>
      </c>
      <c r="AY175" s="420">
        <v>5115</v>
      </c>
      <c r="AZ175" s="420">
        <v>3212220</v>
      </c>
      <c r="BA175" s="420">
        <v>0</v>
      </c>
      <c r="BB175" s="420">
        <v>0</v>
      </c>
      <c r="BC175" s="420">
        <v>3412769.351547122</v>
      </c>
      <c r="BD175" s="419">
        <v>3412769.3515471225</v>
      </c>
      <c r="BE175" s="419">
        <v>0</v>
      </c>
      <c r="BF175" s="420">
        <v>3227895.4416</v>
      </c>
      <c r="BG175" s="420">
        <v>3062813.43</v>
      </c>
      <c r="BH175" s="419">
        <v>3247687.3399471221</v>
      </c>
      <c r="BI175" s="419">
        <v>5171.4766559667551</v>
      </c>
      <c r="BJ175" s="419">
        <v>4973.3494400316458</v>
      </c>
      <c r="BK175" s="421">
        <v>3.9837783032162837E-2</v>
      </c>
      <c r="BL175" s="421">
        <v>0</v>
      </c>
      <c r="BM175" s="419">
        <v>0</v>
      </c>
      <c r="BN175" s="420">
        <v>3412769.351547122</v>
      </c>
      <c r="BO175" s="420">
        <v>5409.3852069221684</v>
      </c>
      <c r="BP175" s="420" t="s">
        <v>78</v>
      </c>
      <c r="BQ175" s="420">
        <v>5434.3461011896843</v>
      </c>
      <c r="BR175" s="421">
        <v>3.8629690833506425E-2</v>
      </c>
      <c r="BS175" s="419">
        <v>0</v>
      </c>
      <c r="BT175" s="419">
        <v>3412769.351547122</v>
      </c>
      <c r="BU175" s="419">
        <v>0</v>
      </c>
      <c r="BV175" s="419">
        <v>3412769.351547122</v>
      </c>
      <c r="BW175" s="419">
        <v>15675.4416</v>
      </c>
      <c r="BX175" s="419">
        <v>3397093.909947122</v>
      </c>
    </row>
    <row r="176" spans="1:76">
      <c r="A176" s="416">
        <v>143090</v>
      </c>
      <c r="B176" s="416">
        <v>3302086</v>
      </c>
      <c r="C176" s="417" t="s">
        <v>250</v>
      </c>
      <c r="D176" s="418">
        <v>692</v>
      </c>
      <c r="E176" s="418">
        <v>692</v>
      </c>
      <c r="F176" s="418">
        <v>0</v>
      </c>
      <c r="G176" s="419">
        <v>2782690.4680000003</v>
      </c>
      <c r="H176" s="419">
        <v>0</v>
      </c>
      <c r="I176" s="419">
        <v>0</v>
      </c>
      <c r="J176" s="419">
        <v>196161.66999999969</v>
      </c>
      <c r="K176" s="419">
        <v>0</v>
      </c>
      <c r="L176" s="419">
        <v>470008.29999999929</v>
      </c>
      <c r="M176" s="419">
        <v>0</v>
      </c>
      <c r="N176" s="419">
        <v>2182.0854988799983</v>
      </c>
      <c r="O176" s="419">
        <v>64982.815672320008</v>
      </c>
      <c r="P176" s="419">
        <v>79426.88044031999</v>
      </c>
      <c r="Q176" s="419">
        <v>94030.861639679992</v>
      </c>
      <c r="R176" s="419">
        <v>39164.049899519712</v>
      </c>
      <c r="S176" s="419">
        <v>6360.5470924799947</v>
      </c>
      <c r="T176" s="419">
        <v>0</v>
      </c>
      <c r="U176" s="419">
        <v>0</v>
      </c>
      <c r="V176" s="419">
        <v>0</v>
      </c>
      <c r="W176" s="419">
        <v>0</v>
      </c>
      <c r="X176" s="419">
        <v>0</v>
      </c>
      <c r="Y176" s="419">
        <v>0</v>
      </c>
      <c r="Z176" s="419">
        <v>85695.423151325944</v>
      </c>
      <c r="AA176" s="419">
        <v>0</v>
      </c>
      <c r="AB176" s="419">
        <v>412667.42672288808</v>
      </c>
      <c r="AC176" s="419">
        <v>0</v>
      </c>
      <c r="AD176" s="419">
        <v>30645.497804353847</v>
      </c>
      <c r="AE176" s="419">
        <v>0</v>
      </c>
      <c r="AF176" s="419">
        <v>149406.57</v>
      </c>
      <c r="AG176" s="419">
        <v>0</v>
      </c>
      <c r="AH176" s="419">
        <v>0</v>
      </c>
      <c r="AI176" s="419">
        <v>0</v>
      </c>
      <c r="AJ176" s="419">
        <v>18326.435399999998</v>
      </c>
      <c r="AK176" s="419">
        <v>0</v>
      </c>
      <c r="AL176" s="419">
        <v>0</v>
      </c>
      <c r="AM176" s="419">
        <v>0</v>
      </c>
      <c r="AN176" s="419">
        <v>0</v>
      </c>
      <c r="AO176" s="419">
        <v>0</v>
      </c>
      <c r="AP176" s="419">
        <v>0</v>
      </c>
      <c r="AQ176" s="419">
        <v>0</v>
      </c>
      <c r="AR176" s="419">
        <v>0</v>
      </c>
      <c r="AS176" s="419">
        <v>2782690.4680000003</v>
      </c>
      <c r="AT176" s="419">
        <v>1481325.5579217665</v>
      </c>
      <c r="AU176" s="419">
        <v>167733.00539999999</v>
      </c>
      <c r="AV176" s="419">
        <v>894636.1458104396</v>
      </c>
      <c r="AW176" s="420">
        <v>4431749.0313217668</v>
      </c>
      <c r="AX176" s="420">
        <v>4413422.5959217669</v>
      </c>
      <c r="AY176" s="420">
        <v>5115</v>
      </c>
      <c r="AZ176" s="420">
        <v>3539580</v>
      </c>
      <c r="BA176" s="420">
        <v>0</v>
      </c>
      <c r="BB176" s="420">
        <v>0</v>
      </c>
      <c r="BC176" s="420">
        <v>4431749.0313217668</v>
      </c>
      <c r="BD176" s="419">
        <v>4431749.0313217677</v>
      </c>
      <c r="BE176" s="419">
        <v>0</v>
      </c>
      <c r="BF176" s="420">
        <v>3557906.4353999998</v>
      </c>
      <c r="BG176" s="420">
        <v>3390173.43</v>
      </c>
      <c r="BH176" s="419">
        <v>4264016.0259217666</v>
      </c>
      <c r="BI176" s="419">
        <v>6161.8728698291425</v>
      </c>
      <c r="BJ176" s="419">
        <v>5801.5302542635654</v>
      </c>
      <c r="BK176" s="421">
        <v>6.2111649818728423E-2</v>
      </c>
      <c r="BL176" s="421">
        <v>0</v>
      </c>
      <c r="BM176" s="419">
        <v>0</v>
      </c>
      <c r="BN176" s="420">
        <v>4431749.0313217668</v>
      </c>
      <c r="BO176" s="420">
        <v>6377.7783178060217</v>
      </c>
      <c r="BP176" s="420" t="s">
        <v>78</v>
      </c>
      <c r="BQ176" s="420">
        <v>6404.2616059563106</v>
      </c>
      <c r="BR176" s="421">
        <v>6.7089721566860883E-2</v>
      </c>
      <c r="BS176" s="419">
        <v>0</v>
      </c>
      <c r="BT176" s="419">
        <v>4431749.0313217668</v>
      </c>
      <c r="BU176" s="419">
        <v>0</v>
      </c>
      <c r="BV176" s="419">
        <v>4431749.0313217668</v>
      </c>
      <c r="BW176" s="419">
        <v>18326.435399999998</v>
      </c>
      <c r="BX176" s="419">
        <v>4413422.5959217669</v>
      </c>
    </row>
    <row r="177" spans="1:76">
      <c r="A177" s="416">
        <v>139003</v>
      </c>
      <c r="B177" s="416">
        <v>3302096</v>
      </c>
      <c r="C177" s="417" t="s">
        <v>251</v>
      </c>
      <c r="D177" s="418">
        <v>514</v>
      </c>
      <c r="E177" s="418">
        <v>514</v>
      </c>
      <c r="F177" s="418">
        <v>0</v>
      </c>
      <c r="G177" s="419">
        <v>2066911.7060000002</v>
      </c>
      <c r="H177" s="419">
        <v>0</v>
      </c>
      <c r="I177" s="419">
        <v>0</v>
      </c>
      <c r="J177" s="419">
        <v>169973.84</v>
      </c>
      <c r="K177" s="419">
        <v>0</v>
      </c>
      <c r="L177" s="419">
        <v>407261.60000000003</v>
      </c>
      <c r="M177" s="419">
        <v>0</v>
      </c>
      <c r="N177" s="419">
        <v>7031.164385279998</v>
      </c>
      <c r="O177" s="419">
        <v>3822.5185689599971</v>
      </c>
      <c r="P177" s="419">
        <v>7804.9535692799773</v>
      </c>
      <c r="Q177" s="419">
        <v>23760.486543359999</v>
      </c>
      <c r="R177" s="419">
        <v>165240.1009459199</v>
      </c>
      <c r="S177" s="419">
        <v>57951.651287039967</v>
      </c>
      <c r="T177" s="419">
        <v>0</v>
      </c>
      <c r="U177" s="419">
        <v>0</v>
      </c>
      <c r="V177" s="419">
        <v>0</v>
      </c>
      <c r="W177" s="419">
        <v>0</v>
      </c>
      <c r="X177" s="419">
        <v>0</v>
      </c>
      <c r="Y177" s="419">
        <v>0</v>
      </c>
      <c r="Z177" s="419">
        <v>71784.173421633415</v>
      </c>
      <c r="AA177" s="419">
        <v>0</v>
      </c>
      <c r="AB177" s="419">
        <v>122683.21627767687</v>
      </c>
      <c r="AC177" s="419">
        <v>0</v>
      </c>
      <c r="AD177" s="419">
        <v>0</v>
      </c>
      <c r="AE177" s="419">
        <v>0</v>
      </c>
      <c r="AF177" s="419">
        <v>149406.57</v>
      </c>
      <c r="AG177" s="419">
        <v>0</v>
      </c>
      <c r="AH177" s="419">
        <v>0</v>
      </c>
      <c r="AI177" s="419">
        <v>0</v>
      </c>
      <c r="AJ177" s="419">
        <v>9716.5740999999998</v>
      </c>
      <c r="AK177" s="419">
        <v>0</v>
      </c>
      <c r="AL177" s="419">
        <v>0</v>
      </c>
      <c r="AM177" s="419">
        <v>0</v>
      </c>
      <c r="AN177" s="419">
        <v>0</v>
      </c>
      <c r="AO177" s="419">
        <v>0</v>
      </c>
      <c r="AP177" s="419">
        <v>0</v>
      </c>
      <c r="AQ177" s="419">
        <v>0</v>
      </c>
      <c r="AR177" s="419">
        <v>0</v>
      </c>
      <c r="AS177" s="419">
        <v>2066911.7060000002</v>
      </c>
      <c r="AT177" s="419">
        <v>1037313.7049991502</v>
      </c>
      <c r="AU177" s="419">
        <v>159123.1441</v>
      </c>
      <c r="AV177" s="419">
        <v>529453.47508561925</v>
      </c>
      <c r="AW177" s="420">
        <v>3263348.5550991506</v>
      </c>
      <c r="AX177" s="420">
        <v>3253631.9809991508</v>
      </c>
      <c r="AY177" s="420">
        <v>5115</v>
      </c>
      <c r="AZ177" s="420">
        <v>2629110</v>
      </c>
      <c r="BA177" s="420">
        <v>0</v>
      </c>
      <c r="BB177" s="420">
        <v>0</v>
      </c>
      <c r="BC177" s="420">
        <v>3263348.5550991506</v>
      </c>
      <c r="BD177" s="419">
        <v>3263348.5550991502</v>
      </c>
      <c r="BE177" s="419">
        <v>0</v>
      </c>
      <c r="BF177" s="420">
        <v>2638826.5740999999</v>
      </c>
      <c r="BG177" s="420">
        <v>2479703.4300000002</v>
      </c>
      <c r="BH177" s="419">
        <v>3104225.4109991509</v>
      </c>
      <c r="BI177" s="419">
        <v>6039.3490486364808</v>
      </c>
      <c r="BJ177" s="419">
        <v>6113.9517459510371</v>
      </c>
      <c r="BK177" s="421">
        <v>-1.2202042216633766E-2</v>
      </c>
      <c r="BL177" s="421">
        <v>7.2020422166337661E-3</v>
      </c>
      <c r="BM177" s="419">
        <v>22632.930432587764</v>
      </c>
      <c r="BN177" s="420">
        <v>3285981.4855317385</v>
      </c>
      <c r="BO177" s="420">
        <v>6374.0562479216705</v>
      </c>
      <c r="BP177" s="420" t="s">
        <v>78</v>
      </c>
      <c r="BQ177" s="420">
        <v>6392.9600885831487</v>
      </c>
      <c r="BR177" s="421">
        <v>-1.4676857817169653E-3</v>
      </c>
      <c r="BS177" s="419">
        <v>0</v>
      </c>
      <c r="BT177" s="419">
        <v>3285981.4855317385</v>
      </c>
      <c r="BU177" s="419">
        <v>0</v>
      </c>
      <c r="BV177" s="419">
        <v>3285981.4855317385</v>
      </c>
      <c r="BW177" s="419">
        <v>9716.5740999999998</v>
      </c>
      <c r="BX177" s="419">
        <v>3276264.9114317386</v>
      </c>
    </row>
    <row r="178" spans="1:76">
      <c r="A178" s="416">
        <v>150876</v>
      </c>
      <c r="B178" s="416">
        <v>3302097</v>
      </c>
      <c r="C178" s="417" t="s">
        <v>252</v>
      </c>
      <c r="D178" s="418">
        <v>205</v>
      </c>
      <c r="E178" s="418">
        <v>205</v>
      </c>
      <c r="F178" s="418">
        <v>0</v>
      </c>
      <c r="G178" s="419">
        <v>824351.94500000007</v>
      </c>
      <c r="H178" s="419">
        <v>0</v>
      </c>
      <c r="I178" s="419">
        <v>0</v>
      </c>
      <c r="J178" s="419">
        <v>48916.889999999934</v>
      </c>
      <c r="K178" s="419">
        <v>0</v>
      </c>
      <c r="L178" s="419">
        <v>120757.79999999997</v>
      </c>
      <c r="M178" s="419">
        <v>0</v>
      </c>
      <c r="N178" s="419">
        <v>1705.4971083294079</v>
      </c>
      <c r="O178" s="419">
        <v>1181.925047717647</v>
      </c>
      <c r="P178" s="419">
        <v>15225.060812046971</v>
      </c>
      <c r="Q178" s="419">
        <v>9144.3674744470518</v>
      </c>
      <c r="R178" s="419">
        <v>55529.741715576398</v>
      </c>
      <c r="S178" s="419">
        <v>8522.3016598588219</v>
      </c>
      <c r="T178" s="419">
        <v>0</v>
      </c>
      <c r="U178" s="419">
        <v>0</v>
      </c>
      <c r="V178" s="419">
        <v>0</v>
      </c>
      <c r="W178" s="419">
        <v>0</v>
      </c>
      <c r="X178" s="419">
        <v>0</v>
      </c>
      <c r="Y178" s="419">
        <v>0</v>
      </c>
      <c r="Z178" s="419">
        <v>14598.842045454447</v>
      </c>
      <c r="AA178" s="419">
        <v>0</v>
      </c>
      <c r="AB178" s="419">
        <v>82609.006525169942</v>
      </c>
      <c r="AC178" s="419">
        <v>0</v>
      </c>
      <c r="AD178" s="419">
        <v>4529.671999999985</v>
      </c>
      <c r="AE178" s="419">
        <v>0</v>
      </c>
      <c r="AF178" s="419">
        <v>149406.57</v>
      </c>
      <c r="AG178" s="419">
        <v>0</v>
      </c>
      <c r="AH178" s="419">
        <v>0</v>
      </c>
      <c r="AI178" s="419">
        <v>0</v>
      </c>
      <c r="AJ178" s="419">
        <v>21857.821800000002</v>
      </c>
      <c r="AK178" s="419">
        <v>0</v>
      </c>
      <c r="AL178" s="419">
        <v>0</v>
      </c>
      <c r="AM178" s="419">
        <v>0</v>
      </c>
      <c r="AN178" s="419">
        <v>0</v>
      </c>
      <c r="AO178" s="419">
        <v>0</v>
      </c>
      <c r="AP178" s="419">
        <v>0</v>
      </c>
      <c r="AQ178" s="419">
        <v>0</v>
      </c>
      <c r="AR178" s="419">
        <v>0</v>
      </c>
      <c r="AS178" s="419">
        <v>824351.94500000007</v>
      </c>
      <c r="AT178" s="419">
        <v>362721.10438860056</v>
      </c>
      <c r="AU178" s="419">
        <v>171264.39180000001</v>
      </c>
      <c r="AV178" s="419">
        <v>217780.6939496414</v>
      </c>
      <c r="AW178" s="420">
        <v>1358337.4411886006</v>
      </c>
      <c r="AX178" s="420">
        <v>1336479.6193886006</v>
      </c>
      <c r="AY178" s="420">
        <v>5115</v>
      </c>
      <c r="AZ178" s="420">
        <v>1048575</v>
      </c>
      <c r="BA178" s="420">
        <v>0</v>
      </c>
      <c r="BB178" s="420">
        <v>0</v>
      </c>
      <c r="BC178" s="420">
        <v>1358337.4411886006</v>
      </c>
      <c r="BD178" s="419">
        <v>1358337.4411886008</v>
      </c>
      <c r="BE178" s="419">
        <v>0</v>
      </c>
      <c r="BF178" s="420">
        <v>1070432.8218</v>
      </c>
      <c r="BG178" s="420">
        <v>899168.42999999993</v>
      </c>
      <c r="BH178" s="419">
        <v>1187073.0493886005</v>
      </c>
      <c r="BI178" s="419">
        <v>5790.6002409200028</v>
      </c>
      <c r="BJ178" s="419">
        <v>6610.6497110047849</v>
      </c>
      <c r="BK178" s="421">
        <v>-0.12404975394773092</v>
      </c>
      <c r="BL178" s="421">
        <v>0.11904975394773092</v>
      </c>
      <c r="BM178" s="419">
        <v>161334.22541360042</v>
      </c>
      <c r="BN178" s="420">
        <v>1519671.6666022011</v>
      </c>
      <c r="BO178" s="420">
        <v>7306.4089990351267</v>
      </c>
      <c r="BP178" s="420" t="s">
        <v>78</v>
      </c>
      <c r="BQ178" s="420">
        <v>7413.0325200107372</v>
      </c>
      <c r="BR178" s="421">
        <v>5.5423710642998891E-4</v>
      </c>
      <c r="BS178" s="419">
        <v>0</v>
      </c>
      <c r="BT178" s="419">
        <v>1519671.6666022011</v>
      </c>
      <c r="BU178" s="419">
        <v>0</v>
      </c>
      <c r="BV178" s="419">
        <v>1519671.6666022011</v>
      </c>
      <c r="BW178" s="419">
        <v>21857.821800000002</v>
      </c>
      <c r="BX178" s="419">
        <v>1497813.844802201</v>
      </c>
    </row>
    <row r="179" spans="1:76">
      <c r="A179" s="416">
        <v>139011</v>
      </c>
      <c r="B179" s="416">
        <v>3302098</v>
      </c>
      <c r="C179" s="417" t="s">
        <v>253</v>
      </c>
      <c r="D179" s="418">
        <v>202</v>
      </c>
      <c r="E179" s="418">
        <v>202</v>
      </c>
      <c r="F179" s="418">
        <v>0</v>
      </c>
      <c r="G179" s="419">
        <v>812288.25800000003</v>
      </c>
      <c r="H179" s="419">
        <v>0</v>
      </c>
      <c r="I179" s="419">
        <v>0</v>
      </c>
      <c r="J179" s="419">
        <v>68681.289999999994</v>
      </c>
      <c r="K179" s="419">
        <v>0</v>
      </c>
      <c r="L179" s="419">
        <v>165746</v>
      </c>
      <c r="M179" s="419">
        <v>0</v>
      </c>
      <c r="N179" s="419">
        <v>1939.6315545599998</v>
      </c>
      <c r="O179" s="419">
        <v>22935.111413759991</v>
      </c>
      <c r="P179" s="419">
        <v>1836.4596633599997</v>
      </c>
      <c r="Q179" s="419">
        <v>3033.2536012800001</v>
      </c>
      <c r="R179" s="419">
        <v>11802.864353279903</v>
      </c>
      <c r="S179" s="419">
        <v>46644.012011519895</v>
      </c>
      <c r="T179" s="419">
        <v>0</v>
      </c>
      <c r="U179" s="419">
        <v>0</v>
      </c>
      <c r="V179" s="419">
        <v>0</v>
      </c>
      <c r="W179" s="419">
        <v>0</v>
      </c>
      <c r="X179" s="419">
        <v>0</v>
      </c>
      <c r="Y179" s="419">
        <v>0</v>
      </c>
      <c r="Z179" s="419">
        <v>21028.199999999906</v>
      </c>
      <c r="AA179" s="419">
        <v>0</v>
      </c>
      <c r="AB179" s="419">
        <v>76785.661257237152</v>
      </c>
      <c r="AC179" s="419">
        <v>0</v>
      </c>
      <c r="AD179" s="419">
        <v>2775.6287999999886</v>
      </c>
      <c r="AE179" s="419">
        <v>0</v>
      </c>
      <c r="AF179" s="419">
        <v>149406.57</v>
      </c>
      <c r="AG179" s="419">
        <v>0</v>
      </c>
      <c r="AH179" s="419">
        <v>0</v>
      </c>
      <c r="AI179" s="419">
        <v>0</v>
      </c>
      <c r="AJ179" s="419">
        <v>3634.1921000000002</v>
      </c>
      <c r="AK179" s="419">
        <v>0</v>
      </c>
      <c r="AL179" s="419">
        <v>0</v>
      </c>
      <c r="AM179" s="419">
        <v>0</v>
      </c>
      <c r="AN179" s="419">
        <v>0</v>
      </c>
      <c r="AO179" s="419">
        <v>0</v>
      </c>
      <c r="AP179" s="419">
        <v>0</v>
      </c>
      <c r="AQ179" s="419">
        <v>0</v>
      </c>
      <c r="AR179" s="419">
        <v>0</v>
      </c>
      <c r="AS179" s="419">
        <v>812288.25800000003</v>
      </c>
      <c r="AT179" s="419">
        <v>423208.11265499674</v>
      </c>
      <c r="AU179" s="419">
        <v>153040.76209999999</v>
      </c>
      <c r="AV179" s="419">
        <v>233542.77829243068</v>
      </c>
      <c r="AW179" s="420">
        <v>1388537.1327549967</v>
      </c>
      <c r="AX179" s="420">
        <v>1384902.9406549965</v>
      </c>
      <c r="AY179" s="420">
        <v>5115</v>
      </c>
      <c r="AZ179" s="420">
        <v>1033230</v>
      </c>
      <c r="BA179" s="420">
        <v>0</v>
      </c>
      <c r="BB179" s="420">
        <v>0</v>
      </c>
      <c r="BC179" s="420">
        <v>1388537.1327549967</v>
      </c>
      <c r="BD179" s="419">
        <v>1388537.1327549967</v>
      </c>
      <c r="BE179" s="419">
        <v>0</v>
      </c>
      <c r="BF179" s="420">
        <v>1036864.1921</v>
      </c>
      <c r="BG179" s="420">
        <v>883823.43</v>
      </c>
      <c r="BH179" s="419">
        <v>1235496.3706549965</v>
      </c>
      <c r="BI179" s="419">
        <v>6116.3186666088932</v>
      </c>
      <c r="BJ179" s="419">
        <v>6042.9255782608689</v>
      </c>
      <c r="BK179" s="421">
        <v>1.2145290786312575E-2</v>
      </c>
      <c r="BL179" s="421">
        <v>0</v>
      </c>
      <c r="BM179" s="419">
        <v>0</v>
      </c>
      <c r="BN179" s="420">
        <v>1388537.1327549967</v>
      </c>
      <c r="BO179" s="420">
        <v>6855.9551517574091</v>
      </c>
      <c r="BP179" s="420" t="s">
        <v>78</v>
      </c>
      <c r="BQ179" s="420">
        <v>6873.9462017574087</v>
      </c>
      <c r="BR179" s="421">
        <v>1.3885886577348572E-2</v>
      </c>
      <c r="BS179" s="419">
        <v>0</v>
      </c>
      <c r="BT179" s="419">
        <v>1388537.1327549967</v>
      </c>
      <c r="BU179" s="419">
        <v>0</v>
      </c>
      <c r="BV179" s="419">
        <v>1388537.1327549967</v>
      </c>
      <c r="BW179" s="419">
        <v>3634.1921000000002</v>
      </c>
      <c r="BX179" s="419">
        <v>1384902.9406549965</v>
      </c>
    </row>
    <row r="180" spans="1:76">
      <c r="A180" s="416">
        <v>139014</v>
      </c>
      <c r="B180" s="416">
        <v>3302100</v>
      </c>
      <c r="C180" s="417" t="s">
        <v>254</v>
      </c>
      <c r="D180" s="418">
        <v>202</v>
      </c>
      <c r="E180" s="418">
        <v>202</v>
      </c>
      <c r="F180" s="418">
        <v>0</v>
      </c>
      <c r="G180" s="419">
        <v>812288.25800000003</v>
      </c>
      <c r="H180" s="419">
        <v>0</v>
      </c>
      <c r="I180" s="419">
        <v>0</v>
      </c>
      <c r="J180" s="419">
        <v>64728.409999999945</v>
      </c>
      <c r="K180" s="419">
        <v>0</v>
      </c>
      <c r="L180" s="419">
        <v>159826.49999999994</v>
      </c>
      <c r="M180" s="419">
        <v>0</v>
      </c>
      <c r="N180" s="419">
        <v>484.90788863999995</v>
      </c>
      <c r="O180" s="419">
        <v>0</v>
      </c>
      <c r="P180" s="419">
        <v>918.22983167999985</v>
      </c>
      <c r="Q180" s="419">
        <v>12638.556671999922</v>
      </c>
      <c r="R180" s="419">
        <v>81010.568970239954</v>
      </c>
      <c r="S180" s="419">
        <v>7067.2745471999988</v>
      </c>
      <c r="T180" s="419">
        <v>0</v>
      </c>
      <c r="U180" s="419">
        <v>0</v>
      </c>
      <c r="V180" s="419">
        <v>0</v>
      </c>
      <c r="W180" s="419">
        <v>0</v>
      </c>
      <c r="X180" s="419">
        <v>0</v>
      </c>
      <c r="Y180" s="419">
        <v>0</v>
      </c>
      <c r="Z180" s="419">
        <v>15936.314022988503</v>
      </c>
      <c r="AA180" s="419">
        <v>0</v>
      </c>
      <c r="AB180" s="419">
        <v>78565.706716228058</v>
      </c>
      <c r="AC180" s="419">
        <v>0</v>
      </c>
      <c r="AD180" s="419">
        <v>0</v>
      </c>
      <c r="AE180" s="419">
        <v>0</v>
      </c>
      <c r="AF180" s="419">
        <v>149406.57</v>
      </c>
      <c r="AG180" s="419">
        <v>0</v>
      </c>
      <c r="AH180" s="419">
        <v>0</v>
      </c>
      <c r="AI180" s="419">
        <v>0</v>
      </c>
      <c r="AJ180" s="419">
        <v>10488.714599999999</v>
      </c>
      <c r="AK180" s="419">
        <v>0</v>
      </c>
      <c r="AL180" s="419">
        <v>0</v>
      </c>
      <c r="AM180" s="419">
        <v>0</v>
      </c>
      <c r="AN180" s="419">
        <v>0</v>
      </c>
      <c r="AO180" s="419">
        <v>0</v>
      </c>
      <c r="AP180" s="419">
        <v>0</v>
      </c>
      <c r="AQ180" s="419">
        <v>0</v>
      </c>
      <c r="AR180" s="419">
        <v>0</v>
      </c>
      <c r="AS180" s="419">
        <v>812288.25800000003</v>
      </c>
      <c r="AT180" s="419">
        <v>421176.4686489763</v>
      </c>
      <c r="AU180" s="419">
        <v>159895.28460000001</v>
      </c>
      <c r="AV180" s="419">
        <v>236782.92086374154</v>
      </c>
      <c r="AW180" s="420">
        <v>1393360.0112489765</v>
      </c>
      <c r="AX180" s="420">
        <v>1382871.2966489764</v>
      </c>
      <c r="AY180" s="420">
        <v>5115</v>
      </c>
      <c r="AZ180" s="420">
        <v>1033230</v>
      </c>
      <c r="BA180" s="420">
        <v>0</v>
      </c>
      <c r="BB180" s="420">
        <v>0</v>
      </c>
      <c r="BC180" s="420">
        <v>1393360.0112489765</v>
      </c>
      <c r="BD180" s="419">
        <v>1393360.011248976</v>
      </c>
      <c r="BE180" s="419">
        <v>0</v>
      </c>
      <c r="BF180" s="420">
        <v>1043718.7145999999</v>
      </c>
      <c r="BG180" s="420">
        <v>883823.43</v>
      </c>
      <c r="BH180" s="419">
        <v>1233464.7266489763</v>
      </c>
      <c r="BI180" s="419">
        <v>6106.2610230147347</v>
      </c>
      <c r="BJ180" s="419">
        <v>6177.0903315789474</v>
      </c>
      <c r="BK180" s="421">
        <v>-1.1466451802091051E-2</v>
      </c>
      <c r="BL180" s="421">
        <v>6.4664518020910505E-3</v>
      </c>
      <c r="BM180" s="419">
        <v>8068.6590950762138</v>
      </c>
      <c r="BN180" s="420">
        <v>1401428.6703440526</v>
      </c>
      <c r="BO180" s="420">
        <v>6885.8413650695675</v>
      </c>
      <c r="BP180" s="420" t="s">
        <v>78</v>
      </c>
      <c r="BQ180" s="420">
        <v>6937.7656947725372</v>
      </c>
      <c r="BR180" s="421">
        <v>3.950460823594959E-3</v>
      </c>
      <c r="BS180" s="419">
        <v>0</v>
      </c>
      <c r="BT180" s="419">
        <v>1401428.6703440526</v>
      </c>
      <c r="BU180" s="419">
        <v>0</v>
      </c>
      <c r="BV180" s="419">
        <v>1401428.6703440526</v>
      </c>
      <c r="BW180" s="419">
        <v>10488.714599999999</v>
      </c>
      <c r="BX180" s="419">
        <v>1390939.9557440525</v>
      </c>
    </row>
    <row r="181" spans="1:76">
      <c r="A181" s="416">
        <v>139120</v>
      </c>
      <c r="B181" s="416">
        <v>3302102</v>
      </c>
      <c r="C181" s="417" t="s">
        <v>255</v>
      </c>
      <c r="D181" s="418">
        <v>206</v>
      </c>
      <c r="E181" s="418">
        <v>206</v>
      </c>
      <c r="F181" s="418">
        <v>0</v>
      </c>
      <c r="G181" s="419">
        <v>828373.174</v>
      </c>
      <c r="H181" s="419">
        <v>0</v>
      </c>
      <c r="I181" s="419">
        <v>0</v>
      </c>
      <c r="J181" s="419">
        <v>54846.209999999934</v>
      </c>
      <c r="K181" s="419">
        <v>0</v>
      </c>
      <c r="L181" s="419">
        <v>132596.7999999999</v>
      </c>
      <c r="M181" s="419">
        <v>0</v>
      </c>
      <c r="N181" s="419">
        <v>1212.2697215999963</v>
      </c>
      <c r="O181" s="419">
        <v>588.07977983999945</v>
      </c>
      <c r="P181" s="419">
        <v>8723.1834009599934</v>
      </c>
      <c r="Q181" s="419">
        <v>2527.7113343999922</v>
      </c>
      <c r="R181" s="419">
        <v>74572.64295935999</v>
      </c>
      <c r="S181" s="419">
        <v>18374.913822719893</v>
      </c>
      <c r="T181" s="419">
        <v>0</v>
      </c>
      <c r="U181" s="419">
        <v>0</v>
      </c>
      <c r="V181" s="419">
        <v>0</v>
      </c>
      <c r="W181" s="419">
        <v>0</v>
      </c>
      <c r="X181" s="419">
        <v>0</v>
      </c>
      <c r="Y181" s="419">
        <v>0</v>
      </c>
      <c r="Z181" s="419">
        <v>40051.58121212112</v>
      </c>
      <c r="AA181" s="419">
        <v>0</v>
      </c>
      <c r="AB181" s="419">
        <v>62356.779374999991</v>
      </c>
      <c r="AC181" s="419">
        <v>0</v>
      </c>
      <c r="AD181" s="419">
        <v>0</v>
      </c>
      <c r="AE181" s="419">
        <v>0</v>
      </c>
      <c r="AF181" s="419">
        <v>149406.57</v>
      </c>
      <c r="AG181" s="419">
        <v>0</v>
      </c>
      <c r="AH181" s="419">
        <v>0</v>
      </c>
      <c r="AI181" s="419">
        <v>0</v>
      </c>
      <c r="AJ181" s="419">
        <v>4661.2462999999998</v>
      </c>
      <c r="AK181" s="419">
        <v>0</v>
      </c>
      <c r="AL181" s="419">
        <v>0</v>
      </c>
      <c r="AM181" s="419">
        <v>0</v>
      </c>
      <c r="AN181" s="419">
        <v>0</v>
      </c>
      <c r="AO181" s="419">
        <v>0</v>
      </c>
      <c r="AP181" s="419">
        <v>0</v>
      </c>
      <c r="AQ181" s="419">
        <v>0</v>
      </c>
      <c r="AR181" s="419">
        <v>0</v>
      </c>
      <c r="AS181" s="419">
        <v>828373.174</v>
      </c>
      <c r="AT181" s="419">
        <v>395850.1716060008</v>
      </c>
      <c r="AU181" s="419">
        <v>154067.81630000001</v>
      </c>
      <c r="AV181" s="419">
        <v>209414.4900417967</v>
      </c>
      <c r="AW181" s="420">
        <v>1378291.1619060009</v>
      </c>
      <c r="AX181" s="420">
        <v>1373629.9156060009</v>
      </c>
      <c r="AY181" s="420">
        <v>5115</v>
      </c>
      <c r="AZ181" s="420">
        <v>1053690</v>
      </c>
      <c r="BA181" s="420">
        <v>0</v>
      </c>
      <c r="BB181" s="420">
        <v>0</v>
      </c>
      <c r="BC181" s="420">
        <v>1378291.1619060009</v>
      </c>
      <c r="BD181" s="419">
        <v>1378291.1619060007</v>
      </c>
      <c r="BE181" s="419">
        <v>0</v>
      </c>
      <c r="BF181" s="420">
        <v>1058351.2463</v>
      </c>
      <c r="BG181" s="420">
        <v>904283.42999999993</v>
      </c>
      <c r="BH181" s="419">
        <v>1224223.3456060009</v>
      </c>
      <c r="BI181" s="419">
        <v>5942.8317747864121</v>
      </c>
      <c r="BJ181" s="419">
        <v>5832.2570836538462</v>
      </c>
      <c r="BK181" s="421">
        <v>1.89591593008606E-2</v>
      </c>
      <c r="BL181" s="421">
        <v>0</v>
      </c>
      <c r="BM181" s="419">
        <v>0</v>
      </c>
      <c r="BN181" s="420">
        <v>1378291.1619060009</v>
      </c>
      <c r="BO181" s="420">
        <v>6668.106386436898</v>
      </c>
      <c r="BP181" s="420" t="s">
        <v>78</v>
      </c>
      <c r="BQ181" s="420">
        <v>6690.7337956601987</v>
      </c>
      <c r="BR181" s="421">
        <v>1.6299402860254109E-2</v>
      </c>
      <c r="BS181" s="419">
        <v>0</v>
      </c>
      <c r="BT181" s="419">
        <v>1378291.1619060009</v>
      </c>
      <c r="BU181" s="419">
        <v>0</v>
      </c>
      <c r="BV181" s="419">
        <v>1378291.1619060009</v>
      </c>
      <c r="BW181" s="419">
        <v>4661.2462999999998</v>
      </c>
      <c r="BX181" s="419">
        <v>1373629.9156060009</v>
      </c>
    </row>
    <row r="182" spans="1:76">
      <c r="A182" s="416">
        <v>139125</v>
      </c>
      <c r="B182" s="416">
        <v>3302103</v>
      </c>
      <c r="C182" s="417" t="s">
        <v>256</v>
      </c>
      <c r="D182" s="418">
        <v>401</v>
      </c>
      <c r="E182" s="418">
        <v>401</v>
      </c>
      <c r="F182" s="418">
        <v>0</v>
      </c>
      <c r="G182" s="419">
        <v>1612512.8290000001</v>
      </c>
      <c r="H182" s="419">
        <v>0</v>
      </c>
      <c r="I182" s="419">
        <v>0</v>
      </c>
      <c r="J182" s="419">
        <v>108704.19999999985</v>
      </c>
      <c r="K182" s="419">
        <v>0</v>
      </c>
      <c r="L182" s="419">
        <v>260457.99999999965</v>
      </c>
      <c r="M182" s="419">
        <v>0</v>
      </c>
      <c r="N182" s="419">
        <v>3394.3552204799921</v>
      </c>
      <c r="O182" s="419">
        <v>22347.03163391996</v>
      </c>
      <c r="P182" s="419">
        <v>31678.929192959815</v>
      </c>
      <c r="Q182" s="419">
        <v>48532.057620479878</v>
      </c>
      <c r="R182" s="419">
        <v>36481.58072831999</v>
      </c>
      <c r="S182" s="419">
        <v>24028.733460479987</v>
      </c>
      <c r="T182" s="419">
        <v>0</v>
      </c>
      <c r="U182" s="419">
        <v>0</v>
      </c>
      <c r="V182" s="419">
        <v>0</v>
      </c>
      <c r="W182" s="419">
        <v>0</v>
      </c>
      <c r="X182" s="419">
        <v>0</v>
      </c>
      <c r="Y182" s="419">
        <v>0</v>
      </c>
      <c r="Z182" s="419">
        <v>20932.901457725937</v>
      </c>
      <c r="AA182" s="419">
        <v>0</v>
      </c>
      <c r="AB182" s="419">
        <v>183380.86064547973</v>
      </c>
      <c r="AC182" s="419">
        <v>0</v>
      </c>
      <c r="AD182" s="419">
        <v>0</v>
      </c>
      <c r="AE182" s="419">
        <v>0</v>
      </c>
      <c r="AF182" s="419">
        <v>149406.57</v>
      </c>
      <c r="AG182" s="419">
        <v>0</v>
      </c>
      <c r="AH182" s="419">
        <v>0</v>
      </c>
      <c r="AI182" s="419">
        <v>0</v>
      </c>
      <c r="AJ182" s="419">
        <v>7376.6783999999998</v>
      </c>
      <c r="AK182" s="419">
        <v>0</v>
      </c>
      <c r="AL182" s="419">
        <v>0</v>
      </c>
      <c r="AM182" s="419">
        <v>0</v>
      </c>
      <c r="AN182" s="419">
        <v>0</v>
      </c>
      <c r="AO182" s="419">
        <v>0</v>
      </c>
      <c r="AP182" s="419">
        <v>0</v>
      </c>
      <c r="AQ182" s="419">
        <v>0</v>
      </c>
      <c r="AR182" s="419">
        <v>0</v>
      </c>
      <c r="AS182" s="419">
        <v>1612512.8290000001</v>
      </c>
      <c r="AT182" s="419">
        <v>739938.64995984477</v>
      </c>
      <c r="AU182" s="419">
        <v>156783.24840000001</v>
      </c>
      <c r="AV182" s="419">
        <v>456831.46172386978</v>
      </c>
      <c r="AW182" s="420">
        <v>2509234.7273598448</v>
      </c>
      <c r="AX182" s="420">
        <v>2501858.0489598447</v>
      </c>
      <c r="AY182" s="420">
        <v>5115</v>
      </c>
      <c r="AZ182" s="420">
        <v>2051115</v>
      </c>
      <c r="BA182" s="420">
        <v>0</v>
      </c>
      <c r="BB182" s="420">
        <v>0</v>
      </c>
      <c r="BC182" s="420">
        <v>2509234.7273598448</v>
      </c>
      <c r="BD182" s="419">
        <v>2509234.7273598448</v>
      </c>
      <c r="BE182" s="419">
        <v>0</v>
      </c>
      <c r="BF182" s="420">
        <v>2058491.6784000001</v>
      </c>
      <c r="BG182" s="420">
        <v>1901708.43</v>
      </c>
      <c r="BH182" s="419">
        <v>2352451.4789598449</v>
      </c>
      <c r="BI182" s="419">
        <v>5866.4625410469944</v>
      </c>
      <c r="BJ182" s="419">
        <v>5722.0948809638548</v>
      </c>
      <c r="BK182" s="421">
        <v>2.5229861280947792E-2</v>
      </c>
      <c r="BL182" s="421">
        <v>0</v>
      </c>
      <c r="BM182" s="419">
        <v>0</v>
      </c>
      <c r="BN182" s="420">
        <v>2509234.7273598448</v>
      </c>
      <c r="BO182" s="420">
        <v>6239.0475036405105</v>
      </c>
      <c r="BP182" s="420" t="s">
        <v>78</v>
      </c>
      <c r="BQ182" s="420">
        <v>6257.4432103736781</v>
      </c>
      <c r="BR182" s="421">
        <v>2.7651559316465679E-2</v>
      </c>
      <c r="BS182" s="419">
        <v>0</v>
      </c>
      <c r="BT182" s="419">
        <v>2509234.7273598448</v>
      </c>
      <c r="BU182" s="419">
        <v>0</v>
      </c>
      <c r="BV182" s="419">
        <v>2509234.7273598448</v>
      </c>
      <c r="BW182" s="419">
        <v>7376.6783999999998</v>
      </c>
      <c r="BX182" s="419">
        <v>2501858.0489598447</v>
      </c>
    </row>
    <row r="183" spans="1:76">
      <c r="A183" s="416">
        <v>139126</v>
      </c>
      <c r="B183" s="416">
        <v>3302104</v>
      </c>
      <c r="C183" s="417" t="s">
        <v>257</v>
      </c>
      <c r="D183" s="418">
        <v>256</v>
      </c>
      <c r="E183" s="418">
        <v>256</v>
      </c>
      <c r="F183" s="418">
        <v>0</v>
      </c>
      <c r="G183" s="419">
        <v>1029434.6240000001</v>
      </c>
      <c r="H183" s="419">
        <v>0</v>
      </c>
      <c r="I183" s="419">
        <v>0</v>
      </c>
      <c r="J183" s="419">
        <v>94375.010000000009</v>
      </c>
      <c r="K183" s="419">
        <v>0</v>
      </c>
      <c r="L183" s="419">
        <v>234412.2</v>
      </c>
      <c r="M183" s="419">
        <v>0</v>
      </c>
      <c r="N183" s="419">
        <v>486.80948820329411</v>
      </c>
      <c r="O183" s="419">
        <v>295.1929875275294</v>
      </c>
      <c r="P183" s="419">
        <v>3226.4075654324629</v>
      </c>
      <c r="Q183" s="419">
        <v>4567.7230701628205</v>
      </c>
      <c r="R183" s="419">
        <v>44703.611725221599</v>
      </c>
      <c r="S183" s="419">
        <v>96491.85515110394</v>
      </c>
      <c r="T183" s="419">
        <v>0</v>
      </c>
      <c r="U183" s="419">
        <v>0</v>
      </c>
      <c r="V183" s="419">
        <v>0</v>
      </c>
      <c r="W183" s="419">
        <v>0</v>
      </c>
      <c r="X183" s="419">
        <v>0</v>
      </c>
      <c r="Y183" s="419">
        <v>0</v>
      </c>
      <c r="Z183" s="419">
        <v>57465.656637168075</v>
      </c>
      <c r="AA183" s="419">
        <v>0</v>
      </c>
      <c r="AB183" s="419">
        <v>104561.83027200762</v>
      </c>
      <c r="AC183" s="419">
        <v>0</v>
      </c>
      <c r="AD183" s="419">
        <v>22783.286400000001</v>
      </c>
      <c r="AE183" s="419">
        <v>0</v>
      </c>
      <c r="AF183" s="419">
        <v>149406.57</v>
      </c>
      <c r="AG183" s="419">
        <v>0</v>
      </c>
      <c r="AH183" s="419">
        <v>0</v>
      </c>
      <c r="AI183" s="419">
        <v>0</v>
      </c>
      <c r="AJ183" s="419">
        <v>4126.3189000000002</v>
      </c>
      <c r="AK183" s="419">
        <v>0</v>
      </c>
      <c r="AL183" s="419">
        <v>0</v>
      </c>
      <c r="AM183" s="419">
        <v>0</v>
      </c>
      <c r="AN183" s="419">
        <v>0</v>
      </c>
      <c r="AO183" s="419">
        <v>0</v>
      </c>
      <c r="AP183" s="419">
        <v>0</v>
      </c>
      <c r="AQ183" s="419">
        <v>0</v>
      </c>
      <c r="AR183" s="419">
        <v>0</v>
      </c>
      <c r="AS183" s="419">
        <v>1029434.6240000001</v>
      </c>
      <c r="AT183" s="419">
        <v>663369.58329682739</v>
      </c>
      <c r="AU183" s="419">
        <v>153532.88890000002</v>
      </c>
      <c r="AV183" s="419">
        <v>328314.73306756222</v>
      </c>
      <c r="AW183" s="420">
        <v>1846337.0961968275</v>
      </c>
      <c r="AX183" s="420">
        <v>1842210.7772968274</v>
      </c>
      <c r="AY183" s="420">
        <v>5115</v>
      </c>
      <c r="AZ183" s="420">
        <v>1309440</v>
      </c>
      <c r="BA183" s="420">
        <v>0</v>
      </c>
      <c r="BB183" s="420">
        <v>0</v>
      </c>
      <c r="BC183" s="420">
        <v>1846337.0961968275</v>
      </c>
      <c r="BD183" s="419">
        <v>1846337.0961968275</v>
      </c>
      <c r="BE183" s="419">
        <v>0</v>
      </c>
      <c r="BF183" s="420">
        <v>1313566.3189000001</v>
      </c>
      <c r="BG183" s="420">
        <v>1160033.43</v>
      </c>
      <c r="BH183" s="419">
        <v>1692804.2072968273</v>
      </c>
      <c r="BI183" s="419">
        <v>6612.5164347532318</v>
      </c>
      <c r="BJ183" s="419">
        <v>6509.2894658088235</v>
      </c>
      <c r="BK183" s="421">
        <v>1.5858408123747756E-2</v>
      </c>
      <c r="BL183" s="421">
        <v>0</v>
      </c>
      <c r="BM183" s="419">
        <v>0</v>
      </c>
      <c r="BN183" s="420">
        <v>1846337.0961968275</v>
      </c>
      <c r="BO183" s="420">
        <v>7196.1358488157321</v>
      </c>
      <c r="BP183" s="420" t="s">
        <v>78</v>
      </c>
      <c r="BQ183" s="420">
        <v>7212.2542820188573</v>
      </c>
      <c r="BR183" s="421">
        <v>1.9716620731139445E-2</v>
      </c>
      <c r="BS183" s="419">
        <v>0</v>
      </c>
      <c r="BT183" s="419">
        <v>1846337.0961968275</v>
      </c>
      <c r="BU183" s="419">
        <v>0</v>
      </c>
      <c r="BV183" s="419">
        <v>1846337.0961968275</v>
      </c>
      <c r="BW183" s="419">
        <v>4126.3189000000002</v>
      </c>
      <c r="BX183" s="419">
        <v>1842210.7772968274</v>
      </c>
    </row>
    <row r="184" spans="1:76">
      <c r="A184" s="416">
        <v>139128</v>
      </c>
      <c r="B184" s="416">
        <v>3302105</v>
      </c>
      <c r="C184" s="417" t="s">
        <v>258</v>
      </c>
      <c r="D184" s="418">
        <v>386</v>
      </c>
      <c r="E184" s="418">
        <v>386</v>
      </c>
      <c r="F184" s="418">
        <v>0</v>
      </c>
      <c r="G184" s="419">
        <v>1552194.3940000001</v>
      </c>
      <c r="H184" s="419">
        <v>0</v>
      </c>
      <c r="I184" s="419">
        <v>0</v>
      </c>
      <c r="J184" s="419">
        <v>107221.86999999985</v>
      </c>
      <c r="K184" s="419">
        <v>0</v>
      </c>
      <c r="L184" s="419">
        <v>258090.1999999999</v>
      </c>
      <c r="M184" s="419">
        <v>0</v>
      </c>
      <c r="N184" s="419">
        <v>6303.8025523199922</v>
      </c>
      <c r="O184" s="419">
        <v>12055.635486719901</v>
      </c>
      <c r="P184" s="419">
        <v>18823.711549439842</v>
      </c>
      <c r="Q184" s="419">
        <v>11121.929871359993</v>
      </c>
      <c r="R184" s="419">
        <v>40773.531402239889</v>
      </c>
      <c r="S184" s="419">
        <v>95408.2063872</v>
      </c>
      <c r="T184" s="419">
        <v>0</v>
      </c>
      <c r="U184" s="419">
        <v>0</v>
      </c>
      <c r="V184" s="419">
        <v>0</v>
      </c>
      <c r="W184" s="419">
        <v>0</v>
      </c>
      <c r="X184" s="419">
        <v>0</v>
      </c>
      <c r="Y184" s="419">
        <v>0</v>
      </c>
      <c r="Z184" s="419">
        <v>90883.9478899081</v>
      </c>
      <c r="AA184" s="419">
        <v>0</v>
      </c>
      <c r="AB184" s="419">
        <v>236573.55609574734</v>
      </c>
      <c r="AC184" s="419">
        <v>0</v>
      </c>
      <c r="AD184" s="419">
        <v>5628.358399999971</v>
      </c>
      <c r="AE184" s="419">
        <v>0</v>
      </c>
      <c r="AF184" s="419">
        <v>149406.57</v>
      </c>
      <c r="AG184" s="419">
        <v>0</v>
      </c>
      <c r="AH184" s="419">
        <v>0</v>
      </c>
      <c r="AI184" s="419">
        <v>0</v>
      </c>
      <c r="AJ184" s="419">
        <v>5266.9449999999997</v>
      </c>
      <c r="AK184" s="419">
        <v>0</v>
      </c>
      <c r="AL184" s="419">
        <v>0</v>
      </c>
      <c r="AM184" s="419">
        <v>0</v>
      </c>
      <c r="AN184" s="419">
        <v>0</v>
      </c>
      <c r="AO184" s="419">
        <v>0</v>
      </c>
      <c r="AP184" s="419">
        <v>0</v>
      </c>
      <c r="AQ184" s="419">
        <v>0</v>
      </c>
      <c r="AR184" s="419">
        <v>0</v>
      </c>
      <c r="AS184" s="419">
        <v>1552194.3940000001</v>
      </c>
      <c r="AT184" s="419">
        <v>882884.74963493482</v>
      </c>
      <c r="AU184" s="419">
        <v>154673.51500000001</v>
      </c>
      <c r="AV184" s="419">
        <v>512110.87520548789</v>
      </c>
      <c r="AW184" s="420">
        <v>2589752.658634935</v>
      </c>
      <c r="AX184" s="420">
        <v>2584485.7136349352</v>
      </c>
      <c r="AY184" s="420">
        <v>5115</v>
      </c>
      <c r="AZ184" s="420">
        <v>1974390</v>
      </c>
      <c r="BA184" s="420">
        <v>0</v>
      </c>
      <c r="BB184" s="420">
        <v>0</v>
      </c>
      <c r="BC184" s="420">
        <v>2589752.658634935</v>
      </c>
      <c r="BD184" s="419">
        <v>2589752.658634935</v>
      </c>
      <c r="BE184" s="419">
        <v>0</v>
      </c>
      <c r="BF184" s="420">
        <v>1979656.9450000001</v>
      </c>
      <c r="BG184" s="420">
        <v>1824983.43</v>
      </c>
      <c r="BH184" s="419">
        <v>2435079.1436349354</v>
      </c>
      <c r="BI184" s="419">
        <v>6308.4951907640816</v>
      </c>
      <c r="BJ184" s="419">
        <v>6500.7653823529399</v>
      </c>
      <c r="BK184" s="421">
        <v>-2.9576546803365251E-2</v>
      </c>
      <c r="BL184" s="421">
        <v>2.4576546803365251E-2</v>
      </c>
      <c r="BM184" s="419">
        <v>61669.81676535814</v>
      </c>
      <c r="BN184" s="420">
        <v>2651422.4754002932</v>
      </c>
      <c r="BO184" s="420">
        <v>6855.3252082909157</v>
      </c>
      <c r="BP184" s="420" t="s">
        <v>78</v>
      </c>
      <c r="BQ184" s="420">
        <v>6868.9701435240759</v>
      </c>
      <c r="BR184" s="421">
        <v>-3.6690407682959947E-3</v>
      </c>
      <c r="BS184" s="419">
        <v>0</v>
      </c>
      <c r="BT184" s="419">
        <v>2651422.4754002932</v>
      </c>
      <c r="BU184" s="419">
        <v>0</v>
      </c>
      <c r="BV184" s="419">
        <v>2651422.4754002932</v>
      </c>
      <c r="BW184" s="419">
        <v>5266.9449999999997</v>
      </c>
      <c r="BX184" s="419">
        <v>2646155.5304002934</v>
      </c>
    </row>
    <row r="185" spans="1:76">
      <c r="A185" s="416">
        <v>139129</v>
      </c>
      <c r="B185" s="416">
        <v>3302107</v>
      </c>
      <c r="C185" s="417" t="s">
        <v>259</v>
      </c>
      <c r="D185" s="418">
        <v>335</v>
      </c>
      <c r="E185" s="418">
        <v>335</v>
      </c>
      <c r="F185" s="418">
        <v>0</v>
      </c>
      <c r="G185" s="419">
        <v>1347111.7150000001</v>
      </c>
      <c r="H185" s="419">
        <v>0</v>
      </c>
      <c r="I185" s="419">
        <v>0</v>
      </c>
      <c r="J185" s="419">
        <v>98821.999999999956</v>
      </c>
      <c r="K185" s="419">
        <v>0</v>
      </c>
      <c r="L185" s="419">
        <v>240331.69999999992</v>
      </c>
      <c r="M185" s="419">
        <v>0</v>
      </c>
      <c r="N185" s="419">
        <v>2182.0854988799961</v>
      </c>
      <c r="O185" s="419">
        <v>2352.3191193599928</v>
      </c>
      <c r="P185" s="419">
        <v>19282.826465279966</v>
      </c>
      <c r="Q185" s="419">
        <v>4044.3381350399877</v>
      </c>
      <c r="R185" s="419">
        <v>114809.68052735987</v>
      </c>
      <c r="S185" s="419">
        <v>27562.370734079952</v>
      </c>
      <c r="T185" s="419">
        <v>0</v>
      </c>
      <c r="U185" s="419">
        <v>0</v>
      </c>
      <c r="V185" s="419">
        <v>0</v>
      </c>
      <c r="W185" s="419">
        <v>0</v>
      </c>
      <c r="X185" s="419">
        <v>0</v>
      </c>
      <c r="Y185" s="419">
        <v>0</v>
      </c>
      <c r="Z185" s="419">
        <v>24470.439999999897</v>
      </c>
      <c r="AA185" s="419">
        <v>0</v>
      </c>
      <c r="AB185" s="419">
        <v>113568.48629711285</v>
      </c>
      <c r="AC185" s="419">
        <v>0</v>
      </c>
      <c r="AD185" s="419">
        <v>0</v>
      </c>
      <c r="AE185" s="419">
        <v>0</v>
      </c>
      <c r="AF185" s="419">
        <v>149406.57</v>
      </c>
      <c r="AG185" s="419">
        <v>0</v>
      </c>
      <c r="AH185" s="419">
        <v>0</v>
      </c>
      <c r="AI185" s="419">
        <v>0</v>
      </c>
      <c r="AJ185" s="419">
        <v>6051.1814999999997</v>
      </c>
      <c r="AK185" s="419">
        <v>0</v>
      </c>
      <c r="AL185" s="419">
        <v>0</v>
      </c>
      <c r="AM185" s="419">
        <v>0</v>
      </c>
      <c r="AN185" s="419">
        <v>0</v>
      </c>
      <c r="AO185" s="419">
        <v>0</v>
      </c>
      <c r="AP185" s="419">
        <v>0</v>
      </c>
      <c r="AQ185" s="419">
        <v>0</v>
      </c>
      <c r="AR185" s="419">
        <v>0</v>
      </c>
      <c r="AS185" s="419">
        <v>1347111.7150000001</v>
      </c>
      <c r="AT185" s="419">
        <v>647426.2467771126</v>
      </c>
      <c r="AU185" s="419">
        <v>155457.75150000001</v>
      </c>
      <c r="AV185" s="419">
        <v>364303.50741991273</v>
      </c>
      <c r="AW185" s="420">
        <v>2149995.7132771127</v>
      </c>
      <c r="AX185" s="420">
        <v>2143944.5317771127</v>
      </c>
      <c r="AY185" s="420">
        <v>5115</v>
      </c>
      <c r="AZ185" s="420">
        <v>1713525</v>
      </c>
      <c r="BA185" s="420">
        <v>0</v>
      </c>
      <c r="BB185" s="420">
        <v>0</v>
      </c>
      <c r="BC185" s="420">
        <v>2149995.7132771127</v>
      </c>
      <c r="BD185" s="419">
        <v>2149995.7132771127</v>
      </c>
      <c r="BE185" s="419">
        <v>0</v>
      </c>
      <c r="BF185" s="420">
        <v>1719576.1814999999</v>
      </c>
      <c r="BG185" s="420">
        <v>1564118.43</v>
      </c>
      <c r="BH185" s="419">
        <v>1994537.9617771127</v>
      </c>
      <c r="BI185" s="419">
        <v>5953.8446620212317</v>
      </c>
      <c r="BJ185" s="419">
        <v>5837.9650020467825</v>
      </c>
      <c r="BK185" s="421">
        <v>1.9849324196671601E-2</v>
      </c>
      <c r="BL185" s="421">
        <v>0</v>
      </c>
      <c r="BM185" s="419">
        <v>0</v>
      </c>
      <c r="BN185" s="420">
        <v>2149995.7132771127</v>
      </c>
      <c r="BO185" s="420">
        <v>6399.8344232152622</v>
      </c>
      <c r="BP185" s="420" t="s">
        <v>78</v>
      </c>
      <c r="BQ185" s="420">
        <v>6417.8976515734703</v>
      </c>
      <c r="BR185" s="421">
        <v>1.7723618318113754E-2</v>
      </c>
      <c r="BS185" s="419">
        <v>0</v>
      </c>
      <c r="BT185" s="419">
        <v>2149995.7132771127</v>
      </c>
      <c r="BU185" s="419">
        <v>0</v>
      </c>
      <c r="BV185" s="419">
        <v>2149995.7132771127</v>
      </c>
      <c r="BW185" s="419">
        <v>6051.1814999999997</v>
      </c>
      <c r="BX185" s="419">
        <v>2143944.5317771127</v>
      </c>
    </row>
    <row r="186" spans="1:76">
      <c r="A186" s="416">
        <v>139131</v>
      </c>
      <c r="B186" s="416">
        <v>3302109</v>
      </c>
      <c r="C186" s="417" t="s">
        <v>260</v>
      </c>
      <c r="D186" s="418">
        <v>302</v>
      </c>
      <c r="E186" s="418">
        <v>302</v>
      </c>
      <c r="F186" s="418">
        <v>0</v>
      </c>
      <c r="G186" s="419">
        <v>1214411.1580000001</v>
      </c>
      <c r="H186" s="419">
        <v>0</v>
      </c>
      <c r="I186" s="419">
        <v>0</v>
      </c>
      <c r="J186" s="419">
        <v>98327.889999999941</v>
      </c>
      <c r="K186" s="419">
        <v>0</v>
      </c>
      <c r="L186" s="419">
        <v>235596.09999999989</v>
      </c>
      <c r="M186" s="419">
        <v>0</v>
      </c>
      <c r="N186" s="419">
        <v>1216.2971957581378</v>
      </c>
      <c r="O186" s="419">
        <v>1770.1005997841819</v>
      </c>
      <c r="P186" s="419">
        <v>12897.926007784174</v>
      </c>
      <c r="Q186" s="419">
        <v>20796.094181090142</v>
      </c>
      <c r="R186" s="419">
        <v>13995.181350340461</v>
      </c>
      <c r="S186" s="419">
        <v>82961.820216200911</v>
      </c>
      <c r="T186" s="419">
        <v>0</v>
      </c>
      <c r="U186" s="419">
        <v>0</v>
      </c>
      <c r="V186" s="419">
        <v>0</v>
      </c>
      <c r="W186" s="419">
        <v>0</v>
      </c>
      <c r="X186" s="419">
        <v>0</v>
      </c>
      <c r="Y186" s="419">
        <v>0</v>
      </c>
      <c r="Z186" s="419">
        <v>58295.071226765729</v>
      </c>
      <c r="AA186" s="419">
        <v>0</v>
      </c>
      <c r="AB186" s="419">
        <v>98393.962212646424</v>
      </c>
      <c r="AC186" s="419">
        <v>0</v>
      </c>
      <c r="AD186" s="419">
        <v>23014.58879999994</v>
      </c>
      <c r="AE186" s="419">
        <v>0</v>
      </c>
      <c r="AF186" s="419">
        <v>149406.57</v>
      </c>
      <c r="AG186" s="419">
        <v>0</v>
      </c>
      <c r="AH186" s="419">
        <v>0</v>
      </c>
      <c r="AI186" s="419">
        <v>0</v>
      </c>
      <c r="AJ186" s="419">
        <v>14407.575000000001</v>
      </c>
      <c r="AK186" s="419">
        <v>0</v>
      </c>
      <c r="AL186" s="419">
        <v>0</v>
      </c>
      <c r="AM186" s="419">
        <v>0</v>
      </c>
      <c r="AN186" s="419">
        <v>0</v>
      </c>
      <c r="AO186" s="419">
        <v>0</v>
      </c>
      <c r="AP186" s="419">
        <v>0</v>
      </c>
      <c r="AQ186" s="419">
        <v>0</v>
      </c>
      <c r="AR186" s="419">
        <v>0</v>
      </c>
      <c r="AS186" s="419">
        <v>1214411.1580000001</v>
      </c>
      <c r="AT186" s="419">
        <v>647265.03179036977</v>
      </c>
      <c r="AU186" s="419">
        <v>163814.14500000002</v>
      </c>
      <c r="AV186" s="419">
        <v>327436.62755099125</v>
      </c>
      <c r="AW186" s="420">
        <v>2025490.33479037</v>
      </c>
      <c r="AX186" s="420">
        <v>2011082.75979037</v>
      </c>
      <c r="AY186" s="420">
        <v>5115</v>
      </c>
      <c r="AZ186" s="420">
        <v>1544730</v>
      </c>
      <c r="BA186" s="420">
        <v>0</v>
      </c>
      <c r="BB186" s="420">
        <v>0</v>
      </c>
      <c r="BC186" s="420">
        <v>2025490.33479037</v>
      </c>
      <c r="BD186" s="419">
        <v>2025490.33479037</v>
      </c>
      <c r="BE186" s="419">
        <v>0</v>
      </c>
      <c r="BF186" s="420">
        <v>1559137.575</v>
      </c>
      <c r="BG186" s="420">
        <v>1395323.43</v>
      </c>
      <c r="BH186" s="419">
        <v>1861676.1897903699</v>
      </c>
      <c r="BI186" s="419">
        <v>6164.4906946700994</v>
      </c>
      <c r="BJ186" s="419">
        <v>6106.8709919093853</v>
      </c>
      <c r="BK186" s="421">
        <v>9.4352251483698982E-3</v>
      </c>
      <c r="BL186" s="421">
        <v>0</v>
      </c>
      <c r="BM186" s="419">
        <v>0</v>
      </c>
      <c r="BN186" s="420">
        <v>2025490.33479037</v>
      </c>
      <c r="BO186" s="420">
        <v>6659.2144363919533</v>
      </c>
      <c r="BP186" s="420" t="s">
        <v>78</v>
      </c>
      <c r="BQ186" s="420">
        <v>6706.9216383787088</v>
      </c>
      <c r="BR186" s="421">
        <v>1.0685620362218984E-2</v>
      </c>
      <c r="BS186" s="419">
        <v>0</v>
      </c>
      <c r="BT186" s="419">
        <v>2025490.33479037</v>
      </c>
      <c r="BU186" s="419">
        <v>0</v>
      </c>
      <c r="BV186" s="419">
        <v>2025490.33479037</v>
      </c>
      <c r="BW186" s="419">
        <v>14407.575000000001</v>
      </c>
      <c r="BX186" s="419">
        <v>2011082.75979037</v>
      </c>
    </row>
    <row r="187" spans="1:76">
      <c r="A187" s="416">
        <v>139214</v>
      </c>
      <c r="B187" s="416">
        <v>3302110</v>
      </c>
      <c r="C187" s="417" t="s">
        <v>261</v>
      </c>
      <c r="D187" s="418">
        <v>418</v>
      </c>
      <c r="E187" s="418">
        <v>418</v>
      </c>
      <c r="F187" s="418">
        <v>0</v>
      </c>
      <c r="G187" s="419">
        <v>1680873.7220000001</v>
      </c>
      <c r="H187" s="419">
        <v>0</v>
      </c>
      <c r="I187" s="419">
        <v>0</v>
      </c>
      <c r="J187" s="419">
        <v>123527.49999999983</v>
      </c>
      <c r="K187" s="419">
        <v>0</v>
      </c>
      <c r="L187" s="419">
        <v>297158.89999999973</v>
      </c>
      <c r="M187" s="419">
        <v>0</v>
      </c>
      <c r="N187" s="419">
        <v>12365.151160319958</v>
      </c>
      <c r="O187" s="419">
        <v>43223.863818239952</v>
      </c>
      <c r="P187" s="419">
        <v>48207.066163199837</v>
      </c>
      <c r="Q187" s="419">
        <v>25782.655610879909</v>
      </c>
      <c r="R187" s="419">
        <v>18777.28419839999</v>
      </c>
      <c r="S187" s="419">
        <v>4947.0921830399739</v>
      </c>
      <c r="T187" s="419">
        <v>0</v>
      </c>
      <c r="U187" s="419">
        <v>0</v>
      </c>
      <c r="V187" s="419">
        <v>0</v>
      </c>
      <c r="W187" s="419">
        <v>0</v>
      </c>
      <c r="X187" s="419">
        <v>0</v>
      </c>
      <c r="Y187" s="419">
        <v>0</v>
      </c>
      <c r="Z187" s="419">
        <v>91986.714636871344</v>
      </c>
      <c r="AA187" s="419">
        <v>0</v>
      </c>
      <c r="AB187" s="419">
        <v>134133.55557507457</v>
      </c>
      <c r="AC187" s="419">
        <v>0</v>
      </c>
      <c r="AD187" s="419">
        <v>0</v>
      </c>
      <c r="AE187" s="419">
        <v>0</v>
      </c>
      <c r="AF187" s="419">
        <v>149406.57</v>
      </c>
      <c r="AG187" s="419">
        <v>0</v>
      </c>
      <c r="AH187" s="419">
        <v>0</v>
      </c>
      <c r="AI187" s="419">
        <v>0</v>
      </c>
      <c r="AJ187" s="419">
        <v>18672.217199999999</v>
      </c>
      <c r="AK187" s="419">
        <v>0</v>
      </c>
      <c r="AL187" s="419">
        <v>0</v>
      </c>
      <c r="AM187" s="419">
        <v>0</v>
      </c>
      <c r="AN187" s="419">
        <v>0</v>
      </c>
      <c r="AO187" s="419">
        <v>0</v>
      </c>
      <c r="AP187" s="419">
        <v>0</v>
      </c>
      <c r="AQ187" s="419">
        <v>0</v>
      </c>
      <c r="AR187" s="419">
        <v>0</v>
      </c>
      <c r="AS187" s="419">
        <v>1680873.7220000001</v>
      </c>
      <c r="AT187" s="419">
        <v>800109.78334602504</v>
      </c>
      <c r="AU187" s="419">
        <v>168078.78720000002</v>
      </c>
      <c r="AV187" s="419">
        <v>424813.46640334313</v>
      </c>
      <c r="AW187" s="420">
        <v>2649062.2925460255</v>
      </c>
      <c r="AX187" s="420">
        <v>2630390.0753460256</v>
      </c>
      <c r="AY187" s="420">
        <v>5115</v>
      </c>
      <c r="AZ187" s="420">
        <v>2138070</v>
      </c>
      <c r="BA187" s="420">
        <v>0</v>
      </c>
      <c r="BB187" s="420">
        <v>0</v>
      </c>
      <c r="BC187" s="420">
        <v>2649062.2925460255</v>
      </c>
      <c r="BD187" s="419">
        <v>2649062.292546025</v>
      </c>
      <c r="BE187" s="419">
        <v>0</v>
      </c>
      <c r="BF187" s="420">
        <v>2156742.2171999998</v>
      </c>
      <c r="BG187" s="420">
        <v>1988663.4299999997</v>
      </c>
      <c r="BH187" s="419">
        <v>2480983.5053460258</v>
      </c>
      <c r="BI187" s="419">
        <v>5935.3672376699178</v>
      </c>
      <c r="BJ187" s="419">
        <v>5758.2001795238093</v>
      </c>
      <c r="BK187" s="421">
        <v>3.0767783790517655E-2</v>
      </c>
      <c r="BL187" s="421">
        <v>0</v>
      </c>
      <c r="BM187" s="419">
        <v>0</v>
      </c>
      <c r="BN187" s="420">
        <v>2649062.2925460255</v>
      </c>
      <c r="BO187" s="420">
        <v>6292.7992233158511</v>
      </c>
      <c r="BP187" s="420" t="s">
        <v>78</v>
      </c>
      <c r="BQ187" s="420">
        <v>6337.4695993924051</v>
      </c>
      <c r="BR187" s="421">
        <v>3.4661719214305498E-2</v>
      </c>
      <c r="BS187" s="419">
        <v>0</v>
      </c>
      <c r="BT187" s="419">
        <v>2649062.2925460255</v>
      </c>
      <c r="BU187" s="419">
        <v>0</v>
      </c>
      <c r="BV187" s="419">
        <v>2649062.2925460255</v>
      </c>
      <c r="BW187" s="419">
        <v>18672.217199999999</v>
      </c>
      <c r="BX187" s="419">
        <v>2630390.0753460256</v>
      </c>
    </row>
    <row r="188" spans="1:76">
      <c r="A188" s="416">
        <v>142353</v>
      </c>
      <c r="B188" s="416">
        <v>3302111</v>
      </c>
      <c r="C188" s="417" t="s">
        <v>262</v>
      </c>
      <c r="D188" s="418">
        <v>197</v>
      </c>
      <c r="E188" s="418">
        <v>197</v>
      </c>
      <c r="F188" s="418">
        <v>0</v>
      </c>
      <c r="G188" s="419">
        <v>792182.11300000001</v>
      </c>
      <c r="H188" s="419">
        <v>0</v>
      </c>
      <c r="I188" s="419">
        <v>0</v>
      </c>
      <c r="J188" s="419">
        <v>53363.87999999999</v>
      </c>
      <c r="K188" s="419">
        <v>0</v>
      </c>
      <c r="L188" s="419">
        <v>129045.09999999983</v>
      </c>
      <c r="M188" s="419">
        <v>0</v>
      </c>
      <c r="N188" s="419">
        <v>0</v>
      </c>
      <c r="O188" s="419">
        <v>294.03988991999967</v>
      </c>
      <c r="P188" s="419">
        <v>5968.4939059199969</v>
      </c>
      <c r="Q188" s="419">
        <v>7077.591736319996</v>
      </c>
      <c r="R188" s="419">
        <v>62233.284771839943</v>
      </c>
      <c r="S188" s="419">
        <v>29682.553098239969</v>
      </c>
      <c r="T188" s="419">
        <v>0</v>
      </c>
      <c r="U188" s="419">
        <v>0</v>
      </c>
      <c r="V188" s="419">
        <v>0</v>
      </c>
      <c r="W188" s="419">
        <v>0</v>
      </c>
      <c r="X188" s="419">
        <v>0</v>
      </c>
      <c r="Y188" s="419">
        <v>0</v>
      </c>
      <c r="Z188" s="419">
        <v>26660.009999999929</v>
      </c>
      <c r="AA188" s="419">
        <v>0</v>
      </c>
      <c r="AB188" s="419">
        <v>97508.695758142276</v>
      </c>
      <c r="AC188" s="419">
        <v>0</v>
      </c>
      <c r="AD188" s="419">
        <v>9811.0767999999425</v>
      </c>
      <c r="AE188" s="419">
        <v>0</v>
      </c>
      <c r="AF188" s="419">
        <v>149406.57</v>
      </c>
      <c r="AG188" s="419">
        <v>0</v>
      </c>
      <c r="AH188" s="419">
        <v>0</v>
      </c>
      <c r="AI188" s="419">
        <v>0</v>
      </c>
      <c r="AJ188" s="419">
        <v>4819.2547000000004</v>
      </c>
      <c r="AK188" s="419">
        <v>0</v>
      </c>
      <c r="AL188" s="419">
        <v>0</v>
      </c>
      <c r="AM188" s="419">
        <v>0</v>
      </c>
      <c r="AN188" s="419">
        <v>0</v>
      </c>
      <c r="AO188" s="419">
        <v>0</v>
      </c>
      <c r="AP188" s="419">
        <v>0</v>
      </c>
      <c r="AQ188" s="419">
        <v>0</v>
      </c>
      <c r="AR188" s="419">
        <v>0</v>
      </c>
      <c r="AS188" s="419">
        <v>792182.11300000001</v>
      </c>
      <c r="AT188" s="419">
        <v>421644.72596038185</v>
      </c>
      <c r="AU188" s="419">
        <v>154225.8247</v>
      </c>
      <c r="AV188" s="419">
        <v>240677.1810329486</v>
      </c>
      <c r="AW188" s="420">
        <v>1368052.6636603819</v>
      </c>
      <c r="AX188" s="420">
        <v>1363233.408960382</v>
      </c>
      <c r="AY188" s="420">
        <v>5115</v>
      </c>
      <c r="AZ188" s="420">
        <v>1007655</v>
      </c>
      <c r="BA188" s="420">
        <v>0</v>
      </c>
      <c r="BB188" s="420">
        <v>0</v>
      </c>
      <c r="BC188" s="420">
        <v>1368052.6636603819</v>
      </c>
      <c r="BD188" s="419">
        <v>1368052.6636603819</v>
      </c>
      <c r="BE188" s="419">
        <v>0</v>
      </c>
      <c r="BF188" s="420">
        <v>1012474.2547</v>
      </c>
      <c r="BG188" s="420">
        <v>858248.43</v>
      </c>
      <c r="BH188" s="419">
        <v>1213826.8389603819</v>
      </c>
      <c r="BI188" s="419">
        <v>6161.5575581745279</v>
      </c>
      <c r="BJ188" s="419">
        <v>6065.6605428571429</v>
      </c>
      <c r="BK188" s="421">
        <v>1.5809822300443817E-2</v>
      </c>
      <c r="BL188" s="421">
        <v>0</v>
      </c>
      <c r="BM188" s="419">
        <v>0</v>
      </c>
      <c r="BN188" s="420">
        <v>1368052.6636603819</v>
      </c>
      <c r="BO188" s="420">
        <v>6919.9665429461011</v>
      </c>
      <c r="BP188" s="420" t="s">
        <v>78</v>
      </c>
      <c r="BQ188" s="420">
        <v>6944.429764773512</v>
      </c>
      <c r="BR188" s="421">
        <v>1.8801418963708461E-2</v>
      </c>
      <c r="BS188" s="419">
        <v>0</v>
      </c>
      <c r="BT188" s="419">
        <v>1368052.6636603819</v>
      </c>
      <c r="BU188" s="419">
        <v>0</v>
      </c>
      <c r="BV188" s="419">
        <v>1368052.6636603819</v>
      </c>
      <c r="BW188" s="419">
        <v>4819.2547000000004</v>
      </c>
      <c r="BX188" s="419">
        <v>1363233.408960382</v>
      </c>
    </row>
    <row r="189" spans="1:76">
      <c r="A189" s="416">
        <v>139242</v>
      </c>
      <c r="B189" s="416">
        <v>3302117</v>
      </c>
      <c r="C189" s="417" t="s">
        <v>263</v>
      </c>
      <c r="D189" s="418">
        <v>191</v>
      </c>
      <c r="E189" s="418">
        <v>191</v>
      </c>
      <c r="F189" s="418">
        <v>0</v>
      </c>
      <c r="G189" s="419">
        <v>768054.73900000006</v>
      </c>
      <c r="H189" s="419">
        <v>0</v>
      </c>
      <c r="I189" s="419">
        <v>0</v>
      </c>
      <c r="J189" s="419">
        <v>52869.769999999939</v>
      </c>
      <c r="K189" s="419">
        <v>0</v>
      </c>
      <c r="L189" s="419">
        <v>137332.39999999997</v>
      </c>
      <c r="M189" s="419">
        <v>0</v>
      </c>
      <c r="N189" s="419">
        <v>242.45394431999966</v>
      </c>
      <c r="O189" s="419">
        <v>2352.3191193599996</v>
      </c>
      <c r="P189" s="419">
        <v>48207.066163199917</v>
      </c>
      <c r="Q189" s="419">
        <v>20727.232942079965</v>
      </c>
      <c r="R189" s="419">
        <v>11802.864353279958</v>
      </c>
      <c r="S189" s="419">
        <v>6360.5470924799947</v>
      </c>
      <c r="T189" s="419">
        <v>0</v>
      </c>
      <c r="U189" s="419">
        <v>0</v>
      </c>
      <c r="V189" s="419">
        <v>0</v>
      </c>
      <c r="W189" s="419">
        <v>0</v>
      </c>
      <c r="X189" s="419">
        <v>0</v>
      </c>
      <c r="Y189" s="419">
        <v>0</v>
      </c>
      <c r="Z189" s="419">
        <v>60664.772163742637</v>
      </c>
      <c r="AA189" s="419">
        <v>0</v>
      </c>
      <c r="AB189" s="419">
        <v>76796.591913365788</v>
      </c>
      <c r="AC189" s="419">
        <v>0</v>
      </c>
      <c r="AD189" s="419">
        <v>8230.5103999998628</v>
      </c>
      <c r="AE189" s="419">
        <v>0</v>
      </c>
      <c r="AF189" s="419">
        <v>149406.57</v>
      </c>
      <c r="AG189" s="419">
        <v>0</v>
      </c>
      <c r="AH189" s="419">
        <v>0</v>
      </c>
      <c r="AI189" s="419">
        <v>0</v>
      </c>
      <c r="AJ189" s="419">
        <v>3871.2046</v>
      </c>
      <c r="AK189" s="419">
        <v>0</v>
      </c>
      <c r="AL189" s="419">
        <v>0</v>
      </c>
      <c r="AM189" s="419">
        <v>0</v>
      </c>
      <c r="AN189" s="419">
        <v>0</v>
      </c>
      <c r="AO189" s="419">
        <v>0</v>
      </c>
      <c r="AP189" s="419">
        <v>0</v>
      </c>
      <c r="AQ189" s="419">
        <v>0</v>
      </c>
      <c r="AR189" s="419">
        <v>0</v>
      </c>
      <c r="AS189" s="419">
        <v>768054.73900000006</v>
      </c>
      <c r="AT189" s="419">
        <v>425586.52809182805</v>
      </c>
      <c r="AU189" s="419">
        <v>153277.7746</v>
      </c>
      <c r="AV189" s="419">
        <v>215961.40416466488</v>
      </c>
      <c r="AW189" s="420">
        <v>1346919.0416918281</v>
      </c>
      <c r="AX189" s="420">
        <v>1343047.837091828</v>
      </c>
      <c r="AY189" s="420">
        <v>5115</v>
      </c>
      <c r="AZ189" s="420">
        <v>976965</v>
      </c>
      <c r="BA189" s="420">
        <v>0</v>
      </c>
      <c r="BB189" s="420">
        <v>0</v>
      </c>
      <c r="BC189" s="420">
        <v>1346919.0416918281</v>
      </c>
      <c r="BD189" s="419">
        <v>1346919.0416918281</v>
      </c>
      <c r="BE189" s="419">
        <v>0</v>
      </c>
      <c r="BF189" s="420">
        <v>980836.20460000006</v>
      </c>
      <c r="BG189" s="420">
        <v>827558.42999999993</v>
      </c>
      <c r="BH189" s="419">
        <v>1193641.2670918279</v>
      </c>
      <c r="BI189" s="419">
        <v>6249.4307177582614</v>
      </c>
      <c r="BJ189" s="419">
        <v>6185.7588149484536</v>
      </c>
      <c r="BK189" s="421">
        <v>1.0293305108491907E-2</v>
      </c>
      <c r="BL189" s="421">
        <v>0</v>
      </c>
      <c r="BM189" s="419">
        <v>0</v>
      </c>
      <c r="BN189" s="420">
        <v>1346919.0416918281</v>
      </c>
      <c r="BO189" s="420">
        <v>7031.6640685436023</v>
      </c>
      <c r="BP189" s="420" t="s">
        <v>78</v>
      </c>
      <c r="BQ189" s="420">
        <v>7051.9321554545968</v>
      </c>
      <c r="BR189" s="421">
        <v>1.0789348170155311E-2</v>
      </c>
      <c r="BS189" s="419">
        <v>0</v>
      </c>
      <c r="BT189" s="419">
        <v>1346919.0416918281</v>
      </c>
      <c r="BU189" s="419">
        <v>0</v>
      </c>
      <c r="BV189" s="419">
        <v>1346919.0416918281</v>
      </c>
      <c r="BW189" s="419">
        <v>3871.2046</v>
      </c>
      <c r="BX189" s="419">
        <v>1343047.837091828</v>
      </c>
    </row>
    <row r="190" spans="1:76">
      <c r="A190" s="416">
        <v>150181</v>
      </c>
      <c r="B190" s="416">
        <v>3302119</v>
      </c>
      <c r="C190" s="417" t="s">
        <v>264</v>
      </c>
      <c r="D190" s="418">
        <v>408</v>
      </c>
      <c r="E190" s="418">
        <v>408</v>
      </c>
      <c r="F190" s="418">
        <v>0</v>
      </c>
      <c r="G190" s="419">
        <v>1640661.432</v>
      </c>
      <c r="H190" s="419">
        <v>0</v>
      </c>
      <c r="I190" s="419">
        <v>0</v>
      </c>
      <c r="J190" s="419">
        <v>106233.64999999989</v>
      </c>
      <c r="K190" s="419">
        <v>0</v>
      </c>
      <c r="L190" s="419">
        <v>265193.59999999986</v>
      </c>
      <c r="M190" s="419">
        <v>0</v>
      </c>
      <c r="N190" s="419">
        <v>9965.035824532999</v>
      </c>
      <c r="O190" s="419">
        <v>9727.1574395156676</v>
      </c>
      <c r="P190" s="419">
        <v>3681.9436985301122</v>
      </c>
      <c r="Q190" s="419">
        <v>61827.695027564667</v>
      </c>
      <c r="R190" s="419">
        <v>24739.352041809139</v>
      </c>
      <c r="S190" s="419">
        <v>3542.3194290633655</v>
      </c>
      <c r="T190" s="419">
        <v>0</v>
      </c>
      <c r="U190" s="419">
        <v>0</v>
      </c>
      <c r="V190" s="419">
        <v>0</v>
      </c>
      <c r="W190" s="419">
        <v>0</v>
      </c>
      <c r="X190" s="419">
        <v>0</v>
      </c>
      <c r="Y190" s="419">
        <v>0</v>
      </c>
      <c r="Z190" s="419">
        <v>54568.228571428401</v>
      </c>
      <c r="AA190" s="419">
        <v>0</v>
      </c>
      <c r="AB190" s="419">
        <v>173356.08772891172</v>
      </c>
      <c r="AC190" s="419">
        <v>0</v>
      </c>
      <c r="AD190" s="419">
        <v>4356.1951999999947</v>
      </c>
      <c r="AE190" s="419">
        <v>0</v>
      </c>
      <c r="AF190" s="419">
        <v>149406.57</v>
      </c>
      <c r="AG190" s="419">
        <v>0</v>
      </c>
      <c r="AH190" s="419">
        <v>0</v>
      </c>
      <c r="AI190" s="419">
        <v>0</v>
      </c>
      <c r="AJ190" s="419">
        <v>33713.7255</v>
      </c>
      <c r="AK190" s="419">
        <v>0</v>
      </c>
      <c r="AL190" s="419">
        <v>0</v>
      </c>
      <c r="AM190" s="419">
        <v>0</v>
      </c>
      <c r="AN190" s="419">
        <v>0</v>
      </c>
      <c r="AO190" s="419">
        <v>0</v>
      </c>
      <c r="AP190" s="419">
        <v>0</v>
      </c>
      <c r="AQ190" s="419">
        <v>0</v>
      </c>
      <c r="AR190" s="419">
        <v>0</v>
      </c>
      <c r="AS190" s="419">
        <v>1640661.432</v>
      </c>
      <c r="AT190" s="419">
        <v>717191.26496135583</v>
      </c>
      <c r="AU190" s="419">
        <v>183120.29550000001</v>
      </c>
      <c r="AV190" s="419">
        <v>429957.03057487734</v>
      </c>
      <c r="AW190" s="420">
        <v>2540972.9924613559</v>
      </c>
      <c r="AX190" s="420">
        <v>2507259.2669613557</v>
      </c>
      <c r="AY190" s="420">
        <v>5115</v>
      </c>
      <c r="AZ190" s="420">
        <v>2086920</v>
      </c>
      <c r="BA190" s="420">
        <v>0</v>
      </c>
      <c r="BB190" s="420">
        <v>0</v>
      </c>
      <c r="BC190" s="420">
        <v>2540972.9924613559</v>
      </c>
      <c r="BD190" s="419">
        <v>2540972.9924613559</v>
      </c>
      <c r="BE190" s="419">
        <v>0</v>
      </c>
      <c r="BF190" s="420">
        <v>2120633.7255000002</v>
      </c>
      <c r="BG190" s="420">
        <v>1937513.4300000002</v>
      </c>
      <c r="BH190" s="419">
        <v>2357852.6969613559</v>
      </c>
      <c r="BI190" s="419">
        <v>5779.0507278464602</v>
      </c>
      <c r="BJ190" s="419">
        <v>5613.5240326139092</v>
      </c>
      <c r="BK190" s="421">
        <v>2.9487126851307756E-2</v>
      </c>
      <c r="BL190" s="421">
        <v>0</v>
      </c>
      <c r="BM190" s="419">
        <v>0</v>
      </c>
      <c r="BN190" s="420">
        <v>2540972.9924613559</v>
      </c>
      <c r="BO190" s="420">
        <v>6145.2433013758719</v>
      </c>
      <c r="BP190" s="420" t="s">
        <v>78</v>
      </c>
      <c r="BQ190" s="420">
        <v>6227.8749815229312</v>
      </c>
      <c r="BR190" s="421">
        <v>3.3499545477867265E-2</v>
      </c>
      <c r="BS190" s="419">
        <v>0</v>
      </c>
      <c r="BT190" s="419">
        <v>2540972.9924613559</v>
      </c>
      <c r="BU190" s="419">
        <v>0</v>
      </c>
      <c r="BV190" s="419">
        <v>2540972.9924613559</v>
      </c>
      <c r="BW190" s="419">
        <v>33713.7255</v>
      </c>
      <c r="BX190" s="419">
        <v>2507259.2669613557</v>
      </c>
    </row>
    <row r="191" spans="1:76">
      <c r="A191" s="416">
        <v>139267</v>
      </c>
      <c r="B191" s="416">
        <v>3302120</v>
      </c>
      <c r="C191" s="417" t="s">
        <v>265</v>
      </c>
      <c r="D191" s="418">
        <v>246</v>
      </c>
      <c r="E191" s="418">
        <v>246</v>
      </c>
      <c r="F191" s="418">
        <v>0</v>
      </c>
      <c r="G191" s="419">
        <v>989222.33400000003</v>
      </c>
      <c r="H191" s="419">
        <v>0</v>
      </c>
      <c r="I191" s="419">
        <v>0</v>
      </c>
      <c r="J191" s="419">
        <v>72634.169999999984</v>
      </c>
      <c r="K191" s="419">
        <v>0</v>
      </c>
      <c r="L191" s="419">
        <v>175217.19999999984</v>
      </c>
      <c r="M191" s="419">
        <v>0</v>
      </c>
      <c r="N191" s="419">
        <v>486.88710451200001</v>
      </c>
      <c r="O191" s="419">
        <v>2657.1604746239987</v>
      </c>
      <c r="P191" s="419">
        <v>12907.687919615968</v>
      </c>
      <c r="Q191" s="419">
        <v>4568.4513423359977</v>
      </c>
      <c r="R191" s="419">
        <v>31243.649089536</v>
      </c>
      <c r="S191" s="419">
        <v>39738.275168255903</v>
      </c>
      <c r="T191" s="419">
        <v>0</v>
      </c>
      <c r="U191" s="419">
        <v>0</v>
      </c>
      <c r="V191" s="419">
        <v>0</v>
      </c>
      <c r="W191" s="419">
        <v>0</v>
      </c>
      <c r="X191" s="419">
        <v>0</v>
      </c>
      <c r="Y191" s="419">
        <v>0</v>
      </c>
      <c r="Z191" s="419">
        <v>83016.539439252258</v>
      </c>
      <c r="AA191" s="419">
        <v>0</v>
      </c>
      <c r="AB191" s="419">
        <v>87249.311159308243</v>
      </c>
      <c r="AC191" s="419">
        <v>0</v>
      </c>
      <c r="AD191" s="419">
        <v>2158.8223999999846</v>
      </c>
      <c r="AE191" s="419">
        <v>0</v>
      </c>
      <c r="AF191" s="419">
        <v>149406.57</v>
      </c>
      <c r="AG191" s="419">
        <v>0</v>
      </c>
      <c r="AH191" s="419">
        <v>0</v>
      </c>
      <c r="AI191" s="419">
        <v>0</v>
      </c>
      <c r="AJ191" s="419">
        <v>4713.9157999999998</v>
      </c>
      <c r="AK191" s="419">
        <v>0</v>
      </c>
      <c r="AL191" s="419">
        <v>0</v>
      </c>
      <c r="AM191" s="419">
        <v>0</v>
      </c>
      <c r="AN191" s="419">
        <v>0</v>
      </c>
      <c r="AO191" s="419">
        <v>0</v>
      </c>
      <c r="AP191" s="419">
        <v>0</v>
      </c>
      <c r="AQ191" s="419">
        <v>0</v>
      </c>
      <c r="AR191" s="419">
        <v>0</v>
      </c>
      <c r="AS191" s="419">
        <v>989222.33400000003</v>
      </c>
      <c r="AT191" s="419">
        <v>511878.15409744019</v>
      </c>
      <c r="AU191" s="419">
        <v>154120.48579999999</v>
      </c>
      <c r="AV191" s="419">
        <v>258913.68105490494</v>
      </c>
      <c r="AW191" s="420">
        <v>1655220.9738974401</v>
      </c>
      <c r="AX191" s="420">
        <v>1650507.0580974401</v>
      </c>
      <c r="AY191" s="420">
        <v>5115</v>
      </c>
      <c r="AZ191" s="420">
        <v>1258290</v>
      </c>
      <c r="BA191" s="420">
        <v>0</v>
      </c>
      <c r="BB191" s="420">
        <v>0</v>
      </c>
      <c r="BC191" s="420">
        <v>1655220.9738974401</v>
      </c>
      <c r="BD191" s="419">
        <v>1655220.9738974401</v>
      </c>
      <c r="BE191" s="419">
        <v>0</v>
      </c>
      <c r="BF191" s="420">
        <v>1263003.9158000001</v>
      </c>
      <c r="BG191" s="420">
        <v>1108883.43</v>
      </c>
      <c r="BH191" s="419">
        <v>1501100.48809744</v>
      </c>
      <c r="BI191" s="419">
        <v>6102.0345044611386</v>
      </c>
      <c r="BJ191" s="419">
        <v>6046.5142018779352</v>
      </c>
      <c r="BK191" s="421">
        <v>9.1821999799421294E-3</v>
      </c>
      <c r="BL191" s="421">
        <v>0</v>
      </c>
      <c r="BM191" s="419">
        <v>0</v>
      </c>
      <c r="BN191" s="420">
        <v>1655220.9738974401</v>
      </c>
      <c r="BO191" s="420">
        <v>6709.3782849489435</v>
      </c>
      <c r="BP191" s="420" t="s">
        <v>78</v>
      </c>
      <c r="BQ191" s="420">
        <v>6728.5405442985375</v>
      </c>
      <c r="BR191" s="421">
        <v>-5.3830774677791071E-3</v>
      </c>
      <c r="BS191" s="419">
        <v>0</v>
      </c>
      <c r="BT191" s="419">
        <v>1655220.9738974401</v>
      </c>
      <c r="BU191" s="419">
        <v>0</v>
      </c>
      <c r="BV191" s="419">
        <v>1655220.9738974401</v>
      </c>
      <c r="BW191" s="419">
        <v>4713.9157999999998</v>
      </c>
      <c r="BX191" s="419">
        <v>1650507.0580974401</v>
      </c>
    </row>
    <row r="192" spans="1:76">
      <c r="A192" s="416">
        <v>139269</v>
      </c>
      <c r="B192" s="416">
        <v>3302121</v>
      </c>
      <c r="C192" s="417" t="s">
        <v>266</v>
      </c>
      <c r="D192" s="418">
        <v>189</v>
      </c>
      <c r="E192" s="418">
        <v>189</v>
      </c>
      <c r="F192" s="418">
        <v>0</v>
      </c>
      <c r="G192" s="419">
        <v>760012.28100000008</v>
      </c>
      <c r="H192" s="419">
        <v>0</v>
      </c>
      <c r="I192" s="419">
        <v>0</v>
      </c>
      <c r="J192" s="419">
        <v>63246.07999999998</v>
      </c>
      <c r="K192" s="419">
        <v>0</v>
      </c>
      <c r="L192" s="419">
        <v>151539.19999999995</v>
      </c>
      <c r="M192" s="419">
        <v>0</v>
      </c>
      <c r="N192" s="419">
        <v>2681.1795225599981</v>
      </c>
      <c r="O192" s="419">
        <v>886.81179566297658</v>
      </c>
      <c r="P192" s="419">
        <v>0</v>
      </c>
      <c r="Q192" s="419">
        <v>1524.6939644731879</v>
      </c>
      <c r="R192" s="419">
        <v>78205.391102910566</v>
      </c>
      <c r="S192" s="419">
        <v>13499.24622286978</v>
      </c>
      <c r="T192" s="419">
        <v>0</v>
      </c>
      <c r="U192" s="419">
        <v>0</v>
      </c>
      <c r="V192" s="419">
        <v>0</v>
      </c>
      <c r="W192" s="419">
        <v>0</v>
      </c>
      <c r="X192" s="419">
        <v>0</v>
      </c>
      <c r="Y192" s="419">
        <v>0</v>
      </c>
      <c r="Z192" s="419">
        <v>8887.4901818181734</v>
      </c>
      <c r="AA192" s="419">
        <v>0</v>
      </c>
      <c r="AB192" s="419">
        <v>66487.570321769628</v>
      </c>
      <c r="AC192" s="419">
        <v>0</v>
      </c>
      <c r="AD192" s="419">
        <v>636.08159999998463</v>
      </c>
      <c r="AE192" s="419">
        <v>0</v>
      </c>
      <c r="AF192" s="419">
        <v>149406.57</v>
      </c>
      <c r="AG192" s="419">
        <v>0</v>
      </c>
      <c r="AH192" s="419">
        <v>0</v>
      </c>
      <c r="AI192" s="419">
        <v>0</v>
      </c>
      <c r="AJ192" s="419">
        <v>3923.8739999999998</v>
      </c>
      <c r="AK192" s="419">
        <v>0</v>
      </c>
      <c r="AL192" s="419">
        <v>0</v>
      </c>
      <c r="AM192" s="419">
        <v>0</v>
      </c>
      <c r="AN192" s="419">
        <v>0</v>
      </c>
      <c r="AO192" s="419">
        <v>0</v>
      </c>
      <c r="AP192" s="419">
        <v>0</v>
      </c>
      <c r="AQ192" s="419">
        <v>0</v>
      </c>
      <c r="AR192" s="419">
        <v>0</v>
      </c>
      <c r="AS192" s="419">
        <v>760012.28100000008</v>
      </c>
      <c r="AT192" s="419">
        <v>387593.74471206428</v>
      </c>
      <c r="AU192" s="419">
        <v>153330.44400000002</v>
      </c>
      <c r="AV192" s="419">
        <v>216657.92131082111</v>
      </c>
      <c r="AW192" s="420">
        <v>1300936.4697120646</v>
      </c>
      <c r="AX192" s="420">
        <v>1297012.5957120645</v>
      </c>
      <c r="AY192" s="420">
        <v>5115</v>
      </c>
      <c r="AZ192" s="420">
        <v>966735</v>
      </c>
      <c r="BA192" s="420">
        <v>0</v>
      </c>
      <c r="BB192" s="420">
        <v>0</v>
      </c>
      <c r="BC192" s="420">
        <v>1300936.4697120646</v>
      </c>
      <c r="BD192" s="419">
        <v>1300936.4697120641</v>
      </c>
      <c r="BE192" s="419">
        <v>0</v>
      </c>
      <c r="BF192" s="420">
        <v>970658.87399999995</v>
      </c>
      <c r="BG192" s="420">
        <v>817328.43</v>
      </c>
      <c r="BH192" s="419">
        <v>1147606.0257120645</v>
      </c>
      <c r="BI192" s="419">
        <v>6071.9895540320867</v>
      </c>
      <c r="BJ192" s="419">
        <v>6455.7534820512828</v>
      </c>
      <c r="BK192" s="421">
        <v>-5.9445257487938816E-2</v>
      </c>
      <c r="BL192" s="421">
        <v>5.4445257487938818E-2</v>
      </c>
      <c r="BM192" s="419">
        <v>66430.6953550896</v>
      </c>
      <c r="BN192" s="420">
        <v>1367367.1650671542</v>
      </c>
      <c r="BO192" s="420">
        <v>7213.9856670219797</v>
      </c>
      <c r="BP192" s="420" t="s">
        <v>78</v>
      </c>
      <c r="BQ192" s="420">
        <v>7234.7469051172184</v>
      </c>
      <c r="BR192" s="421">
        <v>-8.5253480764166945E-3</v>
      </c>
      <c r="BS192" s="419">
        <v>0</v>
      </c>
      <c r="BT192" s="419">
        <v>1367367.1650671542</v>
      </c>
      <c r="BU192" s="419">
        <v>0</v>
      </c>
      <c r="BV192" s="419">
        <v>1367367.1650671542</v>
      </c>
      <c r="BW192" s="419">
        <v>3923.8739999999998</v>
      </c>
      <c r="BX192" s="419">
        <v>1363443.2910671541</v>
      </c>
    </row>
    <row r="193" spans="1:76">
      <c r="A193" s="416">
        <v>139378</v>
      </c>
      <c r="B193" s="416">
        <v>3302122</v>
      </c>
      <c r="C193" s="417" t="s">
        <v>267</v>
      </c>
      <c r="D193" s="418">
        <v>586</v>
      </c>
      <c r="E193" s="418">
        <v>586</v>
      </c>
      <c r="F193" s="418">
        <v>0</v>
      </c>
      <c r="G193" s="419">
        <v>2356440.1940000001</v>
      </c>
      <c r="H193" s="419">
        <v>0</v>
      </c>
      <c r="I193" s="419">
        <v>0</v>
      </c>
      <c r="J193" s="419">
        <v>169479.72999999992</v>
      </c>
      <c r="K193" s="419">
        <v>0</v>
      </c>
      <c r="L193" s="419">
        <v>408445.49999999953</v>
      </c>
      <c r="M193" s="419">
        <v>0</v>
      </c>
      <c r="N193" s="419">
        <v>11191.076238167667</v>
      </c>
      <c r="O193" s="419">
        <v>79367.609602139113</v>
      </c>
      <c r="P193" s="419">
        <v>29023.295313323801</v>
      </c>
      <c r="Q193" s="419">
        <v>87251.055074261778</v>
      </c>
      <c r="R193" s="419">
        <v>6459.9737026980665</v>
      </c>
      <c r="S193" s="419">
        <v>1418.2955084449291</v>
      </c>
      <c r="T193" s="419">
        <v>0</v>
      </c>
      <c r="U193" s="419">
        <v>0</v>
      </c>
      <c r="V193" s="419">
        <v>0</v>
      </c>
      <c r="W193" s="419">
        <v>0</v>
      </c>
      <c r="X193" s="419">
        <v>0</v>
      </c>
      <c r="Y193" s="419">
        <v>0</v>
      </c>
      <c r="Z193" s="419">
        <v>118558.7254237286</v>
      </c>
      <c r="AA193" s="419">
        <v>0</v>
      </c>
      <c r="AB193" s="419">
        <v>256395.84844513438</v>
      </c>
      <c r="AC193" s="419">
        <v>0</v>
      </c>
      <c r="AD193" s="419">
        <v>55897.091528204575</v>
      </c>
      <c r="AE193" s="419">
        <v>0</v>
      </c>
      <c r="AF193" s="419">
        <v>149406.57</v>
      </c>
      <c r="AG193" s="419">
        <v>0</v>
      </c>
      <c r="AH193" s="419">
        <v>0</v>
      </c>
      <c r="AI193" s="419">
        <v>0</v>
      </c>
      <c r="AJ193" s="419">
        <v>20170.605</v>
      </c>
      <c r="AK193" s="419">
        <v>0</v>
      </c>
      <c r="AL193" s="419">
        <v>0</v>
      </c>
      <c r="AM193" s="419">
        <v>0</v>
      </c>
      <c r="AN193" s="419">
        <v>0</v>
      </c>
      <c r="AO193" s="419">
        <v>0</v>
      </c>
      <c r="AP193" s="419">
        <v>0</v>
      </c>
      <c r="AQ193" s="419">
        <v>0</v>
      </c>
      <c r="AR193" s="419">
        <v>0</v>
      </c>
      <c r="AS193" s="419">
        <v>2356440.1940000001</v>
      </c>
      <c r="AT193" s="419">
        <v>1223488.2008361022</v>
      </c>
      <c r="AU193" s="419">
        <v>169577.17500000002</v>
      </c>
      <c r="AV193" s="419">
        <v>659567.01090318698</v>
      </c>
      <c r="AW193" s="420">
        <v>3749505.5698361024</v>
      </c>
      <c r="AX193" s="420">
        <v>3729334.9648361024</v>
      </c>
      <c r="AY193" s="420">
        <v>5115</v>
      </c>
      <c r="AZ193" s="420">
        <v>2997390</v>
      </c>
      <c r="BA193" s="420">
        <v>0</v>
      </c>
      <c r="BB193" s="420">
        <v>0</v>
      </c>
      <c r="BC193" s="420">
        <v>3749505.5698361024</v>
      </c>
      <c r="BD193" s="419">
        <v>3749505.5698361024</v>
      </c>
      <c r="BE193" s="419">
        <v>0</v>
      </c>
      <c r="BF193" s="420">
        <v>3017560.605</v>
      </c>
      <c r="BG193" s="420">
        <v>2847983.43</v>
      </c>
      <c r="BH193" s="419">
        <v>3579928.3948361026</v>
      </c>
      <c r="BI193" s="419">
        <v>6109.0928239523937</v>
      </c>
      <c r="BJ193" s="419">
        <v>5891.4089603333341</v>
      </c>
      <c r="BK193" s="421">
        <v>3.6949372397115529E-2</v>
      </c>
      <c r="BL193" s="421">
        <v>0</v>
      </c>
      <c r="BM193" s="419">
        <v>0</v>
      </c>
      <c r="BN193" s="420">
        <v>3749505.5698361024</v>
      </c>
      <c r="BO193" s="420">
        <v>6364.0528410172401</v>
      </c>
      <c r="BP193" s="420" t="s">
        <v>78</v>
      </c>
      <c r="BQ193" s="420">
        <v>6398.4736686622909</v>
      </c>
      <c r="BR193" s="421">
        <v>4.1126799906420652E-2</v>
      </c>
      <c r="BS193" s="419">
        <v>0</v>
      </c>
      <c r="BT193" s="419">
        <v>3749505.5698361024</v>
      </c>
      <c r="BU193" s="419">
        <v>0</v>
      </c>
      <c r="BV193" s="419">
        <v>3749505.5698361024</v>
      </c>
      <c r="BW193" s="419">
        <v>20170.605</v>
      </c>
      <c r="BX193" s="419">
        <v>3729334.9648361024</v>
      </c>
    </row>
    <row r="194" spans="1:76">
      <c r="A194" s="416">
        <v>139439</v>
      </c>
      <c r="B194" s="416">
        <v>3302126</v>
      </c>
      <c r="C194" s="417" t="s">
        <v>268</v>
      </c>
      <c r="D194" s="418">
        <v>204</v>
      </c>
      <c r="E194" s="418">
        <v>204</v>
      </c>
      <c r="F194" s="418">
        <v>0</v>
      </c>
      <c r="G194" s="419">
        <v>820330.71600000001</v>
      </c>
      <c r="H194" s="419">
        <v>0</v>
      </c>
      <c r="I194" s="419">
        <v>0</v>
      </c>
      <c r="J194" s="419">
        <v>35081.809999999954</v>
      </c>
      <c r="K194" s="419">
        <v>0</v>
      </c>
      <c r="L194" s="419">
        <v>87608.599999999846</v>
      </c>
      <c r="M194" s="419">
        <v>0</v>
      </c>
      <c r="N194" s="419">
        <v>2909.4473318399996</v>
      </c>
      <c r="O194" s="419">
        <v>4116.5584588799966</v>
      </c>
      <c r="P194" s="419">
        <v>6886.7237375999921</v>
      </c>
      <c r="Q194" s="419">
        <v>22749.402009599933</v>
      </c>
      <c r="R194" s="419">
        <v>30043.654717439935</v>
      </c>
      <c r="S194" s="419">
        <v>2120.182364159989</v>
      </c>
      <c r="T194" s="419">
        <v>0</v>
      </c>
      <c r="U194" s="419">
        <v>0</v>
      </c>
      <c r="V194" s="419">
        <v>0</v>
      </c>
      <c r="W194" s="419">
        <v>0</v>
      </c>
      <c r="X194" s="419">
        <v>0</v>
      </c>
      <c r="Y194" s="419">
        <v>0</v>
      </c>
      <c r="Z194" s="419">
        <v>46350.051818181804</v>
      </c>
      <c r="AA194" s="419">
        <v>0</v>
      </c>
      <c r="AB194" s="419">
        <v>76727.857593804074</v>
      </c>
      <c r="AC194" s="419">
        <v>0</v>
      </c>
      <c r="AD194" s="419">
        <v>3699.6989793103289</v>
      </c>
      <c r="AE194" s="419">
        <v>0</v>
      </c>
      <c r="AF194" s="419">
        <v>149406.57</v>
      </c>
      <c r="AG194" s="419">
        <v>0</v>
      </c>
      <c r="AH194" s="419">
        <v>0</v>
      </c>
      <c r="AI194" s="419">
        <v>0</v>
      </c>
      <c r="AJ194" s="419">
        <v>4002.8782000000001</v>
      </c>
      <c r="AK194" s="419">
        <v>0</v>
      </c>
      <c r="AL194" s="419">
        <v>0</v>
      </c>
      <c r="AM194" s="419">
        <v>0</v>
      </c>
      <c r="AN194" s="419">
        <v>0</v>
      </c>
      <c r="AO194" s="419">
        <v>0</v>
      </c>
      <c r="AP194" s="419">
        <v>0</v>
      </c>
      <c r="AQ194" s="419">
        <v>0</v>
      </c>
      <c r="AR194" s="419">
        <v>0</v>
      </c>
      <c r="AS194" s="419">
        <v>820330.71600000001</v>
      </c>
      <c r="AT194" s="419">
        <v>318293.98701081588</v>
      </c>
      <c r="AU194" s="419">
        <v>153409.44820000001</v>
      </c>
      <c r="AV194" s="419">
        <v>186690.28969683114</v>
      </c>
      <c r="AW194" s="420">
        <v>1292034.1512108159</v>
      </c>
      <c r="AX194" s="420">
        <v>1288031.273010816</v>
      </c>
      <c r="AY194" s="420">
        <v>5115</v>
      </c>
      <c r="AZ194" s="420">
        <v>1043460</v>
      </c>
      <c r="BA194" s="420">
        <v>0</v>
      </c>
      <c r="BB194" s="420">
        <v>0</v>
      </c>
      <c r="BC194" s="420">
        <v>1292034.1512108159</v>
      </c>
      <c r="BD194" s="419">
        <v>1292034.1512108159</v>
      </c>
      <c r="BE194" s="419">
        <v>0</v>
      </c>
      <c r="BF194" s="420">
        <v>1047462.8782</v>
      </c>
      <c r="BG194" s="420">
        <v>894053.43</v>
      </c>
      <c r="BH194" s="419">
        <v>1138624.7030108159</v>
      </c>
      <c r="BI194" s="419">
        <v>5581.4936422098817</v>
      </c>
      <c r="BJ194" s="419">
        <v>5644.3031733009702</v>
      </c>
      <c r="BK194" s="421">
        <v>-1.1127951345383786E-2</v>
      </c>
      <c r="BL194" s="421">
        <v>6.1279513453837862E-3</v>
      </c>
      <c r="BM194" s="419">
        <v>7055.9551058150664</v>
      </c>
      <c r="BN194" s="420">
        <v>1299090.106316631</v>
      </c>
      <c r="BO194" s="420">
        <v>6348.4668044932896</v>
      </c>
      <c r="BP194" s="420" t="s">
        <v>78</v>
      </c>
      <c r="BQ194" s="420">
        <v>6368.0887564540735</v>
      </c>
      <c r="BR194" s="421">
        <v>-5.536001377194788E-3</v>
      </c>
      <c r="BS194" s="419">
        <v>0</v>
      </c>
      <c r="BT194" s="419">
        <v>1299090.106316631</v>
      </c>
      <c r="BU194" s="419">
        <v>0</v>
      </c>
      <c r="BV194" s="419">
        <v>1299090.106316631</v>
      </c>
      <c r="BW194" s="419">
        <v>4002.8782000000001</v>
      </c>
      <c r="BX194" s="419">
        <v>1295087.228116631</v>
      </c>
    </row>
    <row r="195" spans="1:76">
      <c r="A195" s="416">
        <v>146701</v>
      </c>
      <c r="B195" s="416">
        <v>3302132</v>
      </c>
      <c r="C195" s="417" t="s">
        <v>269</v>
      </c>
      <c r="D195" s="418">
        <v>549</v>
      </c>
      <c r="E195" s="418">
        <v>549</v>
      </c>
      <c r="F195" s="418">
        <v>0</v>
      </c>
      <c r="G195" s="419">
        <v>2207654.7210000004</v>
      </c>
      <c r="H195" s="419">
        <v>0</v>
      </c>
      <c r="I195" s="419">
        <v>0</v>
      </c>
      <c r="J195" s="419">
        <v>149221.21999999983</v>
      </c>
      <c r="K195" s="419">
        <v>0</v>
      </c>
      <c r="L195" s="419">
        <v>371744.59999999974</v>
      </c>
      <c r="M195" s="419">
        <v>0</v>
      </c>
      <c r="N195" s="419">
        <v>727.36183296000002</v>
      </c>
      <c r="O195" s="419">
        <v>23523.191193599989</v>
      </c>
      <c r="P195" s="419">
        <v>74835.731281919987</v>
      </c>
      <c r="Q195" s="419">
        <v>94030.861639679919</v>
      </c>
      <c r="R195" s="419">
        <v>55258.864926719922</v>
      </c>
      <c r="S195" s="419">
        <v>2826.9098188799985</v>
      </c>
      <c r="T195" s="419">
        <v>0</v>
      </c>
      <c r="U195" s="419">
        <v>0</v>
      </c>
      <c r="V195" s="419">
        <v>0</v>
      </c>
      <c r="W195" s="419">
        <v>0</v>
      </c>
      <c r="X195" s="419">
        <v>0</v>
      </c>
      <c r="Y195" s="419">
        <v>0</v>
      </c>
      <c r="Z195" s="419">
        <v>92748.196115702332</v>
      </c>
      <c r="AA195" s="419">
        <v>0</v>
      </c>
      <c r="AB195" s="419">
        <v>233137.28798711635</v>
      </c>
      <c r="AC195" s="419">
        <v>0</v>
      </c>
      <c r="AD195" s="419">
        <v>22322.79202335724</v>
      </c>
      <c r="AE195" s="419">
        <v>0</v>
      </c>
      <c r="AF195" s="419">
        <v>149406.57</v>
      </c>
      <c r="AG195" s="419">
        <v>0</v>
      </c>
      <c r="AH195" s="419">
        <v>0</v>
      </c>
      <c r="AI195" s="419">
        <v>0</v>
      </c>
      <c r="AJ195" s="419">
        <v>10027.672200000001</v>
      </c>
      <c r="AK195" s="419">
        <v>0</v>
      </c>
      <c r="AL195" s="419">
        <v>0</v>
      </c>
      <c r="AM195" s="419">
        <v>0</v>
      </c>
      <c r="AN195" s="419">
        <v>0</v>
      </c>
      <c r="AO195" s="419">
        <v>0</v>
      </c>
      <c r="AP195" s="419">
        <v>0</v>
      </c>
      <c r="AQ195" s="419">
        <v>0</v>
      </c>
      <c r="AR195" s="419">
        <v>0</v>
      </c>
      <c r="AS195" s="419">
        <v>2207654.7210000004</v>
      </c>
      <c r="AT195" s="419">
        <v>1120377.0168199353</v>
      </c>
      <c r="AU195" s="419">
        <v>159434.24220000001</v>
      </c>
      <c r="AV195" s="419">
        <v>621500.77068686974</v>
      </c>
      <c r="AW195" s="420">
        <v>3487465.9800199359</v>
      </c>
      <c r="AX195" s="420">
        <v>3477438.307819936</v>
      </c>
      <c r="AY195" s="420">
        <v>5115</v>
      </c>
      <c r="AZ195" s="420">
        <v>2808135</v>
      </c>
      <c r="BA195" s="420">
        <v>0</v>
      </c>
      <c r="BB195" s="420">
        <v>0</v>
      </c>
      <c r="BC195" s="420">
        <v>3487465.9800199359</v>
      </c>
      <c r="BD195" s="419">
        <v>3487465.9800199359</v>
      </c>
      <c r="BE195" s="419">
        <v>0</v>
      </c>
      <c r="BF195" s="420">
        <v>2818162.6721999999</v>
      </c>
      <c r="BG195" s="420">
        <v>2658728.4300000002</v>
      </c>
      <c r="BH195" s="419">
        <v>3328031.7378199361</v>
      </c>
      <c r="BI195" s="419">
        <v>6061.9885934789363</v>
      </c>
      <c r="BJ195" s="419">
        <v>5942.798695446585</v>
      </c>
      <c r="BK195" s="421">
        <v>2.0056189708003304E-2</v>
      </c>
      <c r="BL195" s="421">
        <v>0</v>
      </c>
      <c r="BM195" s="419">
        <v>0</v>
      </c>
      <c r="BN195" s="420">
        <v>3487465.9800199359</v>
      </c>
      <c r="BO195" s="420">
        <v>6334.1317082330343</v>
      </c>
      <c r="BP195" s="420" t="s">
        <v>78</v>
      </c>
      <c r="BQ195" s="420">
        <v>6352.3970492166409</v>
      </c>
      <c r="BR195" s="421">
        <v>2.2330134698013593E-2</v>
      </c>
      <c r="BS195" s="419">
        <v>0</v>
      </c>
      <c r="BT195" s="419">
        <v>3487465.9800199359</v>
      </c>
      <c r="BU195" s="419">
        <v>0</v>
      </c>
      <c r="BV195" s="419">
        <v>3487465.9800199359</v>
      </c>
      <c r="BW195" s="419">
        <v>10027.672200000001</v>
      </c>
      <c r="BX195" s="419">
        <v>3477438.307819936</v>
      </c>
    </row>
    <row r="196" spans="1:76">
      <c r="A196" s="416">
        <v>139637</v>
      </c>
      <c r="B196" s="416">
        <v>3302136</v>
      </c>
      <c r="C196" s="417" t="s">
        <v>270</v>
      </c>
      <c r="D196" s="418">
        <v>429</v>
      </c>
      <c r="E196" s="418">
        <v>429</v>
      </c>
      <c r="F196" s="418">
        <v>0</v>
      </c>
      <c r="G196" s="419">
        <v>1725107.2410000002</v>
      </c>
      <c r="H196" s="419">
        <v>0</v>
      </c>
      <c r="I196" s="419">
        <v>0</v>
      </c>
      <c r="J196" s="419">
        <v>97339.669999999955</v>
      </c>
      <c r="K196" s="419">
        <v>0</v>
      </c>
      <c r="L196" s="419">
        <v>235596.09999999957</v>
      </c>
      <c r="M196" s="419">
        <v>0</v>
      </c>
      <c r="N196" s="419">
        <v>2424.5394431999994</v>
      </c>
      <c r="O196" s="419">
        <v>1764.239339519989</v>
      </c>
      <c r="P196" s="419">
        <v>59684.939059199984</v>
      </c>
      <c r="Q196" s="419">
        <v>14660.725739519999</v>
      </c>
      <c r="R196" s="419">
        <v>19313.778032639999</v>
      </c>
      <c r="S196" s="419">
        <v>69966.01801727977</v>
      </c>
      <c r="T196" s="419">
        <v>0</v>
      </c>
      <c r="U196" s="419">
        <v>0</v>
      </c>
      <c r="V196" s="419">
        <v>0</v>
      </c>
      <c r="W196" s="419">
        <v>0</v>
      </c>
      <c r="X196" s="419">
        <v>0</v>
      </c>
      <c r="Y196" s="419">
        <v>0</v>
      </c>
      <c r="Z196" s="419">
        <v>49357.94891566255</v>
      </c>
      <c r="AA196" s="419">
        <v>0</v>
      </c>
      <c r="AB196" s="419">
        <v>170704.69468285996</v>
      </c>
      <c r="AC196" s="419">
        <v>0</v>
      </c>
      <c r="AD196" s="419">
        <v>1214.3375999999862</v>
      </c>
      <c r="AE196" s="419">
        <v>0</v>
      </c>
      <c r="AF196" s="419">
        <v>149406.57</v>
      </c>
      <c r="AG196" s="419">
        <v>0</v>
      </c>
      <c r="AH196" s="419">
        <v>0</v>
      </c>
      <c r="AI196" s="419">
        <v>0</v>
      </c>
      <c r="AJ196" s="419">
        <v>7491.9390000000003</v>
      </c>
      <c r="AK196" s="419">
        <v>0</v>
      </c>
      <c r="AL196" s="419">
        <v>0</v>
      </c>
      <c r="AM196" s="419">
        <v>0</v>
      </c>
      <c r="AN196" s="419">
        <v>0</v>
      </c>
      <c r="AO196" s="419">
        <v>0</v>
      </c>
      <c r="AP196" s="419">
        <v>0</v>
      </c>
      <c r="AQ196" s="419">
        <v>0</v>
      </c>
      <c r="AR196" s="419">
        <v>0</v>
      </c>
      <c r="AS196" s="419">
        <v>1725107.2410000002</v>
      </c>
      <c r="AT196" s="419">
        <v>722026.99082988175</v>
      </c>
      <c r="AU196" s="419">
        <v>156898.50900000002</v>
      </c>
      <c r="AV196" s="419">
        <v>437230.06020014931</v>
      </c>
      <c r="AW196" s="420">
        <v>2604032.7408298817</v>
      </c>
      <c r="AX196" s="420">
        <v>2596540.801829882</v>
      </c>
      <c r="AY196" s="420">
        <v>5115</v>
      </c>
      <c r="AZ196" s="420">
        <v>2194335</v>
      </c>
      <c r="BA196" s="420">
        <v>0</v>
      </c>
      <c r="BB196" s="420">
        <v>0</v>
      </c>
      <c r="BC196" s="420">
        <v>2604032.7408298817</v>
      </c>
      <c r="BD196" s="419">
        <v>2604032.7408298822</v>
      </c>
      <c r="BE196" s="419">
        <v>0</v>
      </c>
      <c r="BF196" s="420">
        <v>2201826.9389999998</v>
      </c>
      <c r="BG196" s="420">
        <v>2044928.4299999997</v>
      </c>
      <c r="BH196" s="419">
        <v>2447134.2318298821</v>
      </c>
      <c r="BI196" s="419">
        <v>5704.2755986710536</v>
      </c>
      <c r="BJ196" s="419">
        <v>5605.7766711670483</v>
      </c>
      <c r="BK196" s="421">
        <v>1.7570968891898266E-2</v>
      </c>
      <c r="BL196" s="421">
        <v>0</v>
      </c>
      <c r="BM196" s="419">
        <v>0</v>
      </c>
      <c r="BN196" s="420">
        <v>2604032.7408298817</v>
      </c>
      <c r="BO196" s="420">
        <v>6052.5426616081168</v>
      </c>
      <c r="BP196" s="420" t="s">
        <v>78</v>
      </c>
      <c r="BQ196" s="420">
        <v>6070.0063888808436</v>
      </c>
      <c r="BR196" s="421">
        <v>1.7995089158361788E-2</v>
      </c>
      <c r="BS196" s="419">
        <v>0</v>
      </c>
      <c r="BT196" s="419">
        <v>2604032.7408298817</v>
      </c>
      <c r="BU196" s="419">
        <v>0</v>
      </c>
      <c r="BV196" s="419">
        <v>2604032.7408298817</v>
      </c>
      <c r="BW196" s="419">
        <v>7491.9390000000003</v>
      </c>
      <c r="BX196" s="419">
        <v>2596540.801829882</v>
      </c>
    </row>
    <row r="197" spans="1:76">
      <c r="A197" s="416">
        <v>139904</v>
      </c>
      <c r="B197" s="416">
        <v>3302138</v>
      </c>
      <c r="C197" s="417" t="s">
        <v>271</v>
      </c>
      <c r="D197" s="418">
        <v>318</v>
      </c>
      <c r="E197" s="418">
        <v>318</v>
      </c>
      <c r="F197" s="418">
        <v>0</v>
      </c>
      <c r="G197" s="419">
        <v>1278750.8220000002</v>
      </c>
      <c r="H197" s="419">
        <v>0</v>
      </c>
      <c r="I197" s="419">
        <v>0</v>
      </c>
      <c r="J197" s="419">
        <v>74610.609999999913</v>
      </c>
      <c r="K197" s="419">
        <v>0</v>
      </c>
      <c r="L197" s="419">
        <v>179952.7999999997</v>
      </c>
      <c r="M197" s="419">
        <v>0</v>
      </c>
      <c r="N197" s="419">
        <v>7516.0722739199964</v>
      </c>
      <c r="O197" s="419">
        <v>12937.755156479923</v>
      </c>
      <c r="P197" s="419">
        <v>11018.757980159993</v>
      </c>
      <c r="Q197" s="419">
        <v>7077.5917363199987</v>
      </c>
      <c r="R197" s="419">
        <v>13412.345855999993</v>
      </c>
      <c r="S197" s="419">
        <v>2120.182364159999</v>
      </c>
      <c r="T197" s="419">
        <v>0</v>
      </c>
      <c r="U197" s="419">
        <v>0</v>
      </c>
      <c r="V197" s="419">
        <v>0</v>
      </c>
      <c r="W197" s="419">
        <v>0</v>
      </c>
      <c r="X197" s="419">
        <v>0</v>
      </c>
      <c r="Y197" s="419">
        <v>0</v>
      </c>
      <c r="Z197" s="419">
        <v>79591.5019354838</v>
      </c>
      <c r="AA197" s="419">
        <v>0</v>
      </c>
      <c r="AB197" s="419">
        <v>144676.3059732632</v>
      </c>
      <c r="AC197" s="419">
        <v>0</v>
      </c>
      <c r="AD197" s="419">
        <v>18349.868789905267</v>
      </c>
      <c r="AE197" s="419">
        <v>0</v>
      </c>
      <c r="AF197" s="419">
        <v>149406.57</v>
      </c>
      <c r="AG197" s="419">
        <v>0</v>
      </c>
      <c r="AH197" s="419">
        <v>0</v>
      </c>
      <c r="AI197" s="419">
        <v>0</v>
      </c>
      <c r="AJ197" s="419">
        <v>7376.6783999999998</v>
      </c>
      <c r="AK197" s="419">
        <v>0</v>
      </c>
      <c r="AL197" s="419">
        <v>0</v>
      </c>
      <c r="AM197" s="419">
        <v>0</v>
      </c>
      <c r="AN197" s="419">
        <v>0</v>
      </c>
      <c r="AO197" s="419">
        <v>0</v>
      </c>
      <c r="AP197" s="419">
        <v>0</v>
      </c>
      <c r="AQ197" s="419">
        <v>0</v>
      </c>
      <c r="AR197" s="419">
        <v>0</v>
      </c>
      <c r="AS197" s="419">
        <v>1278750.8220000002</v>
      </c>
      <c r="AT197" s="419">
        <v>551263.79206569178</v>
      </c>
      <c r="AU197" s="419">
        <v>156783.24840000001</v>
      </c>
      <c r="AV197" s="419">
        <v>319726.44860539743</v>
      </c>
      <c r="AW197" s="420">
        <v>1986797.8624656918</v>
      </c>
      <c r="AX197" s="420">
        <v>1979421.1840656917</v>
      </c>
      <c r="AY197" s="420">
        <v>5115</v>
      </c>
      <c r="AZ197" s="420">
        <v>1626570</v>
      </c>
      <c r="BA197" s="420">
        <v>0</v>
      </c>
      <c r="BB197" s="420">
        <v>0</v>
      </c>
      <c r="BC197" s="420">
        <v>1986797.8624656918</v>
      </c>
      <c r="BD197" s="419">
        <v>1986797.862465692</v>
      </c>
      <c r="BE197" s="419">
        <v>0</v>
      </c>
      <c r="BF197" s="420">
        <v>1633946.6784000001</v>
      </c>
      <c r="BG197" s="420">
        <v>1477163.43</v>
      </c>
      <c r="BH197" s="419">
        <v>1830014.6140656916</v>
      </c>
      <c r="BI197" s="419">
        <v>5754.762937313496</v>
      </c>
      <c r="BJ197" s="419">
        <v>5708.3178626404479</v>
      </c>
      <c r="BK197" s="421">
        <v>8.1363854975595919E-3</v>
      </c>
      <c r="BL197" s="421">
        <v>0</v>
      </c>
      <c r="BM197" s="419">
        <v>0</v>
      </c>
      <c r="BN197" s="420">
        <v>1986797.8624656918</v>
      </c>
      <c r="BO197" s="420">
        <v>6224.5949184455712</v>
      </c>
      <c r="BP197" s="420" t="s">
        <v>78</v>
      </c>
      <c r="BQ197" s="420">
        <v>6247.7920203323638</v>
      </c>
      <c r="BR197" s="421">
        <v>1.7287075931290863E-2</v>
      </c>
      <c r="BS197" s="419">
        <v>0</v>
      </c>
      <c r="BT197" s="419">
        <v>1986797.8624656918</v>
      </c>
      <c r="BU197" s="419">
        <v>0</v>
      </c>
      <c r="BV197" s="419">
        <v>1986797.8624656918</v>
      </c>
      <c r="BW197" s="419">
        <v>7376.6783999999998</v>
      </c>
      <c r="BX197" s="419">
        <v>1979421.1840656917</v>
      </c>
    </row>
    <row r="198" spans="1:76">
      <c r="A198" s="416">
        <v>140159</v>
      </c>
      <c r="B198" s="416">
        <v>3302140</v>
      </c>
      <c r="C198" s="417" t="s">
        <v>272</v>
      </c>
      <c r="D198" s="418">
        <v>339</v>
      </c>
      <c r="E198" s="418">
        <v>339</v>
      </c>
      <c r="F198" s="418">
        <v>0</v>
      </c>
      <c r="G198" s="419">
        <v>1363196.6310000001</v>
      </c>
      <c r="H198" s="419">
        <v>0</v>
      </c>
      <c r="I198" s="419">
        <v>0</v>
      </c>
      <c r="J198" s="419">
        <v>113645.29999999997</v>
      </c>
      <c r="K198" s="419">
        <v>0</v>
      </c>
      <c r="L198" s="419">
        <v>278216.49999999988</v>
      </c>
      <c r="M198" s="419">
        <v>0</v>
      </c>
      <c r="N198" s="419">
        <v>5136.9929452799997</v>
      </c>
      <c r="O198" s="419">
        <v>2373.3219686399993</v>
      </c>
      <c r="P198" s="419">
        <v>23623.921964159956</v>
      </c>
      <c r="Q198" s="419">
        <v>3570.3922598399945</v>
      </c>
      <c r="R198" s="419">
        <v>54669.679733759993</v>
      </c>
      <c r="S198" s="419">
        <v>95547.027851519801</v>
      </c>
      <c r="T198" s="419">
        <v>0</v>
      </c>
      <c r="U198" s="419">
        <v>0</v>
      </c>
      <c r="V198" s="419">
        <v>0</v>
      </c>
      <c r="W198" s="419">
        <v>0</v>
      </c>
      <c r="X198" s="419">
        <v>0</v>
      </c>
      <c r="Y198" s="419">
        <v>0</v>
      </c>
      <c r="Z198" s="419">
        <v>15296.332371134016</v>
      </c>
      <c r="AA198" s="419">
        <v>0</v>
      </c>
      <c r="AB198" s="419">
        <v>147945.37331035885</v>
      </c>
      <c r="AC198" s="419">
        <v>0</v>
      </c>
      <c r="AD198" s="419">
        <v>12295.296511242585</v>
      </c>
      <c r="AE198" s="419">
        <v>0</v>
      </c>
      <c r="AF198" s="419">
        <v>149406.57</v>
      </c>
      <c r="AG198" s="419">
        <v>0</v>
      </c>
      <c r="AH198" s="419">
        <v>0</v>
      </c>
      <c r="AI198" s="419">
        <v>0</v>
      </c>
      <c r="AJ198" s="419">
        <v>4845.5893999999998</v>
      </c>
      <c r="AK198" s="419">
        <v>0</v>
      </c>
      <c r="AL198" s="419">
        <v>0</v>
      </c>
      <c r="AM198" s="419">
        <v>0</v>
      </c>
      <c r="AN198" s="419">
        <v>0</v>
      </c>
      <c r="AO198" s="419">
        <v>0</v>
      </c>
      <c r="AP198" s="419">
        <v>0</v>
      </c>
      <c r="AQ198" s="419">
        <v>0</v>
      </c>
      <c r="AR198" s="419">
        <v>0</v>
      </c>
      <c r="AS198" s="419">
        <v>1363196.6310000001</v>
      </c>
      <c r="AT198" s="419">
        <v>752320.13891593507</v>
      </c>
      <c r="AU198" s="419">
        <v>154252.1594</v>
      </c>
      <c r="AV198" s="419">
        <v>423747.1340807107</v>
      </c>
      <c r="AW198" s="420">
        <v>2269768.9293159349</v>
      </c>
      <c r="AX198" s="420">
        <v>2264923.339915935</v>
      </c>
      <c r="AY198" s="420">
        <v>5115</v>
      </c>
      <c r="AZ198" s="420">
        <v>1733985</v>
      </c>
      <c r="BA198" s="420">
        <v>0</v>
      </c>
      <c r="BB198" s="420">
        <v>0</v>
      </c>
      <c r="BC198" s="420">
        <v>2269768.9293159349</v>
      </c>
      <c r="BD198" s="419">
        <v>2269768.9293159349</v>
      </c>
      <c r="BE198" s="419">
        <v>0</v>
      </c>
      <c r="BF198" s="420">
        <v>1738830.5893999999</v>
      </c>
      <c r="BG198" s="420">
        <v>1584578.43</v>
      </c>
      <c r="BH198" s="419">
        <v>2115516.7699159351</v>
      </c>
      <c r="BI198" s="419">
        <v>6240.4624481296023</v>
      </c>
      <c r="BJ198" s="419">
        <v>6242.5209539156631</v>
      </c>
      <c r="BK198" s="421">
        <v>-3.2975552685483037E-4</v>
      </c>
      <c r="BL198" s="421">
        <v>0</v>
      </c>
      <c r="BM198" s="419">
        <v>0</v>
      </c>
      <c r="BN198" s="420">
        <v>2269768.9293159349</v>
      </c>
      <c r="BO198" s="420">
        <v>6681.1897932623451</v>
      </c>
      <c r="BP198" s="420" t="s">
        <v>78</v>
      </c>
      <c r="BQ198" s="420">
        <v>6695.4835673036423</v>
      </c>
      <c r="BR198" s="421">
        <v>-1.1922704851029531E-3</v>
      </c>
      <c r="BS198" s="419">
        <v>0</v>
      </c>
      <c r="BT198" s="419">
        <v>2269768.9293159349</v>
      </c>
      <c r="BU198" s="419">
        <v>0</v>
      </c>
      <c r="BV198" s="419">
        <v>2269768.9293159349</v>
      </c>
      <c r="BW198" s="419">
        <v>4845.5893999999998</v>
      </c>
      <c r="BX198" s="419">
        <v>2264923.339915935</v>
      </c>
    </row>
    <row r="199" spans="1:76">
      <c r="A199" s="416">
        <v>140161</v>
      </c>
      <c r="B199" s="416">
        <v>3302141</v>
      </c>
      <c r="C199" s="417" t="s">
        <v>273</v>
      </c>
      <c r="D199" s="418">
        <v>198</v>
      </c>
      <c r="E199" s="418">
        <v>198</v>
      </c>
      <c r="F199" s="418">
        <v>0</v>
      </c>
      <c r="G199" s="419">
        <v>796203.34200000006</v>
      </c>
      <c r="H199" s="419">
        <v>0</v>
      </c>
      <c r="I199" s="419">
        <v>0</v>
      </c>
      <c r="J199" s="419">
        <v>71151.839999999967</v>
      </c>
      <c r="K199" s="419">
        <v>0</v>
      </c>
      <c r="L199" s="419">
        <v>170481.59999999995</v>
      </c>
      <c r="M199" s="419">
        <v>0</v>
      </c>
      <c r="N199" s="419">
        <v>242.45394431999998</v>
      </c>
      <c r="O199" s="419">
        <v>2058.2792294399965</v>
      </c>
      <c r="P199" s="419">
        <v>3672.9193267199994</v>
      </c>
      <c r="Q199" s="419">
        <v>5560.9649356799937</v>
      </c>
      <c r="R199" s="419">
        <v>16094.815027199948</v>
      </c>
      <c r="S199" s="419">
        <v>94701.478932479891</v>
      </c>
      <c r="T199" s="419">
        <v>0</v>
      </c>
      <c r="U199" s="419">
        <v>0</v>
      </c>
      <c r="V199" s="419">
        <v>0</v>
      </c>
      <c r="W199" s="419">
        <v>0</v>
      </c>
      <c r="X199" s="419">
        <v>0</v>
      </c>
      <c r="Y199" s="419">
        <v>0</v>
      </c>
      <c r="Z199" s="419">
        <v>32165.791242603544</v>
      </c>
      <c r="AA199" s="419">
        <v>0</v>
      </c>
      <c r="AB199" s="419">
        <v>80485.844388322454</v>
      </c>
      <c r="AC199" s="419">
        <v>0</v>
      </c>
      <c r="AD199" s="419">
        <v>0</v>
      </c>
      <c r="AE199" s="419">
        <v>0</v>
      </c>
      <c r="AF199" s="419">
        <v>149406.57</v>
      </c>
      <c r="AG199" s="419">
        <v>0</v>
      </c>
      <c r="AH199" s="419">
        <v>0</v>
      </c>
      <c r="AI199" s="419">
        <v>0</v>
      </c>
      <c r="AJ199" s="419">
        <v>4634.9116000000004</v>
      </c>
      <c r="AK199" s="419">
        <v>0</v>
      </c>
      <c r="AL199" s="419">
        <v>0</v>
      </c>
      <c r="AM199" s="419">
        <v>0</v>
      </c>
      <c r="AN199" s="419">
        <v>0</v>
      </c>
      <c r="AO199" s="419">
        <v>0</v>
      </c>
      <c r="AP199" s="419">
        <v>0</v>
      </c>
      <c r="AQ199" s="419">
        <v>0</v>
      </c>
      <c r="AR199" s="419">
        <v>0</v>
      </c>
      <c r="AS199" s="419">
        <v>796203.34200000006</v>
      </c>
      <c r="AT199" s="419">
        <v>476615.98702676571</v>
      </c>
      <c r="AU199" s="419">
        <v>154041.4816</v>
      </c>
      <c r="AV199" s="419">
        <v>251323.17799082474</v>
      </c>
      <c r="AW199" s="420">
        <v>1426860.8106267657</v>
      </c>
      <c r="AX199" s="420">
        <v>1422225.8990267657</v>
      </c>
      <c r="AY199" s="420">
        <v>5115</v>
      </c>
      <c r="AZ199" s="420">
        <v>1012770</v>
      </c>
      <c r="BA199" s="420">
        <v>0</v>
      </c>
      <c r="BB199" s="420">
        <v>0</v>
      </c>
      <c r="BC199" s="420">
        <v>1426860.8106267657</v>
      </c>
      <c r="BD199" s="419">
        <v>1426860.8106267657</v>
      </c>
      <c r="BE199" s="419">
        <v>0</v>
      </c>
      <c r="BF199" s="420">
        <v>1017404.9116</v>
      </c>
      <c r="BG199" s="420">
        <v>863363.42999999993</v>
      </c>
      <c r="BH199" s="419">
        <v>1272819.3290267657</v>
      </c>
      <c r="BI199" s="419">
        <v>6428.38044963013</v>
      </c>
      <c r="BJ199" s="419">
        <v>6472.2379426470588</v>
      </c>
      <c r="BK199" s="421">
        <v>-6.7762485566146731E-3</v>
      </c>
      <c r="BL199" s="421">
        <v>1.776248556614673E-3</v>
      </c>
      <c r="BM199" s="419">
        <v>2276.2680541313248</v>
      </c>
      <c r="BN199" s="420">
        <v>1429137.0786808971</v>
      </c>
      <c r="BO199" s="420">
        <v>7194.45538929746</v>
      </c>
      <c r="BP199" s="420" t="s">
        <v>78</v>
      </c>
      <c r="BQ199" s="420">
        <v>7217.8640337419047</v>
      </c>
      <c r="BR199" s="421">
        <v>-3.0156498313703706E-3</v>
      </c>
      <c r="BS199" s="419">
        <v>0</v>
      </c>
      <c r="BT199" s="419">
        <v>1429137.0786808971</v>
      </c>
      <c r="BU199" s="419">
        <v>0</v>
      </c>
      <c r="BV199" s="419">
        <v>1429137.0786808971</v>
      </c>
      <c r="BW199" s="419">
        <v>4634.9116000000004</v>
      </c>
      <c r="BX199" s="419">
        <v>1424502.1670808971</v>
      </c>
    </row>
    <row r="200" spans="1:76">
      <c r="A200" s="416">
        <v>140656</v>
      </c>
      <c r="B200" s="416">
        <v>3302144</v>
      </c>
      <c r="C200" s="417" t="s">
        <v>274</v>
      </c>
      <c r="D200" s="418">
        <v>594</v>
      </c>
      <c r="E200" s="418">
        <v>594</v>
      </c>
      <c r="F200" s="418">
        <v>0</v>
      </c>
      <c r="G200" s="419">
        <v>2388610.0260000001</v>
      </c>
      <c r="H200" s="419">
        <v>0</v>
      </c>
      <c r="I200" s="419">
        <v>0</v>
      </c>
      <c r="J200" s="419">
        <v>166515.06999999992</v>
      </c>
      <c r="K200" s="419">
        <v>0</v>
      </c>
      <c r="L200" s="419">
        <v>406077.69999999972</v>
      </c>
      <c r="M200" s="419">
        <v>0</v>
      </c>
      <c r="N200" s="419">
        <v>1939.63155455999</v>
      </c>
      <c r="O200" s="419">
        <v>9409.2764774399875</v>
      </c>
      <c r="P200" s="419">
        <v>139570.93441535978</v>
      </c>
      <c r="Q200" s="419">
        <v>102119.53790975998</v>
      </c>
      <c r="R200" s="419">
        <v>14485.333524479985</v>
      </c>
      <c r="S200" s="419">
        <v>5653.8196377599706</v>
      </c>
      <c r="T200" s="419">
        <v>0</v>
      </c>
      <c r="U200" s="419">
        <v>0</v>
      </c>
      <c r="V200" s="419">
        <v>0</v>
      </c>
      <c r="W200" s="419">
        <v>0</v>
      </c>
      <c r="X200" s="419">
        <v>0</v>
      </c>
      <c r="Y200" s="419">
        <v>0</v>
      </c>
      <c r="Z200" s="419">
        <v>156874.68210526314</v>
      </c>
      <c r="AA200" s="419">
        <v>0</v>
      </c>
      <c r="AB200" s="419">
        <v>232637.11069180121</v>
      </c>
      <c r="AC200" s="419">
        <v>0</v>
      </c>
      <c r="AD200" s="419">
        <v>2336.2322509274572</v>
      </c>
      <c r="AE200" s="419">
        <v>0</v>
      </c>
      <c r="AF200" s="419">
        <v>149406.57</v>
      </c>
      <c r="AG200" s="419">
        <v>0</v>
      </c>
      <c r="AH200" s="419">
        <v>0</v>
      </c>
      <c r="AI200" s="419">
        <v>0</v>
      </c>
      <c r="AJ200" s="419">
        <v>10546.3449</v>
      </c>
      <c r="AK200" s="419">
        <v>0</v>
      </c>
      <c r="AL200" s="419">
        <v>0</v>
      </c>
      <c r="AM200" s="419">
        <v>0</v>
      </c>
      <c r="AN200" s="419">
        <v>0</v>
      </c>
      <c r="AO200" s="419">
        <v>0</v>
      </c>
      <c r="AP200" s="419">
        <v>0</v>
      </c>
      <c r="AQ200" s="419">
        <v>0</v>
      </c>
      <c r="AR200" s="419">
        <v>0</v>
      </c>
      <c r="AS200" s="419">
        <v>2388610.0260000001</v>
      </c>
      <c r="AT200" s="419">
        <v>1237619.3285673512</v>
      </c>
      <c r="AU200" s="419">
        <v>159952.9149</v>
      </c>
      <c r="AV200" s="419">
        <v>656545.28125877061</v>
      </c>
      <c r="AW200" s="420">
        <v>3786182.2694673515</v>
      </c>
      <c r="AX200" s="420">
        <v>3775635.9245673516</v>
      </c>
      <c r="AY200" s="420">
        <v>5115</v>
      </c>
      <c r="AZ200" s="420">
        <v>3038310</v>
      </c>
      <c r="BA200" s="420">
        <v>0</v>
      </c>
      <c r="BB200" s="420">
        <v>0</v>
      </c>
      <c r="BC200" s="420">
        <v>3786182.2694673515</v>
      </c>
      <c r="BD200" s="419">
        <v>3786182.2694673515</v>
      </c>
      <c r="BE200" s="419">
        <v>0</v>
      </c>
      <c r="BF200" s="420">
        <v>3048856.3448999999</v>
      </c>
      <c r="BG200" s="420">
        <v>2888903.43</v>
      </c>
      <c r="BH200" s="419">
        <v>3626229.3545673518</v>
      </c>
      <c r="BI200" s="419">
        <v>6104.7632231773596</v>
      </c>
      <c r="BJ200" s="419">
        <v>5838.4077527210884</v>
      </c>
      <c r="BK200" s="421">
        <v>4.5621251844243274E-2</v>
      </c>
      <c r="BL200" s="421">
        <v>0</v>
      </c>
      <c r="BM200" s="419">
        <v>0</v>
      </c>
      <c r="BN200" s="420">
        <v>3786182.2694673515</v>
      </c>
      <c r="BO200" s="420">
        <v>6356.2894352985713</v>
      </c>
      <c r="BP200" s="420" t="s">
        <v>78</v>
      </c>
      <c r="BQ200" s="420">
        <v>6374.0442246925113</v>
      </c>
      <c r="BR200" s="421">
        <v>4.4812610701493005E-2</v>
      </c>
      <c r="BS200" s="419">
        <v>0</v>
      </c>
      <c r="BT200" s="419">
        <v>3786182.2694673515</v>
      </c>
      <c r="BU200" s="419">
        <v>0</v>
      </c>
      <c r="BV200" s="419">
        <v>3786182.2694673515</v>
      </c>
      <c r="BW200" s="419">
        <v>10546.3449</v>
      </c>
      <c r="BX200" s="419">
        <v>3775635.9245673516</v>
      </c>
    </row>
    <row r="201" spans="1:76">
      <c r="A201" s="416">
        <v>141206</v>
      </c>
      <c r="B201" s="416">
        <v>3302145</v>
      </c>
      <c r="C201" s="417" t="s">
        <v>275</v>
      </c>
      <c r="D201" s="418">
        <v>232</v>
      </c>
      <c r="E201" s="418">
        <v>232</v>
      </c>
      <c r="F201" s="418">
        <v>0</v>
      </c>
      <c r="G201" s="419">
        <v>932925.12800000003</v>
      </c>
      <c r="H201" s="419">
        <v>0</v>
      </c>
      <c r="I201" s="419">
        <v>0</v>
      </c>
      <c r="J201" s="419">
        <v>33599.479999999996</v>
      </c>
      <c r="K201" s="419">
        <v>0</v>
      </c>
      <c r="L201" s="419">
        <v>80505.199999999983</v>
      </c>
      <c r="M201" s="419">
        <v>0</v>
      </c>
      <c r="N201" s="419">
        <v>5333.9867750399972</v>
      </c>
      <c r="O201" s="419">
        <v>2058.2792294399969</v>
      </c>
      <c r="P201" s="419">
        <v>459.11491583999924</v>
      </c>
      <c r="Q201" s="419">
        <v>7077.5917363199997</v>
      </c>
      <c r="R201" s="419">
        <v>1072.9876684799997</v>
      </c>
      <c r="S201" s="419">
        <v>4947.0921830399921</v>
      </c>
      <c r="T201" s="419">
        <v>0</v>
      </c>
      <c r="U201" s="419">
        <v>0</v>
      </c>
      <c r="V201" s="419">
        <v>0</v>
      </c>
      <c r="W201" s="419">
        <v>0</v>
      </c>
      <c r="X201" s="419">
        <v>0</v>
      </c>
      <c r="Y201" s="419">
        <v>0</v>
      </c>
      <c r="Z201" s="419">
        <v>19098.879999999917</v>
      </c>
      <c r="AA201" s="419">
        <v>0</v>
      </c>
      <c r="AB201" s="419">
        <v>67897.453860365335</v>
      </c>
      <c r="AC201" s="419">
        <v>0</v>
      </c>
      <c r="AD201" s="419">
        <v>0</v>
      </c>
      <c r="AE201" s="419">
        <v>0</v>
      </c>
      <c r="AF201" s="419">
        <v>149406.57</v>
      </c>
      <c r="AG201" s="419">
        <v>0</v>
      </c>
      <c r="AH201" s="419">
        <v>0</v>
      </c>
      <c r="AI201" s="419">
        <v>0</v>
      </c>
      <c r="AJ201" s="419">
        <v>4845.5893999999998</v>
      </c>
      <c r="AK201" s="419">
        <v>0</v>
      </c>
      <c r="AL201" s="419">
        <v>0</v>
      </c>
      <c r="AM201" s="419">
        <v>0</v>
      </c>
      <c r="AN201" s="419">
        <v>0</v>
      </c>
      <c r="AO201" s="419">
        <v>0</v>
      </c>
      <c r="AP201" s="419">
        <v>0</v>
      </c>
      <c r="AQ201" s="419">
        <v>0</v>
      </c>
      <c r="AR201" s="419">
        <v>0</v>
      </c>
      <c r="AS201" s="419">
        <v>932925.12800000003</v>
      </c>
      <c r="AT201" s="419">
        <v>222050.06636852521</v>
      </c>
      <c r="AU201" s="419">
        <v>154252.1594</v>
      </c>
      <c r="AV201" s="419">
        <v>163163.05396330293</v>
      </c>
      <c r="AW201" s="420">
        <v>1309227.3537685252</v>
      </c>
      <c r="AX201" s="420">
        <v>1304381.7643685252</v>
      </c>
      <c r="AY201" s="420">
        <v>5115</v>
      </c>
      <c r="AZ201" s="420">
        <v>1186680</v>
      </c>
      <c r="BA201" s="420">
        <v>0</v>
      </c>
      <c r="BB201" s="420">
        <v>0</v>
      </c>
      <c r="BC201" s="420">
        <v>1309227.3537685252</v>
      </c>
      <c r="BD201" s="419">
        <v>1309227.3537685252</v>
      </c>
      <c r="BE201" s="419">
        <v>0</v>
      </c>
      <c r="BF201" s="420">
        <v>1191525.5893999999</v>
      </c>
      <c r="BG201" s="420">
        <v>1037273.4299999998</v>
      </c>
      <c r="BH201" s="419">
        <v>1154975.1943685252</v>
      </c>
      <c r="BI201" s="419">
        <v>4978.3413550367468</v>
      </c>
      <c r="BJ201" s="419">
        <v>4941.01960375</v>
      </c>
      <c r="BK201" s="421">
        <v>7.5534513683008586E-3</v>
      </c>
      <c r="BL201" s="421">
        <v>0</v>
      </c>
      <c r="BM201" s="419">
        <v>0</v>
      </c>
      <c r="BN201" s="420">
        <v>1309227.3537685252</v>
      </c>
      <c r="BO201" s="420">
        <v>5622.3351912436428</v>
      </c>
      <c r="BP201" s="420" t="s">
        <v>78</v>
      </c>
      <c r="BQ201" s="420">
        <v>5643.2213524505396</v>
      </c>
      <c r="BR201" s="421">
        <v>9.6719002470413429E-3</v>
      </c>
      <c r="BS201" s="419">
        <v>0</v>
      </c>
      <c r="BT201" s="419">
        <v>1309227.3537685252</v>
      </c>
      <c r="BU201" s="419">
        <v>0</v>
      </c>
      <c r="BV201" s="419">
        <v>1309227.3537685252</v>
      </c>
      <c r="BW201" s="419">
        <v>4845.5893999999998</v>
      </c>
      <c r="BX201" s="419">
        <v>1304381.7643685252</v>
      </c>
    </row>
    <row r="202" spans="1:76">
      <c r="A202" s="416">
        <v>141319</v>
      </c>
      <c r="B202" s="416">
        <v>3302146</v>
      </c>
      <c r="C202" s="417" t="s">
        <v>276</v>
      </c>
      <c r="D202" s="418">
        <v>543</v>
      </c>
      <c r="E202" s="418">
        <v>543</v>
      </c>
      <c r="F202" s="418">
        <v>0</v>
      </c>
      <c r="G202" s="419">
        <v>2183527.3470000001</v>
      </c>
      <c r="H202" s="419">
        <v>0</v>
      </c>
      <c r="I202" s="419">
        <v>0</v>
      </c>
      <c r="J202" s="419">
        <v>161079.85999999996</v>
      </c>
      <c r="K202" s="419">
        <v>0</v>
      </c>
      <c r="L202" s="419">
        <v>393054.79999999987</v>
      </c>
      <c r="M202" s="419">
        <v>0</v>
      </c>
      <c r="N202" s="419">
        <v>1939.6315545599996</v>
      </c>
      <c r="O202" s="419">
        <v>7939.0770278399914</v>
      </c>
      <c r="P202" s="419">
        <v>77590.420776959945</v>
      </c>
      <c r="Q202" s="419">
        <v>109702.67191295979</v>
      </c>
      <c r="R202" s="419">
        <v>45601.975910399975</v>
      </c>
      <c r="S202" s="419">
        <v>7067.2745471999888</v>
      </c>
      <c r="T202" s="419">
        <v>0</v>
      </c>
      <c r="U202" s="419">
        <v>0</v>
      </c>
      <c r="V202" s="419">
        <v>0</v>
      </c>
      <c r="W202" s="419">
        <v>0</v>
      </c>
      <c r="X202" s="419">
        <v>0</v>
      </c>
      <c r="Y202" s="419">
        <v>0</v>
      </c>
      <c r="Z202" s="419">
        <v>136456.47157894727</v>
      </c>
      <c r="AA202" s="419">
        <v>0</v>
      </c>
      <c r="AB202" s="419">
        <v>290340.62373555225</v>
      </c>
      <c r="AC202" s="419">
        <v>0</v>
      </c>
      <c r="AD202" s="419">
        <v>16877.606949077443</v>
      </c>
      <c r="AE202" s="419">
        <v>0</v>
      </c>
      <c r="AF202" s="419">
        <v>149406.57</v>
      </c>
      <c r="AG202" s="419">
        <v>0</v>
      </c>
      <c r="AH202" s="419">
        <v>0</v>
      </c>
      <c r="AI202" s="419">
        <v>63527.80067726878</v>
      </c>
      <c r="AJ202" s="419">
        <v>6569.8541999999998</v>
      </c>
      <c r="AK202" s="419">
        <v>0</v>
      </c>
      <c r="AL202" s="419">
        <v>0</v>
      </c>
      <c r="AM202" s="419">
        <v>0</v>
      </c>
      <c r="AN202" s="419">
        <v>0</v>
      </c>
      <c r="AO202" s="419">
        <v>0</v>
      </c>
      <c r="AP202" s="419">
        <v>0</v>
      </c>
      <c r="AQ202" s="419">
        <v>0</v>
      </c>
      <c r="AR202" s="419">
        <v>0</v>
      </c>
      <c r="AS202" s="419">
        <v>2183527.3470000001</v>
      </c>
      <c r="AT202" s="419">
        <v>1247650.4139934964</v>
      </c>
      <c r="AU202" s="419">
        <v>219504.22487726877</v>
      </c>
      <c r="AV202" s="419">
        <v>688948.24730832328</v>
      </c>
      <c r="AW202" s="420">
        <v>3650681.9858707655</v>
      </c>
      <c r="AX202" s="420">
        <v>3580584.3309934968</v>
      </c>
      <c r="AY202" s="420">
        <v>5115</v>
      </c>
      <c r="AZ202" s="420">
        <v>2777445</v>
      </c>
      <c r="BA202" s="420">
        <v>0</v>
      </c>
      <c r="BB202" s="420">
        <v>0</v>
      </c>
      <c r="BC202" s="420">
        <v>3650681.9858707655</v>
      </c>
      <c r="BD202" s="419">
        <v>3650681.9858707655</v>
      </c>
      <c r="BE202" s="419">
        <v>0</v>
      </c>
      <c r="BF202" s="420">
        <v>2847542.6548772687</v>
      </c>
      <c r="BG202" s="420">
        <v>2628038.4300000002</v>
      </c>
      <c r="BH202" s="419">
        <v>3431177.760993497</v>
      </c>
      <c r="BI202" s="419">
        <v>6318.9277366362739</v>
      </c>
      <c r="BJ202" s="419">
        <v>6200.5377484288356</v>
      </c>
      <c r="BK202" s="421">
        <v>1.9093503339680077E-2</v>
      </c>
      <c r="BL202" s="421">
        <v>0</v>
      </c>
      <c r="BM202" s="419">
        <v>0</v>
      </c>
      <c r="BN202" s="420">
        <v>3650681.9858707655</v>
      </c>
      <c r="BO202" s="420">
        <v>6594.0779576307496</v>
      </c>
      <c r="BP202" s="420" t="s">
        <v>78</v>
      </c>
      <c r="BQ202" s="420">
        <v>6723.1712446975425</v>
      </c>
      <c r="BR202" s="421">
        <v>1.8838520872415332E-2</v>
      </c>
      <c r="BS202" s="419">
        <v>0</v>
      </c>
      <c r="BT202" s="419">
        <v>3650681.9858707655</v>
      </c>
      <c r="BU202" s="419">
        <v>0</v>
      </c>
      <c r="BV202" s="419">
        <v>3650681.9858707655</v>
      </c>
      <c r="BW202" s="419">
        <v>6569.8541999999998</v>
      </c>
      <c r="BX202" s="419">
        <v>3644112.1316707656</v>
      </c>
    </row>
    <row r="203" spans="1:76">
      <c r="A203" s="416">
        <v>150639</v>
      </c>
      <c r="B203" s="416">
        <v>3302149</v>
      </c>
      <c r="C203" s="417" t="s">
        <v>277</v>
      </c>
      <c r="D203" s="418">
        <v>352</v>
      </c>
      <c r="E203" s="418">
        <v>352</v>
      </c>
      <c r="F203" s="418">
        <v>0</v>
      </c>
      <c r="G203" s="419">
        <v>1415472.608</v>
      </c>
      <c r="H203" s="419">
        <v>0</v>
      </c>
      <c r="I203" s="419">
        <v>0</v>
      </c>
      <c r="J203" s="419">
        <v>91410.34999999986</v>
      </c>
      <c r="K203" s="419">
        <v>0</v>
      </c>
      <c r="L203" s="419">
        <v>222573.19999999995</v>
      </c>
      <c r="M203" s="419">
        <v>0</v>
      </c>
      <c r="N203" s="419">
        <v>35398.275870719983</v>
      </c>
      <c r="O203" s="419">
        <v>4704.6382387199947</v>
      </c>
      <c r="P203" s="419">
        <v>4132.0342425599965</v>
      </c>
      <c r="Q203" s="419">
        <v>31849.162813439874</v>
      </c>
      <c r="R203" s="419">
        <v>25751.704043519934</v>
      </c>
      <c r="S203" s="419">
        <v>16254.73145855998</v>
      </c>
      <c r="T203" s="419">
        <v>0</v>
      </c>
      <c r="U203" s="419">
        <v>0</v>
      </c>
      <c r="V203" s="419">
        <v>0</v>
      </c>
      <c r="W203" s="419">
        <v>0</v>
      </c>
      <c r="X203" s="419">
        <v>0</v>
      </c>
      <c r="Y203" s="419">
        <v>0</v>
      </c>
      <c r="Z203" s="419">
        <v>45114.982564102414</v>
      </c>
      <c r="AA203" s="419">
        <v>0</v>
      </c>
      <c r="AB203" s="419">
        <v>173697.20131784814</v>
      </c>
      <c r="AC203" s="419">
        <v>0</v>
      </c>
      <c r="AD203" s="419">
        <v>24942.108799999904</v>
      </c>
      <c r="AE203" s="419">
        <v>0</v>
      </c>
      <c r="AF203" s="419">
        <v>149406.57</v>
      </c>
      <c r="AG203" s="419">
        <v>0</v>
      </c>
      <c r="AH203" s="419">
        <v>0</v>
      </c>
      <c r="AI203" s="419">
        <v>0</v>
      </c>
      <c r="AJ203" s="419">
        <v>36595.2405</v>
      </c>
      <c r="AK203" s="419">
        <v>0</v>
      </c>
      <c r="AL203" s="419">
        <v>0</v>
      </c>
      <c r="AM203" s="419">
        <v>0</v>
      </c>
      <c r="AN203" s="419">
        <v>0</v>
      </c>
      <c r="AO203" s="419">
        <v>0</v>
      </c>
      <c r="AP203" s="419">
        <v>0</v>
      </c>
      <c r="AQ203" s="419">
        <v>0</v>
      </c>
      <c r="AR203" s="419">
        <v>0</v>
      </c>
      <c r="AS203" s="419">
        <v>1415472.608</v>
      </c>
      <c r="AT203" s="419">
        <v>675828.38934947003</v>
      </c>
      <c r="AU203" s="419">
        <v>186001.81050000002</v>
      </c>
      <c r="AV203" s="419">
        <v>400017.50651815522</v>
      </c>
      <c r="AW203" s="420">
        <v>2277302.8078494701</v>
      </c>
      <c r="AX203" s="420">
        <v>2240707.5673494702</v>
      </c>
      <c r="AY203" s="420">
        <v>5115</v>
      </c>
      <c r="AZ203" s="420">
        <v>1800480</v>
      </c>
      <c r="BA203" s="420">
        <v>0</v>
      </c>
      <c r="BB203" s="420">
        <v>0</v>
      </c>
      <c r="BC203" s="420">
        <v>2277302.8078494701</v>
      </c>
      <c r="BD203" s="419">
        <v>2277302.8078494696</v>
      </c>
      <c r="BE203" s="419">
        <v>0</v>
      </c>
      <c r="BF203" s="420">
        <v>1837075.2405000001</v>
      </c>
      <c r="BG203" s="420">
        <v>1651073.43</v>
      </c>
      <c r="BH203" s="419">
        <v>2091300.9973494702</v>
      </c>
      <c r="BI203" s="419">
        <v>5941.1960151973581</v>
      </c>
      <c r="BJ203" s="419">
        <v>5758.1446102425889</v>
      </c>
      <c r="BK203" s="421">
        <v>3.1789997880420938E-2</v>
      </c>
      <c r="BL203" s="421">
        <v>0</v>
      </c>
      <c r="BM203" s="419">
        <v>0</v>
      </c>
      <c r="BN203" s="420">
        <v>2277302.8078494701</v>
      </c>
      <c r="BO203" s="420">
        <v>6365.6464981519039</v>
      </c>
      <c r="BP203" s="420" t="s">
        <v>78</v>
      </c>
      <c r="BQ203" s="420">
        <v>6469.610249572358</v>
      </c>
      <c r="BR203" s="421">
        <v>3.525885712429111E-2</v>
      </c>
      <c r="BS203" s="419">
        <v>0</v>
      </c>
      <c r="BT203" s="419">
        <v>2277302.8078494701</v>
      </c>
      <c r="BU203" s="419">
        <v>0</v>
      </c>
      <c r="BV203" s="419">
        <v>2277302.8078494701</v>
      </c>
      <c r="BW203" s="419">
        <v>36595.2405</v>
      </c>
      <c r="BX203" s="419">
        <v>2240707.5673494702</v>
      </c>
    </row>
    <row r="204" spans="1:76">
      <c r="A204" s="416">
        <v>141320</v>
      </c>
      <c r="B204" s="416">
        <v>3302152</v>
      </c>
      <c r="C204" s="417" t="s">
        <v>278</v>
      </c>
      <c r="D204" s="418">
        <v>284</v>
      </c>
      <c r="E204" s="418">
        <v>284</v>
      </c>
      <c r="F204" s="418">
        <v>0</v>
      </c>
      <c r="G204" s="419">
        <v>1142029.0360000001</v>
      </c>
      <c r="H204" s="419">
        <v>0</v>
      </c>
      <c r="I204" s="419">
        <v>0</v>
      </c>
      <c r="J204" s="419">
        <v>86469.249999999913</v>
      </c>
      <c r="K204" s="419">
        <v>0</v>
      </c>
      <c r="L204" s="419">
        <v>208366.3999999997</v>
      </c>
      <c r="M204" s="419">
        <v>0</v>
      </c>
      <c r="N204" s="419">
        <v>1454.7236659199943</v>
      </c>
      <c r="O204" s="419">
        <v>5586.7579084799982</v>
      </c>
      <c r="P204" s="419">
        <v>11018.757980159997</v>
      </c>
      <c r="Q204" s="419">
        <v>37915.670015999931</v>
      </c>
      <c r="R204" s="419">
        <v>75645.630627839913</v>
      </c>
      <c r="S204" s="419">
        <v>4947.0921830399875</v>
      </c>
      <c r="T204" s="419">
        <v>0</v>
      </c>
      <c r="U204" s="419">
        <v>0</v>
      </c>
      <c r="V204" s="419">
        <v>0</v>
      </c>
      <c r="W204" s="419">
        <v>0</v>
      </c>
      <c r="X204" s="419">
        <v>0</v>
      </c>
      <c r="Y204" s="419">
        <v>0</v>
      </c>
      <c r="Z204" s="419">
        <v>24023.984881889606</v>
      </c>
      <c r="AA204" s="419">
        <v>0</v>
      </c>
      <c r="AB204" s="419">
        <v>99260.737604441107</v>
      </c>
      <c r="AC204" s="419">
        <v>0</v>
      </c>
      <c r="AD204" s="419">
        <v>925.20959999998888</v>
      </c>
      <c r="AE204" s="419">
        <v>0</v>
      </c>
      <c r="AF204" s="419">
        <v>149406.57</v>
      </c>
      <c r="AG204" s="419">
        <v>0</v>
      </c>
      <c r="AH204" s="419">
        <v>0</v>
      </c>
      <c r="AI204" s="419">
        <v>0</v>
      </c>
      <c r="AJ204" s="419">
        <v>8759.8055999999997</v>
      </c>
      <c r="AK204" s="419">
        <v>0</v>
      </c>
      <c r="AL204" s="419">
        <v>0</v>
      </c>
      <c r="AM204" s="419">
        <v>0</v>
      </c>
      <c r="AN204" s="419">
        <v>0</v>
      </c>
      <c r="AO204" s="419">
        <v>0</v>
      </c>
      <c r="AP204" s="419">
        <v>0</v>
      </c>
      <c r="AQ204" s="419">
        <v>0</v>
      </c>
      <c r="AR204" s="419">
        <v>0</v>
      </c>
      <c r="AS204" s="419">
        <v>1142029.0360000001</v>
      </c>
      <c r="AT204" s="419">
        <v>555614.21446777007</v>
      </c>
      <c r="AU204" s="419">
        <v>158166.3756</v>
      </c>
      <c r="AV204" s="419">
        <v>311667.73106175929</v>
      </c>
      <c r="AW204" s="420">
        <v>1855809.6260677702</v>
      </c>
      <c r="AX204" s="420">
        <v>1847049.8204677701</v>
      </c>
      <c r="AY204" s="420">
        <v>5115</v>
      </c>
      <c r="AZ204" s="420">
        <v>1452660</v>
      </c>
      <c r="BA204" s="420">
        <v>0</v>
      </c>
      <c r="BB204" s="420">
        <v>0</v>
      </c>
      <c r="BC204" s="420">
        <v>1855809.6260677702</v>
      </c>
      <c r="BD204" s="419">
        <v>1855809.6260677699</v>
      </c>
      <c r="BE204" s="419">
        <v>0</v>
      </c>
      <c r="BF204" s="420">
        <v>1461419.8056000001</v>
      </c>
      <c r="BG204" s="420">
        <v>1303253.43</v>
      </c>
      <c r="BH204" s="419">
        <v>1697643.25046777</v>
      </c>
      <c r="BI204" s="419">
        <v>5977.6170791118666</v>
      </c>
      <c r="BJ204" s="419">
        <v>5850.8498466876972</v>
      </c>
      <c r="BK204" s="421">
        <v>2.1666464829196611E-2</v>
      </c>
      <c r="BL204" s="421">
        <v>0</v>
      </c>
      <c r="BM204" s="419">
        <v>0</v>
      </c>
      <c r="BN204" s="420">
        <v>1855809.6260677702</v>
      </c>
      <c r="BO204" s="420">
        <v>6503.6965509428528</v>
      </c>
      <c r="BP204" s="420" t="s">
        <v>78</v>
      </c>
      <c r="BQ204" s="420">
        <v>6534.540936858346</v>
      </c>
      <c r="BR204" s="421">
        <v>3.168263101362423E-2</v>
      </c>
      <c r="BS204" s="419">
        <v>0</v>
      </c>
      <c r="BT204" s="419">
        <v>1855809.6260677702</v>
      </c>
      <c r="BU204" s="419">
        <v>0</v>
      </c>
      <c r="BV204" s="419">
        <v>1855809.6260677702</v>
      </c>
      <c r="BW204" s="419">
        <v>8759.8055999999997</v>
      </c>
      <c r="BX204" s="419">
        <v>1847049.8204677701</v>
      </c>
    </row>
    <row r="205" spans="1:76">
      <c r="A205" s="416">
        <v>141669</v>
      </c>
      <c r="B205" s="416">
        <v>3302154</v>
      </c>
      <c r="C205" s="417" t="s">
        <v>279</v>
      </c>
      <c r="D205" s="418">
        <v>181</v>
      </c>
      <c r="E205" s="418">
        <v>181</v>
      </c>
      <c r="F205" s="418">
        <v>0</v>
      </c>
      <c r="G205" s="419">
        <v>727842.44900000002</v>
      </c>
      <c r="H205" s="419">
        <v>0</v>
      </c>
      <c r="I205" s="419">
        <v>0</v>
      </c>
      <c r="J205" s="419">
        <v>42493.45999999997</v>
      </c>
      <c r="K205" s="419">
        <v>0</v>
      </c>
      <c r="L205" s="419">
        <v>112470.49999999985</v>
      </c>
      <c r="M205" s="419">
        <v>0</v>
      </c>
      <c r="N205" s="419">
        <v>5818.8946636799592</v>
      </c>
      <c r="O205" s="419">
        <v>3528.4786790399971</v>
      </c>
      <c r="P205" s="419">
        <v>3672.9193267199989</v>
      </c>
      <c r="Q205" s="419">
        <v>24771.571077119916</v>
      </c>
      <c r="R205" s="419">
        <v>28434.173214719998</v>
      </c>
      <c r="S205" s="419">
        <v>5653.8196377599988</v>
      </c>
      <c r="T205" s="419">
        <v>0</v>
      </c>
      <c r="U205" s="419">
        <v>0</v>
      </c>
      <c r="V205" s="419">
        <v>0</v>
      </c>
      <c r="W205" s="419">
        <v>0</v>
      </c>
      <c r="X205" s="419">
        <v>0</v>
      </c>
      <c r="Y205" s="419">
        <v>0</v>
      </c>
      <c r="Z205" s="419">
        <v>18443.811707317054</v>
      </c>
      <c r="AA205" s="419">
        <v>0</v>
      </c>
      <c r="AB205" s="419">
        <v>48773.184811950559</v>
      </c>
      <c r="AC205" s="419">
        <v>0</v>
      </c>
      <c r="AD205" s="419">
        <v>19410.126399999965</v>
      </c>
      <c r="AE205" s="419">
        <v>0</v>
      </c>
      <c r="AF205" s="419">
        <v>149406.57</v>
      </c>
      <c r="AG205" s="419">
        <v>0</v>
      </c>
      <c r="AH205" s="419">
        <v>0</v>
      </c>
      <c r="AI205" s="419">
        <v>0</v>
      </c>
      <c r="AJ205" s="419">
        <v>4187.2213000000002</v>
      </c>
      <c r="AK205" s="419">
        <v>0</v>
      </c>
      <c r="AL205" s="419">
        <v>0</v>
      </c>
      <c r="AM205" s="419">
        <v>0</v>
      </c>
      <c r="AN205" s="419">
        <v>0</v>
      </c>
      <c r="AO205" s="419">
        <v>0</v>
      </c>
      <c r="AP205" s="419">
        <v>0</v>
      </c>
      <c r="AQ205" s="419">
        <v>0</v>
      </c>
      <c r="AR205" s="419">
        <v>0</v>
      </c>
      <c r="AS205" s="419">
        <v>727842.44900000002</v>
      </c>
      <c r="AT205" s="419">
        <v>313470.93951830728</v>
      </c>
      <c r="AU205" s="419">
        <v>153593.79130000001</v>
      </c>
      <c r="AV205" s="419">
        <v>166829.08123760484</v>
      </c>
      <c r="AW205" s="420">
        <v>1194907.1798183073</v>
      </c>
      <c r="AX205" s="420">
        <v>1190719.9585183072</v>
      </c>
      <c r="AY205" s="420">
        <v>5115</v>
      </c>
      <c r="AZ205" s="420">
        <v>925815</v>
      </c>
      <c r="BA205" s="420">
        <v>0</v>
      </c>
      <c r="BB205" s="420">
        <v>0</v>
      </c>
      <c r="BC205" s="420">
        <v>1194907.1798183073</v>
      </c>
      <c r="BD205" s="419">
        <v>1194907.1798183073</v>
      </c>
      <c r="BE205" s="419">
        <v>0</v>
      </c>
      <c r="BF205" s="420">
        <v>930002.22129999998</v>
      </c>
      <c r="BG205" s="420">
        <v>776408.43</v>
      </c>
      <c r="BH205" s="419">
        <v>1041313.3885183072</v>
      </c>
      <c r="BI205" s="419">
        <v>5753.1126437475541</v>
      </c>
      <c r="BJ205" s="419">
        <v>5738.2214153846153</v>
      </c>
      <c r="BK205" s="421">
        <v>2.5950947663006319E-3</v>
      </c>
      <c r="BL205" s="421">
        <v>0</v>
      </c>
      <c r="BM205" s="419">
        <v>0</v>
      </c>
      <c r="BN205" s="420">
        <v>1194907.1798183073</v>
      </c>
      <c r="BO205" s="420">
        <v>6578.5633067309791</v>
      </c>
      <c r="BP205" s="420" t="s">
        <v>78</v>
      </c>
      <c r="BQ205" s="420">
        <v>6601.6971260679957</v>
      </c>
      <c r="BR205" s="421">
        <v>1.2418969899536725E-2</v>
      </c>
      <c r="BS205" s="419">
        <v>0</v>
      </c>
      <c r="BT205" s="419">
        <v>1194907.1798183073</v>
      </c>
      <c r="BU205" s="419">
        <v>0</v>
      </c>
      <c r="BV205" s="419">
        <v>1194907.1798183073</v>
      </c>
      <c r="BW205" s="419">
        <v>4187.2213000000002</v>
      </c>
      <c r="BX205" s="419">
        <v>1190719.9585183072</v>
      </c>
    </row>
    <row r="206" spans="1:76">
      <c r="A206" s="416">
        <v>143436</v>
      </c>
      <c r="B206" s="416">
        <v>3302156</v>
      </c>
      <c r="C206" s="417" t="s">
        <v>280</v>
      </c>
      <c r="D206" s="418">
        <v>123</v>
      </c>
      <c r="E206" s="418">
        <v>123</v>
      </c>
      <c r="F206" s="418">
        <v>0</v>
      </c>
      <c r="G206" s="419">
        <v>494611.16700000002</v>
      </c>
      <c r="H206" s="419">
        <v>0</v>
      </c>
      <c r="I206" s="419">
        <v>0</v>
      </c>
      <c r="J206" s="419">
        <v>33105.369999999966</v>
      </c>
      <c r="K206" s="419">
        <v>0</v>
      </c>
      <c r="L206" s="419">
        <v>79321.299999999916</v>
      </c>
      <c r="M206" s="419">
        <v>0</v>
      </c>
      <c r="N206" s="419">
        <v>727.36183295999933</v>
      </c>
      <c r="O206" s="419">
        <v>294.03988991999972</v>
      </c>
      <c r="P206" s="419">
        <v>3672.9193267199962</v>
      </c>
      <c r="Q206" s="419">
        <v>1516.6268006399987</v>
      </c>
      <c r="R206" s="419">
        <v>47211.457413119955</v>
      </c>
      <c r="S206" s="419">
        <v>4240.3647283199962</v>
      </c>
      <c r="T206" s="419">
        <v>0</v>
      </c>
      <c r="U206" s="419">
        <v>0</v>
      </c>
      <c r="V206" s="419">
        <v>0</v>
      </c>
      <c r="W206" s="419">
        <v>0</v>
      </c>
      <c r="X206" s="419">
        <v>0</v>
      </c>
      <c r="Y206" s="419">
        <v>0</v>
      </c>
      <c r="Z206" s="419">
        <v>29364.528000000002</v>
      </c>
      <c r="AA206" s="419">
        <v>0</v>
      </c>
      <c r="AB206" s="419">
        <v>61641.3</v>
      </c>
      <c r="AC206" s="419">
        <v>0</v>
      </c>
      <c r="AD206" s="419">
        <v>1561.2911999999915</v>
      </c>
      <c r="AE206" s="419">
        <v>0</v>
      </c>
      <c r="AF206" s="419">
        <v>149406.57</v>
      </c>
      <c r="AG206" s="419">
        <v>0</v>
      </c>
      <c r="AH206" s="419">
        <v>0</v>
      </c>
      <c r="AI206" s="419">
        <v>0</v>
      </c>
      <c r="AJ206" s="419">
        <v>4055.5477000000001</v>
      </c>
      <c r="AK206" s="419">
        <v>0</v>
      </c>
      <c r="AL206" s="419">
        <v>0</v>
      </c>
      <c r="AM206" s="419">
        <v>0</v>
      </c>
      <c r="AN206" s="419">
        <v>0</v>
      </c>
      <c r="AO206" s="419">
        <v>0</v>
      </c>
      <c r="AP206" s="419">
        <v>0</v>
      </c>
      <c r="AQ206" s="419">
        <v>0</v>
      </c>
      <c r="AR206" s="419">
        <v>0</v>
      </c>
      <c r="AS206" s="419">
        <v>494611.16700000002</v>
      </c>
      <c r="AT206" s="419">
        <v>262656.55919167981</v>
      </c>
      <c r="AU206" s="419">
        <v>153462.1177</v>
      </c>
      <c r="AV206" s="419">
        <v>147604.05674700474</v>
      </c>
      <c r="AW206" s="420">
        <v>910729.84389167977</v>
      </c>
      <c r="AX206" s="420">
        <v>906674.29619167978</v>
      </c>
      <c r="AY206" s="420">
        <v>5115</v>
      </c>
      <c r="AZ206" s="420">
        <v>629145</v>
      </c>
      <c r="BA206" s="420">
        <v>0</v>
      </c>
      <c r="BB206" s="420">
        <v>0</v>
      </c>
      <c r="BC206" s="420">
        <v>910729.84389167977</v>
      </c>
      <c r="BD206" s="419">
        <v>910729.84389168001</v>
      </c>
      <c r="BE206" s="419">
        <v>0</v>
      </c>
      <c r="BF206" s="420">
        <v>633200.5477</v>
      </c>
      <c r="BG206" s="420">
        <v>479738.43</v>
      </c>
      <c r="BH206" s="419">
        <v>757267.72619167971</v>
      </c>
      <c r="BI206" s="419">
        <v>6156.6481804201603</v>
      </c>
      <c r="BJ206" s="419">
        <v>6081.9547182481756</v>
      </c>
      <c r="BK206" s="421">
        <v>1.2281160520297192E-2</v>
      </c>
      <c r="BL206" s="421">
        <v>0</v>
      </c>
      <c r="BM206" s="419">
        <v>0</v>
      </c>
      <c r="BN206" s="420">
        <v>910729.84389167977</v>
      </c>
      <c r="BO206" s="420">
        <v>7371.3357413957701</v>
      </c>
      <c r="BP206" s="420" t="s">
        <v>78</v>
      </c>
      <c r="BQ206" s="420">
        <v>7404.3076739160961</v>
      </c>
      <c r="BR206" s="421">
        <v>2.7440353060140366E-2</v>
      </c>
      <c r="BS206" s="419">
        <v>0</v>
      </c>
      <c r="BT206" s="419">
        <v>910729.84389167977</v>
      </c>
      <c r="BU206" s="419">
        <v>0</v>
      </c>
      <c r="BV206" s="419">
        <v>910729.84389167977</v>
      </c>
      <c r="BW206" s="419">
        <v>4055.5477000000001</v>
      </c>
      <c r="BX206" s="419">
        <v>906674.29619167978</v>
      </c>
    </row>
    <row r="207" spans="1:76">
      <c r="A207" s="416">
        <v>141670</v>
      </c>
      <c r="B207" s="416">
        <v>3302158</v>
      </c>
      <c r="C207" s="417" t="s">
        <v>281</v>
      </c>
      <c r="D207" s="418">
        <v>208</v>
      </c>
      <c r="E207" s="418">
        <v>208</v>
      </c>
      <c r="F207" s="418">
        <v>0</v>
      </c>
      <c r="G207" s="419">
        <v>836415.6320000001</v>
      </c>
      <c r="H207" s="419">
        <v>0</v>
      </c>
      <c r="I207" s="419">
        <v>0</v>
      </c>
      <c r="J207" s="419">
        <v>15317.409999999945</v>
      </c>
      <c r="K207" s="419">
        <v>0</v>
      </c>
      <c r="L207" s="419">
        <v>36700.89999999987</v>
      </c>
      <c r="M207" s="419">
        <v>0</v>
      </c>
      <c r="N207" s="419">
        <v>242.45394431999964</v>
      </c>
      <c r="O207" s="419">
        <v>5880.7977983999972</v>
      </c>
      <c r="P207" s="419">
        <v>5968.4939059199996</v>
      </c>
      <c r="Q207" s="419">
        <v>9099.760803839994</v>
      </c>
      <c r="R207" s="419">
        <v>6437.9260108799899</v>
      </c>
      <c r="S207" s="419">
        <v>8480.7294566399851</v>
      </c>
      <c r="T207" s="419">
        <v>0</v>
      </c>
      <c r="U207" s="419">
        <v>0</v>
      </c>
      <c r="V207" s="419">
        <v>0</v>
      </c>
      <c r="W207" s="419">
        <v>0</v>
      </c>
      <c r="X207" s="419">
        <v>0</v>
      </c>
      <c r="Y207" s="419">
        <v>0</v>
      </c>
      <c r="Z207" s="419">
        <v>15089.170386740227</v>
      </c>
      <c r="AA207" s="419">
        <v>0</v>
      </c>
      <c r="AB207" s="419">
        <v>69044.988652460117</v>
      </c>
      <c r="AC207" s="419">
        <v>0</v>
      </c>
      <c r="AD207" s="419">
        <v>0</v>
      </c>
      <c r="AE207" s="419">
        <v>0</v>
      </c>
      <c r="AF207" s="419">
        <v>149406.57</v>
      </c>
      <c r="AG207" s="419">
        <v>0</v>
      </c>
      <c r="AH207" s="419">
        <v>0</v>
      </c>
      <c r="AI207" s="419">
        <v>0</v>
      </c>
      <c r="AJ207" s="419">
        <v>5878.2906000000003</v>
      </c>
      <c r="AK207" s="419">
        <v>0</v>
      </c>
      <c r="AL207" s="419">
        <v>0</v>
      </c>
      <c r="AM207" s="419">
        <v>0</v>
      </c>
      <c r="AN207" s="419">
        <v>0</v>
      </c>
      <c r="AO207" s="419">
        <v>0</v>
      </c>
      <c r="AP207" s="419">
        <v>0</v>
      </c>
      <c r="AQ207" s="419">
        <v>0</v>
      </c>
      <c r="AR207" s="419">
        <v>0</v>
      </c>
      <c r="AS207" s="419">
        <v>836415.6320000001</v>
      </c>
      <c r="AT207" s="419">
        <v>172262.63095920012</v>
      </c>
      <c r="AU207" s="419">
        <v>155284.86060000001</v>
      </c>
      <c r="AV207" s="419">
        <v>142592.02014366002</v>
      </c>
      <c r="AW207" s="420">
        <v>1163963.1235592002</v>
      </c>
      <c r="AX207" s="420">
        <v>1158084.8329592003</v>
      </c>
      <c r="AY207" s="420">
        <v>5115</v>
      </c>
      <c r="AZ207" s="420">
        <v>1063920</v>
      </c>
      <c r="BA207" s="420">
        <v>0</v>
      </c>
      <c r="BB207" s="420">
        <v>0</v>
      </c>
      <c r="BC207" s="420">
        <v>1163963.1235592002</v>
      </c>
      <c r="BD207" s="419">
        <v>1163963.1235592002</v>
      </c>
      <c r="BE207" s="419">
        <v>0</v>
      </c>
      <c r="BF207" s="420">
        <v>1069798.2905999999</v>
      </c>
      <c r="BG207" s="420">
        <v>914513.42999999993</v>
      </c>
      <c r="BH207" s="419">
        <v>1008678.2629592002</v>
      </c>
      <c r="BI207" s="419">
        <v>4849.4147257653858</v>
      </c>
      <c r="BJ207" s="419">
        <v>4856.7810899999995</v>
      </c>
      <c r="BK207" s="421">
        <v>-1.5167173685840729E-3</v>
      </c>
      <c r="BL207" s="421">
        <v>0</v>
      </c>
      <c r="BM207" s="419">
        <v>0</v>
      </c>
      <c r="BN207" s="420">
        <v>1163963.1235592002</v>
      </c>
      <c r="BO207" s="420">
        <v>5567.7155430730782</v>
      </c>
      <c r="BP207" s="420" t="s">
        <v>78</v>
      </c>
      <c r="BQ207" s="420">
        <v>5595.9765555730783</v>
      </c>
      <c r="BR207" s="421">
        <v>-6.8070789205854076E-4</v>
      </c>
      <c r="BS207" s="419">
        <v>0</v>
      </c>
      <c r="BT207" s="419">
        <v>1163963.1235592002</v>
      </c>
      <c r="BU207" s="419">
        <v>0</v>
      </c>
      <c r="BV207" s="419">
        <v>1163963.1235592002</v>
      </c>
      <c r="BW207" s="419">
        <v>5878.2906000000003</v>
      </c>
      <c r="BX207" s="419">
        <v>1158084.8329592003</v>
      </c>
    </row>
    <row r="208" spans="1:76">
      <c r="A208" s="416">
        <v>141977</v>
      </c>
      <c r="B208" s="416">
        <v>3302162</v>
      </c>
      <c r="C208" s="417" t="s">
        <v>282</v>
      </c>
      <c r="D208" s="418">
        <v>287</v>
      </c>
      <c r="E208" s="418">
        <v>287</v>
      </c>
      <c r="F208" s="418">
        <v>0</v>
      </c>
      <c r="G208" s="419">
        <v>1154092.723</v>
      </c>
      <c r="H208" s="419">
        <v>0</v>
      </c>
      <c r="I208" s="419">
        <v>0</v>
      </c>
      <c r="J208" s="419">
        <v>85975.139999999956</v>
      </c>
      <c r="K208" s="419">
        <v>0</v>
      </c>
      <c r="L208" s="419">
        <v>209550.29999999996</v>
      </c>
      <c r="M208" s="419">
        <v>0</v>
      </c>
      <c r="N208" s="419">
        <v>3162.9219099927236</v>
      </c>
      <c r="O208" s="419">
        <v>4721.0880227714651</v>
      </c>
      <c r="P208" s="419">
        <v>9214.4042549706246</v>
      </c>
      <c r="Q208" s="419">
        <v>61891.807456420618</v>
      </c>
      <c r="R208" s="419">
        <v>47376.532439039896</v>
      </c>
      <c r="S208" s="419">
        <v>9219.5808865745348</v>
      </c>
      <c r="T208" s="419">
        <v>0</v>
      </c>
      <c r="U208" s="419">
        <v>0</v>
      </c>
      <c r="V208" s="419">
        <v>0</v>
      </c>
      <c r="W208" s="419">
        <v>0</v>
      </c>
      <c r="X208" s="419">
        <v>0</v>
      </c>
      <c r="Y208" s="419">
        <v>0</v>
      </c>
      <c r="Z208" s="419">
        <v>47253.263448275829</v>
      </c>
      <c r="AA208" s="419">
        <v>0</v>
      </c>
      <c r="AB208" s="419">
        <v>114205.63964910252</v>
      </c>
      <c r="AC208" s="419">
        <v>0</v>
      </c>
      <c r="AD208" s="419">
        <v>24845.732799999882</v>
      </c>
      <c r="AE208" s="419">
        <v>0</v>
      </c>
      <c r="AF208" s="419">
        <v>149406.57</v>
      </c>
      <c r="AG208" s="419">
        <v>0</v>
      </c>
      <c r="AH208" s="419">
        <v>0</v>
      </c>
      <c r="AI208" s="419">
        <v>0</v>
      </c>
      <c r="AJ208" s="419">
        <v>6396.9633000000003</v>
      </c>
      <c r="AK208" s="419">
        <v>0</v>
      </c>
      <c r="AL208" s="419">
        <v>0</v>
      </c>
      <c r="AM208" s="419">
        <v>0</v>
      </c>
      <c r="AN208" s="419">
        <v>0</v>
      </c>
      <c r="AO208" s="419">
        <v>0</v>
      </c>
      <c r="AP208" s="419">
        <v>0</v>
      </c>
      <c r="AQ208" s="419">
        <v>0</v>
      </c>
      <c r="AR208" s="419">
        <v>0</v>
      </c>
      <c r="AS208" s="419">
        <v>1154092.723</v>
      </c>
      <c r="AT208" s="419">
        <v>617416.41086714808</v>
      </c>
      <c r="AU208" s="419">
        <v>155803.53330000001</v>
      </c>
      <c r="AV208" s="419">
        <v>327110.51478821959</v>
      </c>
      <c r="AW208" s="420">
        <v>1927312.6671671481</v>
      </c>
      <c r="AX208" s="420">
        <v>1920915.7038671481</v>
      </c>
      <c r="AY208" s="420">
        <v>5115</v>
      </c>
      <c r="AZ208" s="420">
        <v>1468005</v>
      </c>
      <c r="BA208" s="420">
        <v>0</v>
      </c>
      <c r="BB208" s="420">
        <v>0</v>
      </c>
      <c r="BC208" s="420">
        <v>1927312.6671671481</v>
      </c>
      <c r="BD208" s="419">
        <v>1927312.6671671479</v>
      </c>
      <c r="BE208" s="419">
        <v>0</v>
      </c>
      <c r="BF208" s="420">
        <v>1474401.9632999999</v>
      </c>
      <c r="BG208" s="420">
        <v>1318598.43</v>
      </c>
      <c r="BH208" s="419">
        <v>1771509.1338671481</v>
      </c>
      <c r="BI208" s="419">
        <v>6172.5056929168923</v>
      </c>
      <c r="BJ208" s="419">
        <v>6044.4326280235982</v>
      </c>
      <c r="BK208" s="421">
        <v>2.1188599952212755E-2</v>
      </c>
      <c r="BL208" s="421">
        <v>0</v>
      </c>
      <c r="BM208" s="419">
        <v>0</v>
      </c>
      <c r="BN208" s="420">
        <v>1927312.6671671481</v>
      </c>
      <c r="BO208" s="420">
        <v>6693.086076192154</v>
      </c>
      <c r="BP208" s="420" t="s">
        <v>78</v>
      </c>
      <c r="BQ208" s="420">
        <v>6715.3751469238605</v>
      </c>
      <c r="BR208" s="421">
        <v>3.0480613352431574E-2</v>
      </c>
      <c r="BS208" s="419">
        <v>0</v>
      </c>
      <c r="BT208" s="419">
        <v>1927312.6671671481</v>
      </c>
      <c r="BU208" s="419">
        <v>0</v>
      </c>
      <c r="BV208" s="419">
        <v>1927312.6671671481</v>
      </c>
      <c r="BW208" s="419">
        <v>6396.9633000000003</v>
      </c>
      <c r="BX208" s="419">
        <v>1920915.7038671481</v>
      </c>
    </row>
    <row r="209" spans="1:76">
      <c r="A209" s="416">
        <v>142570</v>
      </c>
      <c r="B209" s="416">
        <v>3302165</v>
      </c>
      <c r="C209" s="417" t="s">
        <v>283</v>
      </c>
      <c r="D209" s="418">
        <v>625</v>
      </c>
      <c r="E209" s="418">
        <v>625</v>
      </c>
      <c r="F209" s="418">
        <v>0</v>
      </c>
      <c r="G209" s="419">
        <v>2513268.125</v>
      </c>
      <c r="H209" s="419">
        <v>0</v>
      </c>
      <c r="I209" s="419">
        <v>0</v>
      </c>
      <c r="J209" s="419">
        <v>129950.93000000001</v>
      </c>
      <c r="K209" s="419">
        <v>0</v>
      </c>
      <c r="L209" s="419">
        <v>338595.4</v>
      </c>
      <c r="M209" s="419">
        <v>0</v>
      </c>
      <c r="N209" s="419">
        <v>728.52747692307582</v>
      </c>
      <c r="O209" s="419">
        <v>27978.5552307691</v>
      </c>
      <c r="P209" s="419">
        <v>41386.560923076853</v>
      </c>
      <c r="Q209" s="419">
        <v>176716.9983384613</v>
      </c>
      <c r="R209" s="419">
        <v>37077.398399999984</v>
      </c>
      <c r="S209" s="419">
        <v>5662.8802461538371</v>
      </c>
      <c r="T209" s="419">
        <v>0</v>
      </c>
      <c r="U209" s="419">
        <v>0</v>
      </c>
      <c r="V209" s="419">
        <v>0</v>
      </c>
      <c r="W209" s="419">
        <v>0</v>
      </c>
      <c r="X209" s="419">
        <v>0</v>
      </c>
      <c r="Y209" s="419">
        <v>0</v>
      </c>
      <c r="Z209" s="419">
        <v>165636.78899082553</v>
      </c>
      <c r="AA209" s="419">
        <v>0</v>
      </c>
      <c r="AB209" s="419">
        <v>327657.65515326255</v>
      </c>
      <c r="AC209" s="419">
        <v>0</v>
      </c>
      <c r="AD209" s="419">
        <v>10193.615384615372</v>
      </c>
      <c r="AE209" s="419">
        <v>0</v>
      </c>
      <c r="AF209" s="419">
        <v>149406.57</v>
      </c>
      <c r="AG209" s="419">
        <v>0</v>
      </c>
      <c r="AH209" s="419">
        <v>0</v>
      </c>
      <c r="AI209" s="419">
        <v>0</v>
      </c>
      <c r="AJ209" s="419">
        <v>7604.1491999999998</v>
      </c>
      <c r="AK209" s="419">
        <v>0</v>
      </c>
      <c r="AL209" s="419">
        <v>0</v>
      </c>
      <c r="AM209" s="419">
        <v>0</v>
      </c>
      <c r="AN209" s="419">
        <v>0</v>
      </c>
      <c r="AO209" s="419">
        <v>0</v>
      </c>
      <c r="AP209" s="419">
        <v>0</v>
      </c>
      <c r="AQ209" s="419">
        <v>0</v>
      </c>
      <c r="AR209" s="419">
        <v>0</v>
      </c>
      <c r="AS209" s="419">
        <v>2513268.125</v>
      </c>
      <c r="AT209" s="419">
        <v>1261585.3101440875</v>
      </c>
      <c r="AU209" s="419">
        <v>157010.71919999999</v>
      </c>
      <c r="AV209" s="419">
        <v>726236.0716248008</v>
      </c>
      <c r="AW209" s="420">
        <v>3931864.1543440875</v>
      </c>
      <c r="AX209" s="420">
        <v>3924260.0051440876</v>
      </c>
      <c r="AY209" s="420">
        <v>5115</v>
      </c>
      <c r="AZ209" s="420">
        <v>3196875</v>
      </c>
      <c r="BA209" s="420">
        <v>0</v>
      </c>
      <c r="BB209" s="420">
        <v>0</v>
      </c>
      <c r="BC209" s="420">
        <v>3931864.1543440875</v>
      </c>
      <c r="BD209" s="419">
        <v>3931864.1543440879</v>
      </c>
      <c r="BE209" s="419">
        <v>0</v>
      </c>
      <c r="BF209" s="420">
        <v>3204479.1491999999</v>
      </c>
      <c r="BG209" s="420">
        <v>3047468.43</v>
      </c>
      <c r="BH209" s="419">
        <v>3774853.4351440878</v>
      </c>
      <c r="BI209" s="419">
        <v>6039.7654962305405</v>
      </c>
      <c r="BJ209" s="419">
        <v>5913.5759654247395</v>
      </c>
      <c r="BK209" s="421">
        <v>2.1338954896935623E-2</v>
      </c>
      <c r="BL209" s="421">
        <v>0</v>
      </c>
      <c r="BM209" s="419">
        <v>0</v>
      </c>
      <c r="BN209" s="420">
        <v>3931864.1543440875</v>
      </c>
      <c r="BO209" s="420">
        <v>6278.8160082305403</v>
      </c>
      <c r="BP209" s="420" t="s">
        <v>78</v>
      </c>
      <c r="BQ209" s="420">
        <v>6290.9826469505397</v>
      </c>
      <c r="BR209" s="421">
        <v>2.4644341248668766E-2</v>
      </c>
      <c r="BS209" s="419">
        <v>0</v>
      </c>
      <c r="BT209" s="419">
        <v>3931864.1543440875</v>
      </c>
      <c r="BU209" s="419">
        <v>0</v>
      </c>
      <c r="BV209" s="419">
        <v>3931864.1543440875</v>
      </c>
      <c r="BW209" s="419">
        <v>7604.1491999999998</v>
      </c>
      <c r="BX209" s="419">
        <v>3924260.0051440876</v>
      </c>
    </row>
    <row r="210" spans="1:76">
      <c r="A210" s="416">
        <v>142888</v>
      </c>
      <c r="B210" s="416">
        <v>3302167</v>
      </c>
      <c r="C210" s="417" t="s">
        <v>284</v>
      </c>
      <c r="D210" s="418">
        <v>631</v>
      </c>
      <c r="E210" s="418">
        <v>631</v>
      </c>
      <c r="F210" s="418">
        <v>0</v>
      </c>
      <c r="G210" s="419">
        <v>2537395.4990000003</v>
      </c>
      <c r="H210" s="419">
        <v>0</v>
      </c>
      <c r="I210" s="419">
        <v>0</v>
      </c>
      <c r="J210" s="419">
        <v>121551.05999999984</v>
      </c>
      <c r="K210" s="419">
        <v>0</v>
      </c>
      <c r="L210" s="419">
        <v>293607.2</v>
      </c>
      <c r="M210" s="419">
        <v>0</v>
      </c>
      <c r="N210" s="419">
        <v>7031.1643852799925</v>
      </c>
      <c r="O210" s="419">
        <v>60572.217323519908</v>
      </c>
      <c r="P210" s="419">
        <v>50502.640742399752</v>
      </c>
      <c r="Q210" s="419">
        <v>65214.952427519798</v>
      </c>
      <c r="R210" s="419">
        <v>25215.210209279998</v>
      </c>
      <c r="S210" s="419">
        <v>9187.4569113599828</v>
      </c>
      <c r="T210" s="419">
        <v>0</v>
      </c>
      <c r="U210" s="419">
        <v>0</v>
      </c>
      <c r="V210" s="419">
        <v>0</v>
      </c>
      <c r="W210" s="419">
        <v>0</v>
      </c>
      <c r="X210" s="419">
        <v>0</v>
      </c>
      <c r="Y210" s="419">
        <v>0</v>
      </c>
      <c r="Z210" s="419">
        <v>84576.780169491278</v>
      </c>
      <c r="AA210" s="419">
        <v>0</v>
      </c>
      <c r="AB210" s="419">
        <v>109034.75811500012</v>
      </c>
      <c r="AC210" s="419">
        <v>0</v>
      </c>
      <c r="AD210" s="419">
        <v>0</v>
      </c>
      <c r="AE210" s="419">
        <v>0</v>
      </c>
      <c r="AF210" s="419">
        <v>149406.57</v>
      </c>
      <c r="AG210" s="419">
        <v>0</v>
      </c>
      <c r="AH210" s="419">
        <v>0</v>
      </c>
      <c r="AI210" s="419">
        <v>0</v>
      </c>
      <c r="AJ210" s="419">
        <v>22014.774600000001</v>
      </c>
      <c r="AK210" s="419">
        <v>0</v>
      </c>
      <c r="AL210" s="419">
        <v>0</v>
      </c>
      <c r="AM210" s="419">
        <v>0</v>
      </c>
      <c r="AN210" s="419">
        <v>0</v>
      </c>
      <c r="AO210" s="419">
        <v>0</v>
      </c>
      <c r="AP210" s="419">
        <v>0</v>
      </c>
      <c r="AQ210" s="419">
        <v>0</v>
      </c>
      <c r="AR210" s="419">
        <v>0</v>
      </c>
      <c r="AS210" s="419">
        <v>2537395.4990000003</v>
      </c>
      <c r="AT210" s="419">
        <v>826493.44028385077</v>
      </c>
      <c r="AU210" s="419">
        <v>171421.34460000001</v>
      </c>
      <c r="AV210" s="419">
        <v>463742.01778476953</v>
      </c>
      <c r="AW210" s="420">
        <v>3535310.283883851</v>
      </c>
      <c r="AX210" s="420">
        <v>3513295.5092838509</v>
      </c>
      <c r="AY210" s="420">
        <v>5115</v>
      </c>
      <c r="AZ210" s="420">
        <v>3227565</v>
      </c>
      <c r="BA210" s="420">
        <v>0</v>
      </c>
      <c r="BB210" s="420">
        <v>0</v>
      </c>
      <c r="BC210" s="420">
        <v>3535310.283883851</v>
      </c>
      <c r="BD210" s="419">
        <v>3535310.283883851</v>
      </c>
      <c r="BE210" s="419">
        <v>0</v>
      </c>
      <c r="BF210" s="420">
        <v>3249579.7746000001</v>
      </c>
      <c r="BG210" s="420">
        <v>3078158.43</v>
      </c>
      <c r="BH210" s="419">
        <v>3363888.9392838511</v>
      </c>
      <c r="BI210" s="419">
        <v>5331.0442777874023</v>
      </c>
      <c r="BJ210" s="419">
        <v>5168.814752698413</v>
      </c>
      <c r="BK210" s="421">
        <v>3.1386213832541837E-2</v>
      </c>
      <c r="BL210" s="421">
        <v>0</v>
      </c>
      <c r="BM210" s="419">
        <v>0</v>
      </c>
      <c r="BN210" s="420">
        <v>3535310.283883851</v>
      </c>
      <c r="BO210" s="420">
        <v>5567.8217262818553</v>
      </c>
      <c r="BP210" s="420" t="s">
        <v>78</v>
      </c>
      <c r="BQ210" s="420">
        <v>5602.7104340473079</v>
      </c>
      <c r="BR210" s="421">
        <v>3.4285068251505901E-2</v>
      </c>
      <c r="BS210" s="419">
        <v>0</v>
      </c>
      <c r="BT210" s="419">
        <v>3535310.283883851</v>
      </c>
      <c r="BU210" s="419">
        <v>0</v>
      </c>
      <c r="BV210" s="419">
        <v>3535310.283883851</v>
      </c>
      <c r="BW210" s="419">
        <v>22014.774600000001</v>
      </c>
      <c r="BX210" s="419">
        <v>3513295.5092838509</v>
      </c>
    </row>
    <row r="211" spans="1:76">
      <c r="A211" s="416">
        <v>143908</v>
      </c>
      <c r="B211" s="416">
        <v>3302170</v>
      </c>
      <c r="C211" s="417" t="s">
        <v>285</v>
      </c>
      <c r="D211" s="418">
        <v>405</v>
      </c>
      <c r="E211" s="418">
        <v>405</v>
      </c>
      <c r="F211" s="418">
        <v>0</v>
      </c>
      <c r="G211" s="419">
        <v>1628597.7450000001</v>
      </c>
      <c r="H211" s="419">
        <v>0</v>
      </c>
      <c r="I211" s="419">
        <v>0</v>
      </c>
      <c r="J211" s="419">
        <v>121551.05999999992</v>
      </c>
      <c r="K211" s="419">
        <v>0</v>
      </c>
      <c r="L211" s="419">
        <v>294791.09999999963</v>
      </c>
      <c r="M211" s="419">
        <v>0</v>
      </c>
      <c r="N211" s="419">
        <v>6546.2564966399932</v>
      </c>
      <c r="O211" s="419">
        <v>1176.1595596799996</v>
      </c>
      <c r="P211" s="419">
        <v>44534.146836479966</v>
      </c>
      <c r="Q211" s="419">
        <v>5560.964935679981</v>
      </c>
      <c r="R211" s="419">
        <v>114273.18669311982</v>
      </c>
      <c r="S211" s="419">
        <v>14134.549094399994</v>
      </c>
      <c r="T211" s="419">
        <v>0</v>
      </c>
      <c r="U211" s="419">
        <v>0</v>
      </c>
      <c r="V211" s="419">
        <v>0</v>
      </c>
      <c r="W211" s="419">
        <v>0</v>
      </c>
      <c r="X211" s="419">
        <v>0</v>
      </c>
      <c r="Y211" s="419">
        <v>0</v>
      </c>
      <c r="Z211" s="419">
        <v>122611.69565217388</v>
      </c>
      <c r="AA211" s="419">
        <v>0</v>
      </c>
      <c r="AB211" s="419">
        <v>191227.98131476433</v>
      </c>
      <c r="AC211" s="419">
        <v>0</v>
      </c>
      <c r="AD211" s="419">
        <v>20057.181504950346</v>
      </c>
      <c r="AE211" s="419">
        <v>0</v>
      </c>
      <c r="AF211" s="419">
        <v>149406.57</v>
      </c>
      <c r="AG211" s="419">
        <v>0</v>
      </c>
      <c r="AH211" s="419">
        <v>0</v>
      </c>
      <c r="AI211" s="419">
        <v>0</v>
      </c>
      <c r="AJ211" s="419">
        <v>7722.4602000000004</v>
      </c>
      <c r="AK211" s="419">
        <v>0</v>
      </c>
      <c r="AL211" s="419">
        <v>0</v>
      </c>
      <c r="AM211" s="419">
        <v>0</v>
      </c>
      <c r="AN211" s="419">
        <v>0</v>
      </c>
      <c r="AO211" s="419">
        <v>0</v>
      </c>
      <c r="AP211" s="419">
        <v>0</v>
      </c>
      <c r="AQ211" s="419">
        <v>0</v>
      </c>
      <c r="AR211" s="419">
        <v>0</v>
      </c>
      <c r="AS211" s="419">
        <v>1628597.7450000001</v>
      </c>
      <c r="AT211" s="419">
        <v>936464.28208788787</v>
      </c>
      <c r="AU211" s="419">
        <v>157129.03020000001</v>
      </c>
      <c r="AV211" s="419">
        <v>489582.14106652408</v>
      </c>
      <c r="AW211" s="420">
        <v>2722191.0572878877</v>
      </c>
      <c r="AX211" s="420">
        <v>2714468.5970878876</v>
      </c>
      <c r="AY211" s="420">
        <v>5115</v>
      </c>
      <c r="AZ211" s="420">
        <v>2071575</v>
      </c>
      <c r="BA211" s="420">
        <v>0</v>
      </c>
      <c r="BB211" s="420">
        <v>0</v>
      </c>
      <c r="BC211" s="420">
        <v>2722191.0572878877</v>
      </c>
      <c r="BD211" s="419">
        <v>2722191.0572878877</v>
      </c>
      <c r="BE211" s="419">
        <v>0</v>
      </c>
      <c r="BF211" s="420">
        <v>2079297.4602000001</v>
      </c>
      <c r="BG211" s="420">
        <v>1922168.43</v>
      </c>
      <c r="BH211" s="419">
        <v>2565062.0270878877</v>
      </c>
      <c r="BI211" s="419">
        <v>6333.4864866367598</v>
      </c>
      <c r="BJ211" s="419">
        <v>6100.7129617500004</v>
      </c>
      <c r="BK211" s="421">
        <v>3.8155134710679425E-2</v>
      </c>
      <c r="BL211" s="421">
        <v>0</v>
      </c>
      <c r="BM211" s="419">
        <v>0</v>
      </c>
      <c r="BN211" s="420">
        <v>2722191.0572878877</v>
      </c>
      <c r="BO211" s="420">
        <v>6702.3915977478709</v>
      </c>
      <c r="BP211" s="420" t="s">
        <v>78</v>
      </c>
      <c r="BQ211" s="420">
        <v>6721.4594007108335</v>
      </c>
      <c r="BR211" s="421">
        <v>3.5749102597228744E-2</v>
      </c>
      <c r="BS211" s="419">
        <v>0</v>
      </c>
      <c r="BT211" s="419">
        <v>2722191.0572878877</v>
      </c>
      <c r="BU211" s="419">
        <v>0</v>
      </c>
      <c r="BV211" s="419">
        <v>2722191.0572878877</v>
      </c>
      <c r="BW211" s="419">
        <v>7722.4602000000004</v>
      </c>
      <c r="BX211" s="419">
        <v>2714468.5970878876</v>
      </c>
    </row>
    <row r="212" spans="1:76">
      <c r="A212" s="416">
        <v>144337</v>
      </c>
      <c r="B212" s="416">
        <v>3302171</v>
      </c>
      <c r="C212" s="417" t="s">
        <v>286</v>
      </c>
      <c r="D212" s="418">
        <v>278</v>
      </c>
      <c r="E212" s="418">
        <v>278</v>
      </c>
      <c r="F212" s="418">
        <v>0</v>
      </c>
      <c r="G212" s="419">
        <v>1117901.662</v>
      </c>
      <c r="H212" s="419">
        <v>0</v>
      </c>
      <c r="I212" s="419">
        <v>0</v>
      </c>
      <c r="J212" s="419">
        <v>83998.699999999939</v>
      </c>
      <c r="K212" s="419">
        <v>0</v>
      </c>
      <c r="L212" s="419">
        <v>202446.89999999979</v>
      </c>
      <c r="M212" s="419">
        <v>0</v>
      </c>
      <c r="N212" s="419">
        <v>1454.7236659199973</v>
      </c>
      <c r="O212" s="419">
        <v>1176.1595596799925</v>
      </c>
      <c r="P212" s="419">
        <v>100087.05165311992</v>
      </c>
      <c r="Q212" s="419">
        <v>5055.4226687999944</v>
      </c>
      <c r="R212" s="419">
        <v>17167.802695679893</v>
      </c>
      <c r="S212" s="419">
        <v>706.72745471999929</v>
      </c>
      <c r="T212" s="419">
        <v>0</v>
      </c>
      <c r="U212" s="419">
        <v>0</v>
      </c>
      <c r="V212" s="419">
        <v>0</v>
      </c>
      <c r="W212" s="419">
        <v>0</v>
      </c>
      <c r="X212" s="419">
        <v>0</v>
      </c>
      <c r="Y212" s="419">
        <v>0</v>
      </c>
      <c r="Z212" s="419">
        <v>70224.04580912854</v>
      </c>
      <c r="AA212" s="419">
        <v>0</v>
      </c>
      <c r="AB212" s="419">
        <v>122241.3291009854</v>
      </c>
      <c r="AC212" s="419">
        <v>0</v>
      </c>
      <c r="AD212" s="419">
        <v>4236.5080375451143</v>
      </c>
      <c r="AE212" s="419">
        <v>0</v>
      </c>
      <c r="AF212" s="419">
        <v>149406.57</v>
      </c>
      <c r="AG212" s="419">
        <v>0</v>
      </c>
      <c r="AH212" s="419">
        <v>0</v>
      </c>
      <c r="AI212" s="419">
        <v>0</v>
      </c>
      <c r="AJ212" s="419">
        <v>8068.2420000000002</v>
      </c>
      <c r="AK212" s="419">
        <v>0</v>
      </c>
      <c r="AL212" s="419">
        <v>0</v>
      </c>
      <c r="AM212" s="419">
        <v>0</v>
      </c>
      <c r="AN212" s="419">
        <v>0</v>
      </c>
      <c r="AO212" s="419">
        <v>0</v>
      </c>
      <c r="AP212" s="419">
        <v>0</v>
      </c>
      <c r="AQ212" s="419">
        <v>0</v>
      </c>
      <c r="AR212" s="419">
        <v>0</v>
      </c>
      <c r="AS212" s="419">
        <v>1117901.662</v>
      </c>
      <c r="AT212" s="419">
        <v>608795.3706455786</v>
      </c>
      <c r="AU212" s="419">
        <v>157474.81200000001</v>
      </c>
      <c r="AV212" s="419">
        <v>326490.06777223642</v>
      </c>
      <c r="AW212" s="420">
        <v>1884171.8446455784</v>
      </c>
      <c r="AX212" s="420">
        <v>1876103.6026455783</v>
      </c>
      <c r="AY212" s="420">
        <v>5115</v>
      </c>
      <c r="AZ212" s="420">
        <v>1421970</v>
      </c>
      <c r="BA212" s="420">
        <v>0</v>
      </c>
      <c r="BB212" s="420">
        <v>0</v>
      </c>
      <c r="BC212" s="420">
        <v>1884171.8446455784</v>
      </c>
      <c r="BD212" s="419">
        <v>1884171.8446455784</v>
      </c>
      <c r="BE212" s="419">
        <v>0</v>
      </c>
      <c r="BF212" s="420">
        <v>1430038.2420000001</v>
      </c>
      <c r="BG212" s="420">
        <v>1272563.43</v>
      </c>
      <c r="BH212" s="419">
        <v>1726697.0326455783</v>
      </c>
      <c r="BI212" s="419">
        <v>6211.1404051999216</v>
      </c>
      <c r="BJ212" s="419">
        <v>6024.2995517571881</v>
      </c>
      <c r="BK212" s="421">
        <v>3.10145356879266E-2</v>
      </c>
      <c r="BL212" s="421">
        <v>0</v>
      </c>
      <c r="BM212" s="419">
        <v>0</v>
      </c>
      <c r="BN212" s="420">
        <v>1884171.8446455784</v>
      </c>
      <c r="BO212" s="420">
        <v>6748.5741102358934</v>
      </c>
      <c r="BP212" s="420" t="s">
        <v>78</v>
      </c>
      <c r="BQ212" s="420">
        <v>6777.5965634733038</v>
      </c>
      <c r="BR212" s="421">
        <v>3.9858325066035372E-2</v>
      </c>
      <c r="BS212" s="419">
        <v>0</v>
      </c>
      <c r="BT212" s="419">
        <v>1884171.8446455784</v>
      </c>
      <c r="BU212" s="419">
        <v>0</v>
      </c>
      <c r="BV212" s="419">
        <v>1884171.8446455784</v>
      </c>
      <c r="BW212" s="419">
        <v>8068.2420000000002</v>
      </c>
      <c r="BX212" s="419">
        <v>1876103.6026455783</v>
      </c>
    </row>
    <row r="213" spans="1:76">
      <c r="A213" s="416">
        <v>144390</v>
      </c>
      <c r="B213" s="416">
        <v>3302175</v>
      </c>
      <c r="C213" s="417" t="s">
        <v>287</v>
      </c>
      <c r="D213" s="418">
        <v>356</v>
      </c>
      <c r="E213" s="418">
        <v>356</v>
      </c>
      <c r="F213" s="418">
        <v>0</v>
      </c>
      <c r="G213" s="419">
        <v>1431557.5240000002</v>
      </c>
      <c r="H213" s="419">
        <v>0</v>
      </c>
      <c r="I213" s="419">
        <v>0</v>
      </c>
      <c r="J213" s="419">
        <v>105739.54000000001</v>
      </c>
      <c r="K213" s="419">
        <v>0</v>
      </c>
      <c r="L213" s="419">
        <v>259274.09999999974</v>
      </c>
      <c r="M213" s="419">
        <v>0</v>
      </c>
      <c r="N213" s="419">
        <v>9509.1258840080736</v>
      </c>
      <c r="O213" s="419">
        <v>887.10339670779661</v>
      </c>
      <c r="P213" s="419">
        <v>9695.8844938413422</v>
      </c>
      <c r="Q213" s="419">
        <v>40163.47659246633</v>
      </c>
      <c r="R213" s="419">
        <v>60426.785759370767</v>
      </c>
      <c r="S213" s="419">
        <v>33403.852464336051</v>
      </c>
      <c r="T213" s="419">
        <v>0</v>
      </c>
      <c r="U213" s="419">
        <v>0</v>
      </c>
      <c r="V213" s="419">
        <v>0</v>
      </c>
      <c r="W213" s="419">
        <v>0</v>
      </c>
      <c r="X213" s="419">
        <v>0</v>
      </c>
      <c r="Y213" s="419">
        <v>0</v>
      </c>
      <c r="Z213" s="419">
        <v>27153.359744408837</v>
      </c>
      <c r="AA213" s="419">
        <v>0</v>
      </c>
      <c r="AB213" s="419">
        <v>142346.30230417597</v>
      </c>
      <c r="AC213" s="419">
        <v>0</v>
      </c>
      <c r="AD213" s="419">
        <v>15073.206399999684</v>
      </c>
      <c r="AE213" s="419">
        <v>0</v>
      </c>
      <c r="AF213" s="419">
        <v>149406.57</v>
      </c>
      <c r="AG213" s="419">
        <v>0</v>
      </c>
      <c r="AH213" s="419">
        <v>0</v>
      </c>
      <c r="AI213" s="419">
        <v>0</v>
      </c>
      <c r="AJ213" s="419">
        <v>6512.2239</v>
      </c>
      <c r="AK213" s="419">
        <v>0</v>
      </c>
      <c r="AL213" s="419">
        <v>0</v>
      </c>
      <c r="AM213" s="419">
        <v>0</v>
      </c>
      <c r="AN213" s="419">
        <v>0</v>
      </c>
      <c r="AO213" s="419">
        <v>0</v>
      </c>
      <c r="AP213" s="419">
        <v>0</v>
      </c>
      <c r="AQ213" s="419">
        <v>0</v>
      </c>
      <c r="AR213" s="419">
        <v>0</v>
      </c>
      <c r="AS213" s="419">
        <v>1431557.5240000002</v>
      </c>
      <c r="AT213" s="419">
        <v>703672.7370393147</v>
      </c>
      <c r="AU213" s="419">
        <v>155918.79390000002</v>
      </c>
      <c r="AV213" s="419">
        <v>400800.1311968388</v>
      </c>
      <c r="AW213" s="420">
        <v>2291149.0549393147</v>
      </c>
      <c r="AX213" s="420">
        <v>2284636.8310393146</v>
      </c>
      <c r="AY213" s="420">
        <v>5115</v>
      </c>
      <c r="AZ213" s="420">
        <v>1820940</v>
      </c>
      <c r="BA213" s="420">
        <v>0</v>
      </c>
      <c r="BB213" s="420">
        <v>0</v>
      </c>
      <c r="BC213" s="420">
        <v>2291149.0549393147</v>
      </c>
      <c r="BD213" s="419">
        <v>2291149.0549393147</v>
      </c>
      <c r="BE213" s="419">
        <v>0</v>
      </c>
      <c r="BF213" s="420">
        <v>1827452.2239000001</v>
      </c>
      <c r="BG213" s="420">
        <v>1671533.43</v>
      </c>
      <c r="BH213" s="419">
        <v>2135230.2610393148</v>
      </c>
      <c r="BI213" s="419">
        <v>5997.8378119081872</v>
      </c>
      <c r="BJ213" s="419">
        <v>5905.581489175257</v>
      </c>
      <c r="BK213" s="421">
        <v>1.5621886329404316E-2</v>
      </c>
      <c r="BL213" s="421">
        <v>0</v>
      </c>
      <c r="BM213" s="419">
        <v>0</v>
      </c>
      <c r="BN213" s="420">
        <v>2291149.0549393147</v>
      </c>
      <c r="BO213" s="420">
        <v>6417.5191883126818</v>
      </c>
      <c r="BP213" s="420" t="s">
        <v>78</v>
      </c>
      <c r="BQ213" s="420">
        <v>6435.8119520767268</v>
      </c>
      <c r="BR213" s="421">
        <v>2.1157805116378103E-2</v>
      </c>
      <c r="BS213" s="419">
        <v>0</v>
      </c>
      <c r="BT213" s="419">
        <v>2291149.0549393147</v>
      </c>
      <c r="BU213" s="419">
        <v>0</v>
      </c>
      <c r="BV213" s="419">
        <v>2291149.0549393147</v>
      </c>
      <c r="BW213" s="419">
        <v>6512.2239</v>
      </c>
      <c r="BX213" s="419">
        <v>2284636.8310393146</v>
      </c>
    </row>
    <row r="214" spans="1:76">
      <c r="A214" s="416">
        <v>142858</v>
      </c>
      <c r="B214" s="416">
        <v>3302180</v>
      </c>
      <c r="C214" s="417" t="s">
        <v>288</v>
      </c>
      <c r="D214" s="418">
        <v>402</v>
      </c>
      <c r="E214" s="418">
        <v>402</v>
      </c>
      <c r="F214" s="418">
        <v>0</v>
      </c>
      <c r="G214" s="419">
        <v>1616534.0580000002</v>
      </c>
      <c r="H214" s="419">
        <v>0</v>
      </c>
      <c r="I214" s="419">
        <v>0</v>
      </c>
      <c r="J214" s="419">
        <v>122045.16999999993</v>
      </c>
      <c r="K214" s="419">
        <v>0</v>
      </c>
      <c r="L214" s="419">
        <v>293607.19999999995</v>
      </c>
      <c r="M214" s="419">
        <v>0</v>
      </c>
      <c r="N214" s="419">
        <v>13092.512993279977</v>
      </c>
      <c r="O214" s="419">
        <v>11173.51581696</v>
      </c>
      <c r="P214" s="419">
        <v>11936.987811839983</v>
      </c>
      <c r="Q214" s="419">
        <v>50554.226687999872</v>
      </c>
      <c r="R214" s="419">
        <v>93349.927157759943</v>
      </c>
      <c r="S214" s="419">
        <v>2826.9098188799985</v>
      </c>
      <c r="T214" s="419">
        <v>0</v>
      </c>
      <c r="U214" s="419">
        <v>0</v>
      </c>
      <c r="V214" s="419">
        <v>0</v>
      </c>
      <c r="W214" s="419">
        <v>0</v>
      </c>
      <c r="X214" s="419">
        <v>0</v>
      </c>
      <c r="Y214" s="419">
        <v>0</v>
      </c>
      <c r="Z214" s="419">
        <v>126533.5199999998</v>
      </c>
      <c r="AA214" s="419">
        <v>0</v>
      </c>
      <c r="AB214" s="419">
        <v>184086.20676949667</v>
      </c>
      <c r="AC214" s="419">
        <v>0</v>
      </c>
      <c r="AD214" s="419">
        <v>0</v>
      </c>
      <c r="AE214" s="419">
        <v>0</v>
      </c>
      <c r="AF214" s="419">
        <v>149406.57</v>
      </c>
      <c r="AG214" s="419">
        <v>0</v>
      </c>
      <c r="AH214" s="419">
        <v>0</v>
      </c>
      <c r="AI214" s="419">
        <v>0</v>
      </c>
      <c r="AJ214" s="419">
        <v>6281.7026999999998</v>
      </c>
      <c r="AK214" s="419">
        <v>0</v>
      </c>
      <c r="AL214" s="419">
        <v>0</v>
      </c>
      <c r="AM214" s="419">
        <v>0</v>
      </c>
      <c r="AN214" s="419">
        <v>0</v>
      </c>
      <c r="AO214" s="419">
        <v>0</v>
      </c>
      <c r="AP214" s="419">
        <v>0</v>
      </c>
      <c r="AQ214" s="419">
        <v>0</v>
      </c>
      <c r="AR214" s="419">
        <v>0</v>
      </c>
      <c r="AS214" s="419">
        <v>1616534.0580000002</v>
      </c>
      <c r="AT214" s="419">
        <v>909206.17705621605</v>
      </c>
      <c r="AU214" s="419">
        <v>155688.2727</v>
      </c>
      <c r="AV214" s="419">
        <v>480404.03177271574</v>
      </c>
      <c r="AW214" s="420">
        <v>2681428.5077562165</v>
      </c>
      <c r="AX214" s="420">
        <v>2675146.8050562167</v>
      </c>
      <c r="AY214" s="420">
        <v>5115</v>
      </c>
      <c r="AZ214" s="420">
        <v>2056230</v>
      </c>
      <c r="BA214" s="420">
        <v>0</v>
      </c>
      <c r="BB214" s="420">
        <v>0</v>
      </c>
      <c r="BC214" s="420">
        <v>2681428.5077562165</v>
      </c>
      <c r="BD214" s="419">
        <v>2681428.5077562165</v>
      </c>
      <c r="BE214" s="419">
        <v>0</v>
      </c>
      <c r="BF214" s="420">
        <v>2062511.7027</v>
      </c>
      <c r="BG214" s="420">
        <v>1906823.43</v>
      </c>
      <c r="BH214" s="419">
        <v>2525740.2350562168</v>
      </c>
      <c r="BI214" s="419">
        <v>6282.9359081000421</v>
      </c>
      <c r="BJ214" s="419">
        <v>6048.782729207921</v>
      </c>
      <c r="BK214" s="421">
        <v>3.8710793456253487E-2</v>
      </c>
      <c r="BL214" s="421">
        <v>0</v>
      </c>
      <c r="BM214" s="419">
        <v>0</v>
      </c>
      <c r="BN214" s="420">
        <v>2681428.5077562165</v>
      </c>
      <c r="BO214" s="420">
        <v>6654.5940424283999</v>
      </c>
      <c r="BP214" s="420" t="s">
        <v>78</v>
      </c>
      <c r="BQ214" s="420">
        <v>6670.2201685478021</v>
      </c>
      <c r="BR214" s="421">
        <v>3.636320155325512E-2</v>
      </c>
      <c r="BS214" s="419">
        <v>0</v>
      </c>
      <c r="BT214" s="419">
        <v>2681428.5077562165</v>
      </c>
      <c r="BU214" s="419">
        <v>0</v>
      </c>
      <c r="BV214" s="419">
        <v>2681428.5077562165</v>
      </c>
      <c r="BW214" s="419">
        <v>6281.7026999999998</v>
      </c>
      <c r="BX214" s="419">
        <v>2675146.8050562167</v>
      </c>
    </row>
    <row r="215" spans="1:76">
      <c r="A215" s="416">
        <v>144722</v>
      </c>
      <c r="B215" s="416">
        <v>3302181</v>
      </c>
      <c r="C215" s="417" t="s">
        <v>289</v>
      </c>
      <c r="D215" s="418">
        <v>425</v>
      </c>
      <c r="E215" s="418">
        <v>425</v>
      </c>
      <c r="F215" s="418">
        <v>0</v>
      </c>
      <c r="G215" s="419">
        <v>1709022.3250000002</v>
      </c>
      <c r="H215" s="419">
        <v>0</v>
      </c>
      <c r="I215" s="419">
        <v>0</v>
      </c>
      <c r="J215" s="419">
        <v>113645.29999999994</v>
      </c>
      <c r="K215" s="419">
        <v>0</v>
      </c>
      <c r="L215" s="419">
        <v>275848.7</v>
      </c>
      <c r="M215" s="419">
        <v>0</v>
      </c>
      <c r="N215" s="419">
        <v>7273.6183295999963</v>
      </c>
      <c r="O215" s="419">
        <v>59984.137543680001</v>
      </c>
      <c r="P215" s="419">
        <v>62898.743470079877</v>
      </c>
      <c r="Q215" s="419">
        <v>10110.845337599985</v>
      </c>
      <c r="R215" s="419">
        <v>4291.9506739199996</v>
      </c>
      <c r="S215" s="419">
        <v>4947.0921830399948</v>
      </c>
      <c r="T215" s="419">
        <v>0</v>
      </c>
      <c r="U215" s="419">
        <v>0</v>
      </c>
      <c r="V215" s="419">
        <v>0</v>
      </c>
      <c r="W215" s="419">
        <v>0</v>
      </c>
      <c r="X215" s="419">
        <v>0</v>
      </c>
      <c r="Y215" s="419">
        <v>0</v>
      </c>
      <c r="Z215" s="419">
        <v>119287.34594594588</v>
      </c>
      <c r="AA215" s="419">
        <v>0</v>
      </c>
      <c r="AB215" s="419">
        <v>211024.46543048092</v>
      </c>
      <c r="AC215" s="419">
        <v>0</v>
      </c>
      <c r="AD215" s="419">
        <v>10201.308679245247</v>
      </c>
      <c r="AE215" s="419">
        <v>0</v>
      </c>
      <c r="AF215" s="419">
        <v>149406.57</v>
      </c>
      <c r="AG215" s="419">
        <v>0</v>
      </c>
      <c r="AH215" s="419">
        <v>0</v>
      </c>
      <c r="AI215" s="419">
        <v>0</v>
      </c>
      <c r="AJ215" s="419">
        <v>8471.6540999999997</v>
      </c>
      <c r="AK215" s="419">
        <v>0</v>
      </c>
      <c r="AL215" s="419">
        <v>0</v>
      </c>
      <c r="AM215" s="419">
        <v>0</v>
      </c>
      <c r="AN215" s="419">
        <v>0</v>
      </c>
      <c r="AO215" s="419">
        <v>0</v>
      </c>
      <c r="AP215" s="419">
        <v>0</v>
      </c>
      <c r="AQ215" s="419">
        <v>0</v>
      </c>
      <c r="AR215" s="419">
        <v>0</v>
      </c>
      <c r="AS215" s="419">
        <v>1709022.3250000002</v>
      </c>
      <c r="AT215" s="419">
        <v>879513.50759359181</v>
      </c>
      <c r="AU215" s="419">
        <v>157878.22409999999</v>
      </c>
      <c r="AV215" s="419">
        <v>490515.72119413211</v>
      </c>
      <c r="AW215" s="420">
        <v>2746414.0566935921</v>
      </c>
      <c r="AX215" s="420">
        <v>2737942.4025935922</v>
      </c>
      <c r="AY215" s="420">
        <v>5115</v>
      </c>
      <c r="AZ215" s="420">
        <v>2173875</v>
      </c>
      <c r="BA215" s="420">
        <v>0</v>
      </c>
      <c r="BB215" s="420">
        <v>0</v>
      </c>
      <c r="BC215" s="420">
        <v>2746414.0566935921</v>
      </c>
      <c r="BD215" s="419">
        <v>2746414.0566935921</v>
      </c>
      <c r="BE215" s="419">
        <v>0</v>
      </c>
      <c r="BF215" s="420">
        <v>2182346.6540999999</v>
      </c>
      <c r="BG215" s="420">
        <v>2024468.43</v>
      </c>
      <c r="BH215" s="419">
        <v>2588535.8325935923</v>
      </c>
      <c r="BI215" s="419">
        <v>6090.6725472790404</v>
      </c>
      <c r="BJ215" s="419">
        <v>5942.9100640091119</v>
      </c>
      <c r="BK215" s="421">
        <v>2.486365798546971E-2</v>
      </c>
      <c r="BL215" s="421">
        <v>0</v>
      </c>
      <c r="BM215" s="419">
        <v>0</v>
      </c>
      <c r="BN215" s="420">
        <v>2746414.0566935921</v>
      </c>
      <c r="BO215" s="420">
        <v>6442.2174178672758</v>
      </c>
      <c r="BP215" s="420" t="s">
        <v>78</v>
      </c>
      <c r="BQ215" s="420">
        <v>6462.1507216319815</v>
      </c>
      <c r="BR215" s="421">
        <v>2.4536479613515239E-2</v>
      </c>
      <c r="BS215" s="419">
        <v>0</v>
      </c>
      <c r="BT215" s="419">
        <v>2746414.0566935921</v>
      </c>
      <c r="BU215" s="419">
        <v>0</v>
      </c>
      <c r="BV215" s="419">
        <v>2746414.0566935921</v>
      </c>
      <c r="BW215" s="419">
        <v>8471.6540999999997</v>
      </c>
      <c r="BX215" s="419">
        <v>2737942.4025935922</v>
      </c>
    </row>
    <row r="216" spans="1:76">
      <c r="A216" s="416">
        <v>146075</v>
      </c>
      <c r="B216" s="416">
        <v>3302186</v>
      </c>
      <c r="C216" s="417" t="s">
        <v>290</v>
      </c>
      <c r="D216" s="418">
        <v>551</v>
      </c>
      <c r="E216" s="418">
        <v>551</v>
      </c>
      <c r="F216" s="418">
        <v>0</v>
      </c>
      <c r="G216" s="419">
        <v>2215697.179</v>
      </c>
      <c r="H216" s="419">
        <v>0</v>
      </c>
      <c r="I216" s="419">
        <v>0</v>
      </c>
      <c r="J216" s="419">
        <v>128468.59999999974</v>
      </c>
      <c r="K216" s="419">
        <v>0</v>
      </c>
      <c r="L216" s="419">
        <v>322020.79999999976</v>
      </c>
      <c r="M216" s="419">
        <v>0</v>
      </c>
      <c r="N216" s="419">
        <v>31034.104872959972</v>
      </c>
      <c r="O216" s="419">
        <v>22641.071523839921</v>
      </c>
      <c r="P216" s="419">
        <v>78049.535692799996</v>
      </c>
      <c r="Q216" s="419">
        <v>40443.381350399963</v>
      </c>
      <c r="R216" s="419">
        <v>37018.074562559857</v>
      </c>
      <c r="S216" s="419">
        <v>1413.4549094399986</v>
      </c>
      <c r="T216" s="419">
        <v>0</v>
      </c>
      <c r="U216" s="419">
        <v>0</v>
      </c>
      <c r="V216" s="419">
        <v>0</v>
      </c>
      <c r="W216" s="419">
        <v>0</v>
      </c>
      <c r="X216" s="419">
        <v>0</v>
      </c>
      <c r="Y216" s="419">
        <v>0</v>
      </c>
      <c r="Z216" s="419">
        <v>116107.30473469358</v>
      </c>
      <c r="AA216" s="419">
        <v>0</v>
      </c>
      <c r="AB216" s="419">
        <v>231035.80852533074</v>
      </c>
      <c r="AC216" s="419">
        <v>0</v>
      </c>
      <c r="AD216" s="419">
        <v>13434.814400000001</v>
      </c>
      <c r="AE216" s="419">
        <v>0</v>
      </c>
      <c r="AF216" s="419">
        <v>149406.57</v>
      </c>
      <c r="AG216" s="419">
        <v>0</v>
      </c>
      <c r="AH216" s="419">
        <v>0</v>
      </c>
      <c r="AI216" s="419">
        <v>0</v>
      </c>
      <c r="AJ216" s="419">
        <v>11468.429700000001</v>
      </c>
      <c r="AK216" s="419">
        <v>0</v>
      </c>
      <c r="AL216" s="419">
        <v>0</v>
      </c>
      <c r="AM216" s="419">
        <v>0</v>
      </c>
      <c r="AN216" s="419">
        <v>0</v>
      </c>
      <c r="AO216" s="419">
        <v>0</v>
      </c>
      <c r="AP216" s="419">
        <v>0</v>
      </c>
      <c r="AQ216" s="419">
        <v>0</v>
      </c>
      <c r="AR216" s="419">
        <v>0</v>
      </c>
      <c r="AS216" s="419">
        <v>2215697.179</v>
      </c>
      <c r="AT216" s="419">
        <v>1021666.9505720235</v>
      </c>
      <c r="AU216" s="419">
        <v>160874.99970000001</v>
      </c>
      <c r="AV216" s="419">
        <v>579812.71572365041</v>
      </c>
      <c r="AW216" s="420">
        <v>3398239.1292720237</v>
      </c>
      <c r="AX216" s="420">
        <v>3386770.6995720235</v>
      </c>
      <c r="AY216" s="420">
        <v>5115</v>
      </c>
      <c r="AZ216" s="420">
        <v>2818365</v>
      </c>
      <c r="BA216" s="420">
        <v>0</v>
      </c>
      <c r="BB216" s="420">
        <v>0</v>
      </c>
      <c r="BC216" s="420">
        <v>3398239.1292720237</v>
      </c>
      <c r="BD216" s="419">
        <v>3398239.1292720237</v>
      </c>
      <c r="BE216" s="419">
        <v>0</v>
      </c>
      <c r="BF216" s="420">
        <v>2829833.4297000002</v>
      </c>
      <c r="BG216" s="420">
        <v>2668958.4300000002</v>
      </c>
      <c r="BH216" s="419">
        <v>3237364.1295720236</v>
      </c>
      <c r="BI216" s="419">
        <v>5875.433991963745</v>
      </c>
      <c r="BJ216" s="419">
        <v>5685.7838940246047</v>
      </c>
      <c r="BK216" s="421">
        <v>3.3355136507817407E-2</v>
      </c>
      <c r="BL216" s="421">
        <v>0</v>
      </c>
      <c r="BM216" s="419">
        <v>0</v>
      </c>
      <c r="BN216" s="420">
        <v>3398239.1292720237</v>
      </c>
      <c r="BO216" s="420">
        <v>6146.58929141928</v>
      </c>
      <c r="BP216" s="420" t="s">
        <v>78</v>
      </c>
      <c r="BQ216" s="420">
        <v>6167.4031384247255</v>
      </c>
      <c r="BR216" s="421">
        <v>3.6093798752582007E-2</v>
      </c>
      <c r="BS216" s="419">
        <v>0</v>
      </c>
      <c r="BT216" s="419">
        <v>3398239.1292720237</v>
      </c>
      <c r="BU216" s="419">
        <v>0</v>
      </c>
      <c r="BV216" s="419">
        <v>3398239.1292720237</v>
      </c>
      <c r="BW216" s="419">
        <v>11468.429700000001</v>
      </c>
      <c r="BX216" s="419">
        <v>3386770.6995720235</v>
      </c>
    </row>
    <row r="217" spans="1:76">
      <c r="A217" s="416">
        <v>146268</v>
      </c>
      <c r="B217" s="416">
        <v>3302187</v>
      </c>
      <c r="C217" s="417" t="s">
        <v>291</v>
      </c>
      <c r="D217" s="418">
        <v>393</v>
      </c>
      <c r="E217" s="418">
        <v>393</v>
      </c>
      <c r="F217" s="418">
        <v>0</v>
      </c>
      <c r="G217" s="419">
        <v>1580342.9970000002</v>
      </c>
      <c r="H217" s="419">
        <v>0</v>
      </c>
      <c r="I217" s="419">
        <v>0</v>
      </c>
      <c r="J217" s="419">
        <v>112162.96999999987</v>
      </c>
      <c r="K217" s="419">
        <v>0</v>
      </c>
      <c r="L217" s="419">
        <v>269929.19999999995</v>
      </c>
      <c r="M217" s="419">
        <v>0</v>
      </c>
      <c r="N217" s="419">
        <v>26185.025986559955</v>
      </c>
      <c r="O217" s="419">
        <v>13819.874826239984</v>
      </c>
      <c r="P217" s="419">
        <v>16987.251886079997</v>
      </c>
      <c r="Q217" s="419">
        <v>48026.515353599832</v>
      </c>
      <c r="R217" s="419">
        <v>28434.173214719955</v>
      </c>
      <c r="S217" s="419">
        <v>26148.915824639993</v>
      </c>
      <c r="T217" s="419">
        <v>0</v>
      </c>
      <c r="U217" s="419">
        <v>0</v>
      </c>
      <c r="V217" s="419">
        <v>0</v>
      </c>
      <c r="W217" s="419">
        <v>0</v>
      </c>
      <c r="X217" s="419">
        <v>0</v>
      </c>
      <c r="Y217" s="419">
        <v>0</v>
      </c>
      <c r="Z217" s="419">
        <v>71747.189647058709</v>
      </c>
      <c r="AA217" s="419">
        <v>0</v>
      </c>
      <c r="AB217" s="419">
        <v>197828.02579998013</v>
      </c>
      <c r="AC217" s="419">
        <v>0</v>
      </c>
      <c r="AD217" s="419">
        <v>22571.259199999942</v>
      </c>
      <c r="AE217" s="419">
        <v>0</v>
      </c>
      <c r="AF217" s="419">
        <v>149406.57</v>
      </c>
      <c r="AG217" s="419">
        <v>0</v>
      </c>
      <c r="AH217" s="419">
        <v>0</v>
      </c>
      <c r="AI217" s="419">
        <v>80916.320000000007</v>
      </c>
      <c r="AJ217" s="419">
        <v>5266.9449999999997</v>
      </c>
      <c r="AK217" s="419">
        <v>0</v>
      </c>
      <c r="AL217" s="419">
        <v>0</v>
      </c>
      <c r="AM217" s="419">
        <v>0</v>
      </c>
      <c r="AN217" s="419">
        <v>0</v>
      </c>
      <c r="AO217" s="419">
        <v>0</v>
      </c>
      <c r="AP217" s="419">
        <v>0</v>
      </c>
      <c r="AQ217" s="419">
        <v>0</v>
      </c>
      <c r="AR217" s="419">
        <v>0</v>
      </c>
      <c r="AS217" s="419">
        <v>1580342.9970000002</v>
      </c>
      <c r="AT217" s="419">
        <v>833840.40173887846</v>
      </c>
      <c r="AU217" s="419">
        <v>235589.83500000002</v>
      </c>
      <c r="AV217" s="419">
        <v>471854.98940304224</v>
      </c>
      <c r="AW217" s="420">
        <v>2649773.2337388787</v>
      </c>
      <c r="AX217" s="420">
        <v>2563589.9687388791</v>
      </c>
      <c r="AY217" s="420">
        <v>5115</v>
      </c>
      <c r="AZ217" s="420">
        <v>2010195</v>
      </c>
      <c r="BA217" s="420">
        <v>0</v>
      </c>
      <c r="BB217" s="420">
        <v>0</v>
      </c>
      <c r="BC217" s="420">
        <v>2649773.2337388787</v>
      </c>
      <c r="BD217" s="419">
        <v>2649773.2337388778</v>
      </c>
      <c r="BE217" s="419">
        <v>0</v>
      </c>
      <c r="BF217" s="420">
        <v>2096378.2650000001</v>
      </c>
      <c r="BG217" s="420">
        <v>1860788.43</v>
      </c>
      <c r="BH217" s="419">
        <v>2414183.3987388788</v>
      </c>
      <c r="BI217" s="419">
        <v>6142.960302134552</v>
      </c>
      <c r="BJ217" s="419">
        <v>5899.4926147058823</v>
      </c>
      <c r="BK217" s="421">
        <v>4.1269258787063966E-2</v>
      </c>
      <c r="BL217" s="421">
        <v>0</v>
      </c>
      <c r="BM217" s="419">
        <v>0</v>
      </c>
      <c r="BN217" s="420">
        <v>2649773.2337388787</v>
      </c>
      <c r="BO217" s="420">
        <v>6523.1296914475297</v>
      </c>
      <c r="BP217" s="420" t="s">
        <v>78</v>
      </c>
      <c r="BQ217" s="420">
        <v>6742.4255311421848</v>
      </c>
      <c r="BR217" s="421">
        <v>4.2409416161226288E-2</v>
      </c>
      <c r="BS217" s="419">
        <v>0</v>
      </c>
      <c r="BT217" s="419">
        <v>2649773.2337388787</v>
      </c>
      <c r="BU217" s="419">
        <v>0</v>
      </c>
      <c r="BV217" s="419">
        <v>2649773.2337388787</v>
      </c>
      <c r="BW217" s="419">
        <v>5266.9449999999997</v>
      </c>
      <c r="BX217" s="419">
        <v>2644506.2887388789</v>
      </c>
    </row>
    <row r="218" spans="1:76">
      <c r="A218" s="416">
        <v>143433</v>
      </c>
      <c r="B218" s="416">
        <v>3302188</v>
      </c>
      <c r="C218" s="417" t="s">
        <v>292</v>
      </c>
      <c r="D218" s="418">
        <v>198</v>
      </c>
      <c r="E218" s="418">
        <v>198</v>
      </c>
      <c r="F218" s="418">
        <v>0</v>
      </c>
      <c r="G218" s="419">
        <v>796203.34200000006</v>
      </c>
      <c r="H218" s="419">
        <v>0</v>
      </c>
      <c r="I218" s="419">
        <v>0</v>
      </c>
      <c r="J218" s="419">
        <v>32611.259999999966</v>
      </c>
      <c r="K218" s="419">
        <v>0</v>
      </c>
      <c r="L218" s="419">
        <v>81689.099999999889</v>
      </c>
      <c r="M218" s="419">
        <v>0</v>
      </c>
      <c r="N218" s="419">
        <v>0</v>
      </c>
      <c r="O218" s="419">
        <v>6762.9174681599907</v>
      </c>
      <c r="P218" s="419">
        <v>6886.7237375999948</v>
      </c>
      <c r="Q218" s="419">
        <v>505.54226687999994</v>
      </c>
      <c r="R218" s="419">
        <v>6974.4198451199945</v>
      </c>
      <c r="S218" s="419">
        <v>2826.9098188799994</v>
      </c>
      <c r="T218" s="419">
        <v>0</v>
      </c>
      <c r="U218" s="419">
        <v>0</v>
      </c>
      <c r="V218" s="419">
        <v>0</v>
      </c>
      <c r="W218" s="419">
        <v>0</v>
      </c>
      <c r="X218" s="419">
        <v>0</v>
      </c>
      <c r="Y218" s="419">
        <v>0</v>
      </c>
      <c r="Z218" s="419">
        <v>13364.952857142847</v>
      </c>
      <c r="AA218" s="419">
        <v>0</v>
      </c>
      <c r="AB218" s="419">
        <v>43943.588780487698</v>
      </c>
      <c r="AC218" s="419">
        <v>0</v>
      </c>
      <c r="AD218" s="419">
        <v>0</v>
      </c>
      <c r="AE218" s="419">
        <v>0</v>
      </c>
      <c r="AF218" s="419">
        <v>149406.57</v>
      </c>
      <c r="AG218" s="419">
        <v>0</v>
      </c>
      <c r="AH218" s="419">
        <v>0</v>
      </c>
      <c r="AI218" s="419">
        <v>0</v>
      </c>
      <c r="AJ218" s="419">
        <v>4213.5559999999996</v>
      </c>
      <c r="AK218" s="419">
        <v>0</v>
      </c>
      <c r="AL218" s="419">
        <v>0</v>
      </c>
      <c r="AM218" s="419">
        <v>0</v>
      </c>
      <c r="AN218" s="419">
        <v>0</v>
      </c>
      <c r="AO218" s="419">
        <v>0</v>
      </c>
      <c r="AP218" s="419">
        <v>0</v>
      </c>
      <c r="AQ218" s="419">
        <v>0</v>
      </c>
      <c r="AR218" s="419">
        <v>0</v>
      </c>
      <c r="AS218" s="419">
        <v>796203.34200000006</v>
      </c>
      <c r="AT218" s="419">
        <v>195565.41477427038</v>
      </c>
      <c r="AU218" s="419">
        <v>153620.12600000002</v>
      </c>
      <c r="AV218" s="419">
        <v>133526.23020967803</v>
      </c>
      <c r="AW218" s="420">
        <v>1145388.8827742704</v>
      </c>
      <c r="AX218" s="420">
        <v>1141175.3267742703</v>
      </c>
      <c r="AY218" s="420">
        <v>5115</v>
      </c>
      <c r="AZ218" s="420">
        <v>1012770</v>
      </c>
      <c r="BA218" s="420">
        <v>0</v>
      </c>
      <c r="BB218" s="420">
        <v>0</v>
      </c>
      <c r="BC218" s="420">
        <v>1145388.8827742704</v>
      </c>
      <c r="BD218" s="419">
        <v>1145388.8827742706</v>
      </c>
      <c r="BE218" s="419">
        <v>0</v>
      </c>
      <c r="BF218" s="420">
        <v>1016983.556</v>
      </c>
      <c r="BG218" s="420">
        <v>863363.43</v>
      </c>
      <c r="BH218" s="419">
        <v>991768.75677427032</v>
      </c>
      <c r="BI218" s="419">
        <v>5008.9331150215676</v>
      </c>
      <c r="BJ218" s="419">
        <v>5601.4807487684729</v>
      </c>
      <c r="BK218" s="421">
        <v>-0.1057841060825178</v>
      </c>
      <c r="BL218" s="421">
        <v>0.1007841060825178</v>
      </c>
      <c r="BM218" s="419">
        <v>111778.96554060647</v>
      </c>
      <c r="BN218" s="420">
        <v>1257167.8483148769</v>
      </c>
      <c r="BO218" s="420">
        <v>6328.0519813882665</v>
      </c>
      <c r="BP218" s="420" t="s">
        <v>78</v>
      </c>
      <c r="BQ218" s="420">
        <v>6349.3325672468527</v>
      </c>
      <c r="BR218" s="421">
        <v>-2.1163819937990436E-3</v>
      </c>
      <c r="BS218" s="419">
        <v>0</v>
      </c>
      <c r="BT218" s="419">
        <v>1257167.8483148769</v>
      </c>
      <c r="BU218" s="419">
        <v>0</v>
      </c>
      <c r="BV218" s="419">
        <v>1257167.8483148769</v>
      </c>
      <c r="BW218" s="419">
        <v>4213.5559999999996</v>
      </c>
      <c r="BX218" s="419">
        <v>1252954.2923148768</v>
      </c>
    </row>
    <row r="219" spans="1:76">
      <c r="A219" s="416">
        <v>151017</v>
      </c>
      <c r="B219" s="416">
        <v>3302191</v>
      </c>
      <c r="C219" s="417" t="s">
        <v>293</v>
      </c>
      <c r="D219" s="418">
        <v>208</v>
      </c>
      <c r="E219" s="418">
        <v>208</v>
      </c>
      <c r="F219" s="418">
        <v>0</v>
      </c>
      <c r="G219" s="419">
        <v>836415.6320000001</v>
      </c>
      <c r="H219" s="419">
        <v>0</v>
      </c>
      <c r="I219" s="419">
        <v>0</v>
      </c>
      <c r="J219" s="419">
        <v>63246.079999999958</v>
      </c>
      <c r="K219" s="419">
        <v>0</v>
      </c>
      <c r="L219" s="419">
        <v>152723.09999999983</v>
      </c>
      <c r="M219" s="419">
        <v>0</v>
      </c>
      <c r="N219" s="419">
        <v>1454.7236659199978</v>
      </c>
      <c r="O219" s="419">
        <v>4410.5983487999993</v>
      </c>
      <c r="P219" s="419">
        <v>16987.251886079965</v>
      </c>
      <c r="Q219" s="419">
        <v>39432.296816640002</v>
      </c>
      <c r="R219" s="419">
        <v>6437.9260108799899</v>
      </c>
      <c r="S219" s="419">
        <v>36043.100190719895</v>
      </c>
      <c r="T219" s="419">
        <v>0</v>
      </c>
      <c r="U219" s="419">
        <v>0</v>
      </c>
      <c r="V219" s="419">
        <v>0</v>
      </c>
      <c r="W219" s="419">
        <v>0</v>
      </c>
      <c r="X219" s="419">
        <v>0</v>
      </c>
      <c r="Y219" s="419">
        <v>0</v>
      </c>
      <c r="Z219" s="419">
        <v>17435.775280898855</v>
      </c>
      <c r="AA219" s="419">
        <v>0</v>
      </c>
      <c r="AB219" s="419">
        <v>85386.421726442117</v>
      </c>
      <c r="AC219" s="419">
        <v>0</v>
      </c>
      <c r="AD219" s="419">
        <v>1464.9151999999997</v>
      </c>
      <c r="AE219" s="419">
        <v>0</v>
      </c>
      <c r="AF219" s="419">
        <v>149406.57</v>
      </c>
      <c r="AG219" s="419">
        <v>0</v>
      </c>
      <c r="AH219" s="419">
        <v>0</v>
      </c>
      <c r="AI219" s="419">
        <v>0</v>
      </c>
      <c r="AJ219" s="419">
        <v>22384.516299999999</v>
      </c>
      <c r="AK219" s="419">
        <v>0</v>
      </c>
      <c r="AL219" s="419">
        <v>0</v>
      </c>
      <c r="AM219" s="419">
        <v>0</v>
      </c>
      <c r="AN219" s="419">
        <v>0</v>
      </c>
      <c r="AO219" s="419">
        <v>0</v>
      </c>
      <c r="AP219" s="419">
        <v>0</v>
      </c>
      <c r="AQ219" s="419">
        <v>0</v>
      </c>
      <c r="AR219" s="419">
        <v>0</v>
      </c>
      <c r="AS219" s="419">
        <v>836415.6320000001</v>
      </c>
      <c r="AT219" s="419">
        <v>425022.18912638054</v>
      </c>
      <c r="AU219" s="419">
        <v>171791.0863</v>
      </c>
      <c r="AV219" s="419">
        <v>242671.83101729641</v>
      </c>
      <c r="AW219" s="420">
        <v>1433228.9074263808</v>
      </c>
      <c r="AX219" s="420">
        <v>1410844.3911263808</v>
      </c>
      <c r="AY219" s="420">
        <v>5115</v>
      </c>
      <c r="AZ219" s="420">
        <v>1063920</v>
      </c>
      <c r="BA219" s="420">
        <v>0</v>
      </c>
      <c r="BB219" s="420">
        <v>0</v>
      </c>
      <c r="BC219" s="420">
        <v>1433228.9074263808</v>
      </c>
      <c r="BD219" s="419">
        <v>1433228.907426381</v>
      </c>
      <c r="BE219" s="419">
        <v>0</v>
      </c>
      <c r="BF219" s="420">
        <v>1086304.5163</v>
      </c>
      <c r="BG219" s="420">
        <v>914513.42999999993</v>
      </c>
      <c r="BH219" s="419">
        <v>1261437.8211263807</v>
      </c>
      <c r="BI219" s="419">
        <v>6064.6049092614458</v>
      </c>
      <c r="BJ219" s="419">
        <v>7147.083818009477</v>
      </c>
      <c r="BK219" s="421">
        <v>-0.15145742463805478</v>
      </c>
      <c r="BL219" s="421">
        <v>0.14645742463805478</v>
      </c>
      <c r="BM219" s="419">
        <v>217722.64584886064</v>
      </c>
      <c r="BN219" s="420">
        <v>1650951.5532752415</v>
      </c>
      <c r="BO219" s="420">
        <v>7829.6492162271225</v>
      </c>
      <c r="BP219" s="420" t="s">
        <v>78</v>
      </c>
      <c r="BQ219" s="420">
        <v>7937.2670830540455</v>
      </c>
      <c r="BR219" s="421">
        <v>1.1687166462359677E-3</v>
      </c>
      <c r="BS219" s="419">
        <v>0</v>
      </c>
      <c r="BT219" s="419">
        <v>1650951.5532752415</v>
      </c>
      <c r="BU219" s="419">
        <v>0</v>
      </c>
      <c r="BV219" s="419">
        <v>1650951.5532752415</v>
      </c>
      <c r="BW219" s="419">
        <v>22384.516299999999</v>
      </c>
      <c r="BX219" s="419">
        <v>1628567.0369752415</v>
      </c>
    </row>
    <row r="220" spans="1:76">
      <c r="A220" s="416">
        <v>146385</v>
      </c>
      <c r="B220" s="416">
        <v>3302194</v>
      </c>
      <c r="C220" s="417" t="s">
        <v>294</v>
      </c>
      <c r="D220" s="418">
        <v>410</v>
      </c>
      <c r="E220" s="418">
        <v>410</v>
      </c>
      <c r="F220" s="418">
        <v>0</v>
      </c>
      <c r="G220" s="419">
        <v>1648703.8900000001</v>
      </c>
      <c r="H220" s="419">
        <v>0</v>
      </c>
      <c r="I220" s="419">
        <v>0</v>
      </c>
      <c r="J220" s="419">
        <v>93880.899999999907</v>
      </c>
      <c r="K220" s="419">
        <v>0</v>
      </c>
      <c r="L220" s="419">
        <v>229676.59999999998</v>
      </c>
      <c r="M220" s="419">
        <v>0</v>
      </c>
      <c r="N220" s="419">
        <v>3645.7011187481598</v>
      </c>
      <c r="O220" s="419">
        <v>68678.803628502676</v>
      </c>
      <c r="P220" s="419">
        <v>13346.885939700729</v>
      </c>
      <c r="Q220" s="419">
        <v>4561.0048038806799</v>
      </c>
      <c r="R220" s="419">
        <v>10218.305547016123</v>
      </c>
      <c r="S220" s="419">
        <v>4250.7323682425285</v>
      </c>
      <c r="T220" s="419">
        <v>0</v>
      </c>
      <c r="U220" s="419">
        <v>0</v>
      </c>
      <c r="V220" s="419">
        <v>0</v>
      </c>
      <c r="W220" s="419">
        <v>0</v>
      </c>
      <c r="X220" s="419">
        <v>0</v>
      </c>
      <c r="Y220" s="419">
        <v>0</v>
      </c>
      <c r="Z220" s="419">
        <v>121653.04457142855</v>
      </c>
      <c r="AA220" s="419">
        <v>0</v>
      </c>
      <c r="AB220" s="419">
        <v>210418.06076589893</v>
      </c>
      <c r="AC220" s="419">
        <v>0</v>
      </c>
      <c r="AD220" s="419">
        <v>26652.68831372515</v>
      </c>
      <c r="AE220" s="419">
        <v>0</v>
      </c>
      <c r="AF220" s="419">
        <v>149406.57</v>
      </c>
      <c r="AG220" s="419">
        <v>0</v>
      </c>
      <c r="AH220" s="419">
        <v>0</v>
      </c>
      <c r="AI220" s="419">
        <v>0</v>
      </c>
      <c r="AJ220" s="419">
        <v>7376.6783999999998</v>
      </c>
      <c r="AK220" s="419">
        <v>0</v>
      </c>
      <c r="AL220" s="419">
        <v>0</v>
      </c>
      <c r="AM220" s="419">
        <v>0</v>
      </c>
      <c r="AN220" s="419">
        <v>0</v>
      </c>
      <c r="AO220" s="419">
        <v>0</v>
      </c>
      <c r="AP220" s="419">
        <v>0</v>
      </c>
      <c r="AQ220" s="419">
        <v>0</v>
      </c>
      <c r="AR220" s="419">
        <v>0</v>
      </c>
      <c r="AS220" s="419">
        <v>1648703.8900000001</v>
      </c>
      <c r="AT220" s="419">
        <v>786982.72705714335</v>
      </c>
      <c r="AU220" s="419">
        <v>156783.24840000001</v>
      </c>
      <c r="AV220" s="419">
        <v>447026.47129209165</v>
      </c>
      <c r="AW220" s="420">
        <v>2592469.8654571436</v>
      </c>
      <c r="AX220" s="420">
        <v>2585093.1870571435</v>
      </c>
      <c r="AY220" s="420">
        <v>5115</v>
      </c>
      <c r="AZ220" s="420">
        <v>2097150</v>
      </c>
      <c r="BA220" s="420">
        <v>0</v>
      </c>
      <c r="BB220" s="420">
        <v>0</v>
      </c>
      <c r="BC220" s="420">
        <v>2592469.8654571436</v>
      </c>
      <c r="BD220" s="419">
        <v>2592469.8654571432</v>
      </c>
      <c r="BE220" s="419">
        <v>0</v>
      </c>
      <c r="BF220" s="420">
        <v>2104526.6784000001</v>
      </c>
      <c r="BG220" s="420">
        <v>1947743.43</v>
      </c>
      <c r="BH220" s="419">
        <v>2435686.6170571437</v>
      </c>
      <c r="BI220" s="419">
        <v>5940.6990659930334</v>
      </c>
      <c r="BJ220" s="419">
        <v>5762.9082189903856</v>
      </c>
      <c r="BK220" s="421">
        <v>3.0850889906033459E-2</v>
      </c>
      <c r="BL220" s="421">
        <v>0</v>
      </c>
      <c r="BM220" s="419">
        <v>0</v>
      </c>
      <c r="BN220" s="420">
        <v>2592469.8654571436</v>
      </c>
      <c r="BO220" s="420">
        <v>6305.1053342857158</v>
      </c>
      <c r="BP220" s="420" t="s">
        <v>78</v>
      </c>
      <c r="BQ220" s="420">
        <v>6323.0972328223015</v>
      </c>
      <c r="BR220" s="421">
        <v>3.0151449862706237E-2</v>
      </c>
      <c r="BS220" s="419">
        <v>0</v>
      </c>
      <c r="BT220" s="419">
        <v>2592469.8654571436</v>
      </c>
      <c r="BU220" s="419">
        <v>0</v>
      </c>
      <c r="BV220" s="419">
        <v>2592469.8654571436</v>
      </c>
      <c r="BW220" s="419">
        <v>7376.6783999999998</v>
      </c>
      <c r="BX220" s="419">
        <v>2585093.1870571435</v>
      </c>
    </row>
    <row r="221" spans="1:76">
      <c r="A221" s="416">
        <v>138104</v>
      </c>
      <c r="B221" s="416">
        <v>3302195</v>
      </c>
      <c r="C221" s="417" t="s">
        <v>295</v>
      </c>
      <c r="D221" s="418">
        <v>511</v>
      </c>
      <c r="E221" s="418">
        <v>511</v>
      </c>
      <c r="F221" s="418">
        <v>0</v>
      </c>
      <c r="G221" s="419">
        <v>2054848.0190000001</v>
      </c>
      <c r="H221" s="419">
        <v>0</v>
      </c>
      <c r="I221" s="419">
        <v>0</v>
      </c>
      <c r="J221" s="419">
        <v>160091.63999999998</v>
      </c>
      <c r="K221" s="419">
        <v>0</v>
      </c>
      <c r="L221" s="419">
        <v>387135.30000000005</v>
      </c>
      <c r="M221" s="419">
        <v>0</v>
      </c>
      <c r="N221" s="419">
        <v>3643.9401631623464</v>
      </c>
      <c r="O221" s="419">
        <v>3240.780825961398</v>
      </c>
      <c r="P221" s="419">
        <v>36801.211293214066</v>
      </c>
      <c r="Q221" s="419">
        <v>79019.23009138435</v>
      </c>
      <c r="R221" s="419">
        <v>55367.215642262461</v>
      </c>
      <c r="S221" s="419">
        <v>77892.451431002017</v>
      </c>
      <c r="T221" s="419">
        <v>0</v>
      </c>
      <c r="U221" s="419">
        <v>0</v>
      </c>
      <c r="V221" s="419">
        <v>0</v>
      </c>
      <c r="W221" s="419">
        <v>0</v>
      </c>
      <c r="X221" s="419">
        <v>0</v>
      </c>
      <c r="Y221" s="419">
        <v>0</v>
      </c>
      <c r="Z221" s="419">
        <v>31455.876771300205</v>
      </c>
      <c r="AA221" s="419">
        <v>0</v>
      </c>
      <c r="AB221" s="419">
        <v>342365.57336812676</v>
      </c>
      <c r="AC221" s="419">
        <v>0</v>
      </c>
      <c r="AD221" s="419">
        <v>0</v>
      </c>
      <c r="AE221" s="419">
        <v>0</v>
      </c>
      <c r="AF221" s="419">
        <v>149406.57</v>
      </c>
      <c r="AG221" s="419">
        <v>0</v>
      </c>
      <c r="AH221" s="419">
        <v>0</v>
      </c>
      <c r="AI221" s="419">
        <v>0</v>
      </c>
      <c r="AJ221" s="419">
        <v>11871.8418</v>
      </c>
      <c r="AK221" s="419">
        <v>0</v>
      </c>
      <c r="AL221" s="419">
        <v>0</v>
      </c>
      <c r="AM221" s="419">
        <v>0</v>
      </c>
      <c r="AN221" s="419">
        <v>0</v>
      </c>
      <c r="AO221" s="419">
        <v>0</v>
      </c>
      <c r="AP221" s="419">
        <v>0</v>
      </c>
      <c r="AQ221" s="419">
        <v>0</v>
      </c>
      <c r="AR221" s="419">
        <v>0</v>
      </c>
      <c r="AS221" s="419">
        <v>2054848.0190000001</v>
      </c>
      <c r="AT221" s="419">
        <v>1177013.2195864138</v>
      </c>
      <c r="AU221" s="419">
        <v>161278.4118</v>
      </c>
      <c r="AV221" s="419">
        <v>734257.01131904207</v>
      </c>
      <c r="AW221" s="420">
        <v>3393139.6503864136</v>
      </c>
      <c r="AX221" s="420">
        <v>3381267.8085864135</v>
      </c>
      <c r="AY221" s="420">
        <v>5115</v>
      </c>
      <c r="AZ221" s="420">
        <v>2613765</v>
      </c>
      <c r="BA221" s="420">
        <v>0</v>
      </c>
      <c r="BB221" s="420">
        <v>0</v>
      </c>
      <c r="BC221" s="420">
        <v>3393139.6503864136</v>
      </c>
      <c r="BD221" s="419">
        <v>3393139.6503864126</v>
      </c>
      <c r="BE221" s="419">
        <v>0</v>
      </c>
      <c r="BF221" s="420">
        <v>2625636.8418000001</v>
      </c>
      <c r="BG221" s="420">
        <v>2464358.4300000002</v>
      </c>
      <c r="BH221" s="419">
        <v>3231861.2385864137</v>
      </c>
      <c r="BI221" s="419">
        <v>6324.5816802082463</v>
      </c>
      <c r="BJ221" s="419">
        <v>6099.1631435606068</v>
      </c>
      <c r="BK221" s="421">
        <v>3.6958928846760324E-2</v>
      </c>
      <c r="BL221" s="421">
        <v>0</v>
      </c>
      <c r="BM221" s="419">
        <v>0</v>
      </c>
      <c r="BN221" s="420">
        <v>3393139.6503864136</v>
      </c>
      <c r="BO221" s="420">
        <v>6616.9624434176394</v>
      </c>
      <c r="BP221" s="420" t="s">
        <v>78</v>
      </c>
      <c r="BQ221" s="420">
        <v>6640.1950105409269</v>
      </c>
      <c r="BR221" s="421">
        <v>3.8687538007011302E-2</v>
      </c>
      <c r="BS221" s="419">
        <v>0</v>
      </c>
      <c r="BT221" s="419">
        <v>3393139.6503864136</v>
      </c>
      <c r="BU221" s="419">
        <v>0</v>
      </c>
      <c r="BV221" s="419">
        <v>3393139.6503864136</v>
      </c>
      <c r="BW221" s="419">
        <v>11871.8418</v>
      </c>
      <c r="BX221" s="419">
        <v>3381267.8085864135</v>
      </c>
    </row>
    <row r="222" spans="1:76">
      <c r="A222" s="416">
        <v>146437</v>
      </c>
      <c r="B222" s="416">
        <v>3302196</v>
      </c>
      <c r="C222" s="417" t="s">
        <v>296</v>
      </c>
      <c r="D222" s="418">
        <v>366</v>
      </c>
      <c r="E222" s="418">
        <v>366</v>
      </c>
      <c r="F222" s="418">
        <v>0</v>
      </c>
      <c r="G222" s="419">
        <v>1471769.814</v>
      </c>
      <c r="H222" s="419">
        <v>0</v>
      </c>
      <c r="I222" s="419">
        <v>0</v>
      </c>
      <c r="J222" s="419">
        <v>102774.87999999987</v>
      </c>
      <c r="K222" s="419">
        <v>0</v>
      </c>
      <c r="L222" s="419">
        <v>246251.19999999972</v>
      </c>
      <c r="M222" s="419">
        <v>0</v>
      </c>
      <c r="N222" s="419">
        <v>1697.177610239992</v>
      </c>
      <c r="O222" s="419">
        <v>588.07977984000001</v>
      </c>
      <c r="P222" s="419">
        <v>15609.907138559985</v>
      </c>
      <c r="Q222" s="419">
        <v>39432.296816639879</v>
      </c>
      <c r="R222" s="419">
        <v>68671.21078271998</v>
      </c>
      <c r="S222" s="419">
        <v>62192.016015359906</v>
      </c>
      <c r="T222" s="419">
        <v>0</v>
      </c>
      <c r="U222" s="419">
        <v>0</v>
      </c>
      <c r="V222" s="419">
        <v>0</v>
      </c>
      <c r="W222" s="419">
        <v>0</v>
      </c>
      <c r="X222" s="419">
        <v>0</v>
      </c>
      <c r="Y222" s="419">
        <v>0</v>
      </c>
      <c r="Z222" s="419">
        <v>101712.72675000002</v>
      </c>
      <c r="AA222" s="419">
        <v>0</v>
      </c>
      <c r="AB222" s="419">
        <v>218453.71667995176</v>
      </c>
      <c r="AC222" s="419">
        <v>0</v>
      </c>
      <c r="AD222" s="419">
        <v>31308.978168594906</v>
      </c>
      <c r="AE222" s="419">
        <v>0</v>
      </c>
      <c r="AF222" s="419">
        <v>149406.57</v>
      </c>
      <c r="AG222" s="419">
        <v>0</v>
      </c>
      <c r="AH222" s="419">
        <v>0</v>
      </c>
      <c r="AI222" s="419">
        <v>0</v>
      </c>
      <c r="AJ222" s="419">
        <v>7780.0905000000002</v>
      </c>
      <c r="AK222" s="419">
        <v>0</v>
      </c>
      <c r="AL222" s="419">
        <v>0</v>
      </c>
      <c r="AM222" s="419">
        <v>0</v>
      </c>
      <c r="AN222" s="419">
        <v>0</v>
      </c>
      <c r="AO222" s="419">
        <v>0</v>
      </c>
      <c r="AP222" s="419">
        <v>0</v>
      </c>
      <c r="AQ222" s="419">
        <v>0</v>
      </c>
      <c r="AR222" s="419">
        <v>0</v>
      </c>
      <c r="AS222" s="419">
        <v>1471769.814</v>
      </c>
      <c r="AT222" s="419">
        <v>888692.18974190601</v>
      </c>
      <c r="AU222" s="419">
        <v>157186.6605</v>
      </c>
      <c r="AV222" s="419">
        <v>485440.24391156115</v>
      </c>
      <c r="AW222" s="420">
        <v>2517648.6642419063</v>
      </c>
      <c r="AX222" s="420">
        <v>2509868.5737419063</v>
      </c>
      <c r="AY222" s="420">
        <v>5115</v>
      </c>
      <c r="AZ222" s="420">
        <v>1872090</v>
      </c>
      <c r="BA222" s="420">
        <v>0</v>
      </c>
      <c r="BB222" s="420">
        <v>0</v>
      </c>
      <c r="BC222" s="420">
        <v>2517648.6642419063</v>
      </c>
      <c r="BD222" s="419">
        <v>2517648.6642419063</v>
      </c>
      <c r="BE222" s="419">
        <v>0</v>
      </c>
      <c r="BF222" s="420">
        <v>1879870.0904999999</v>
      </c>
      <c r="BG222" s="420">
        <v>1722683.43</v>
      </c>
      <c r="BH222" s="419">
        <v>2360462.0037419065</v>
      </c>
      <c r="BI222" s="419">
        <v>6449.3497369997449</v>
      </c>
      <c r="BJ222" s="419">
        <v>6270.357069367089</v>
      </c>
      <c r="BK222" s="421">
        <v>2.8545849247899824E-2</v>
      </c>
      <c r="BL222" s="421">
        <v>0</v>
      </c>
      <c r="BM222" s="419">
        <v>0</v>
      </c>
      <c r="BN222" s="420">
        <v>2517648.6642419063</v>
      </c>
      <c r="BO222" s="420">
        <v>6857.5644091308914</v>
      </c>
      <c r="BP222" s="420" t="s">
        <v>78</v>
      </c>
      <c r="BQ222" s="420">
        <v>6878.8214869997437</v>
      </c>
      <c r="BR222" s="421">
        <v>3.3354710034330104E-2</v>
      </c>
      <c r="BS222" s="419">
        <v>0</v>
      </c>
      <c r="BT222" s="419">
        <v>2517648.6642419063</v>
      </c>
      <c r="BU222" s="419">
        <v>0</v>
      </c>
      <c r="BV222" s="419">
        <v>2517648.6642419063</v>
      </c>
      <c r="BW222" s="419">
        <v>7780.0905000000002</v>
      </c>
      <c r="BX222" s="419">
        <v>2509868.5737419063</v>
      </c>
    </row>
    <row r="223" spans="1:76">
      <c r="A223" s="416">
        <v>146817</v>
      </c>
      <c r="B223" s="416">
        <v>3302198</v>
      </c>
      <c r="C223" s="417" t="s">
        <v>297</v>
      </c>
      <c r="D223" s="418">
        <v>230</v>
      </c>
      <c r="E223" s="418">
        <v>230</v>
      </c>
      <c r="F223" s="418">
        <v>0</v>
      </c>
      <c r="G223" s="419">
        <v>924882.67</v>
      </c>
      <c r="H223" s="419">
        <v>0</v>
      </c>
      <c r="I223" s="419">
        <v>0</v>
      </c>
      <c r="J223" s="419">
        <v>81528.150000000009</v>
      </c>
      <c r="K223" s="419">
        <v>0</v>
      </c>
      <c r="L223" s="419">
        <v>196527.39999999985</v>
      </c>
      <c r="M223" s="419">
        <v>0</v>
      </c>
      <c r="N223" s="419">
        <v>1217.5634758427905</v>
      </c>
      <c r="O223" s="419">
        <v>590.64781381310024</v>
      </c>
      <c r="P223" s="419">
        <v>12450.234180639263</v>
      </c>
      <c r="Q223" s="419">
        <v>4569.7488752908275</v>
      </c>
      <c r="R223" s="419">
        <v>78670.143902965894</v>
      </c>
      <c r="S223" s="419">
        <v>14906.085617020079</v>
      </c>
      <c r="T223" s="419">
        <v>0</v>
      </c>
      <c r="U223" s="419">
        <v>0</v>
      </c>
      <c r="V223" s="419">
        <v>0</v>
      </c>
      <c r="W223" s="419">
        <v>0</v>
      </c>
      <c r="X223" s="419">
        <v>0</v>
      </c>
      <c r="Y223" s="419">
        <v>0</v>
      </c>
      <c r="Z223" s="419">
        <v>23276.759999999955</v>
      </c>
      <c r="AA223" s="419">
        <v>0</v>
      </c>
      <c r="AB223" s="419">
        <v>109300.08649068401</v>
      </c>
      <c r="AC223" s="419">
        <v>0</v>
      </c>
      <c r="AD223" s="419">
        <v>192.7519999999995</v>
      </c>
      <c r="AE223" s="419">
        <v>0</v>
      </c>
      <c r="AF223" s="419">
        <v>149406.57</v>
      </c>
      <c r="AG223" s="419">
        <v>0</v>
      </c>
      <c r="AH223" s="419">
        <v>0</v>
      </c>
      <c r="AI223" s="419">
        <v>0</v>
      </c>
      <c r="AJ223" s="419">
        <v>4266.2254999999996</v>
      </c>
      <c r="AK223" s="419">
        <v>0</v>
      </c>
      <c r="AL223" s="419">
        <v>0</v>
      </c>
      <c r="AM223" s="419">
        <v>0</v>
      </c>
      <c r="AN223" s="419">
        <v>0</v>
      </c>
      <c r="AO223" s="419">
        <v>0</v>
      </c>
      <c r="AP223" s="419">
        <v>0</v>
      </c>
      <c r="AQ223" s="419">
        <v>0</v>
      </c>
      <c r="AR223" s="419">
        <v>0</v>
      </c>
      <c r="AS223" s="419">
        <v>924882.67</v>
      </c>
      <c r="AT223" s="419">
        <v>523229.57235625578</v>
      </c>
      <c r="AU223" s="419">
        <v>153672.79550000001</v>
      </c>
      <c r="AV223" s="419">
        <v>296109.81058228994</v>
      </c>
      <c r="AW223" s="420">
        <v>1601785.0378562559</v>
      </c>
      <c r="AX223" s="420">
        <v>1597518.8123562559</v>
      </c>
      <c r="AY223" s="420">
        <v>5115</v>
      </c>
      <c r="AZ223" s="420">
        <v>1176450</v>
      </c>
      <c r="BA223" s="420">
        <v>0</v>
      </c>
      <c r="BB223" s="420">
        <v>0</v>
      </c>
      <c r="BC223" s="420">
        <v>1601785.0378562559</v>
      </c>
      <c r="BD223" s="419">
        <v>1601785.0378562559</v>
      </c>
      <c r="BE223" s="419">
        <v>0</v>
      </c>
      <c r="BF223" s="420">
        <v>1180716.2254999999</v>
      </c>
      <c r="BG223" s="420">
        <v>1027043.4299999999</v>
      </c>
      <c r="BH223" s="419">
        <v>1448112.2423562559</v>
      </c>
      <c r="BI223" s="419">
        <v>6296.1401841576344</v>
      </c>
      <c r="BJ223" s="419">
        <v>6178.9788736401661</v>
      </c>
      <c r="BK223" s="421">
        <v>1.8961273846927099E-2</v>
      </c>
      <c r="BL223" s="421">
        <v>0</v>
      </c>
      <c r="BM223" s="419">
        <v>0</v>
      </c>
      <c r="BN223" s="420">
        <v>1601785.0378562559</v>
      </c>
      <c r="BO223" s="420">
        <v>6945.73396676633</v>
      </c>
      <c r="BP223" s="420" t="s">
        <v>78</v>
      </c>
      <c r="BQ223" s="420">
        <v>6964.2827732880687</v>
      </c>
      <c r="BR223" s="421">
        <v>1.9950341639911162E-2</v>
      </c>
      <c r="BS223" s="419">
        <v>0</v>
      </c>
      <c r="BT223" s="419">
        <v>1601785.0378562559</v>
      </c>
      <c r="BU223" s="419">
        <v>0</v>
      </c>
      <c r="BV223" s="419">
        <v>1601785.0378562559</v>
      </c>
      <c r="BW223" s="419">
        <v>4266.2254999999996</v>
      </c>
      <c r="BX223" s="419">
        <v>1597518.8123562559</v>
      </c>
    </row>
    <row r="224" spans="1:76">
      <c r="A224" s="416">
        <v>147009</v>
      </c>
      <c r="B224" s="416">
        <v>3302199</v>
      </c>
      <c r="C224" s="417" t="s">
        <v>298</v>
      </c>
      <c r="D224" s="418">
        <v>277</v>
      </c>
      <c r="E224" s="418">
        <v>277</v>
      </c>
      <c r="F224" s="418">
        <v>0</v>
      </c>
      <c r="G224" s="419">
        <v>1113880.433</v>
      </c>
      <c r="H224" s="419">
        <v>0</v>
      </c>
      <c r="I224" s="419">
        <v>0</v>
      </c>
      <c r="J224" s="419">
        <v>55834.429999999993</v>
      </c>
      <c r="K224" s="419">
        <v>0</v>
      </c>
      <c r="L224" s="419">
        <v>137332.39999999991</v>
      </c>
      <c r="M224" s="419">
        <v>0</v>
      </c>
      <c r="N224" s="419">
        <v>8516.6340223999632</v>
      </c>
      <c r="O224" s="419">
        <v>26854.57791743998</v>
      </c>
      <c r="P224" s="419">
        <v>11058.681016319995</v>
      </c>
      <c r="Q224" s="419">
        <v>21817.079495679947</v>
      </c>
      <c r="R224" s="419">
        <v>20999.068446719863</v>
      </c>
      <c r="S224" s="419">
        <v>2837.1522457599986</v>
      </c>
      <c r="T224" s="419">
        <v>0</v>
      </c>
      <c r="U224" s="419">
        <v>0</v>
      </c>
      <c r="V224" s="419">
        <v>0</v>
      </c>
      <c r="W224" s="419">
        <v>0</v>
      </c>
      <c r="X224" s="419">
        <v>0</v>
      </c>
      <c r="Y224" s="419">
        <v>0</v>
      </c>
      <c r="Z224" s="419">
        <v>13719.890456431534</v>
      </c>
      <c r="AA224" s="419">
        <v>0</v>
      </c>
      <c r="AB224" s="419">
        <v>141539.06223210541</v>
      </c>
      <c r="AC224" s="419">
        <v>0</v>
      </c>
      <c r="AD224" s="419">
        <v>0</v>
      </c>
      <c r="AE224" s="419">
        <v>0</v>
      </c>
      <c r="AF224" s="419">
        <v>149406.57</v>
      </c>
      <c r="AG224" s="419">
        <v>0</v>
      </c>
      <c r="AH224" s="419">
        <v>0</v>
      </c>
      <c r="AI224" s="419">
        <v>0</v>
      </c>
      <c r="AJ224" s="419">
        <v>6742.7451000000001</v>
      </c>
      <c r="AK224" s="419">
        <v>0</v>
      </c>
      <c r="AL224" s="419">
        <v>0</v>
      </c>
      <c r="AM224" s="419">
        <v>0</v>
      </c>
      <c r="AN224" s="419">
        <v>0</v>
      </c>
      <c r="AO224" s="419">
        <v>0</v>
      </c>
      <c r="AP224" s="419">
        <v>0</v>
      </c>
      <c r="AQ224" s="419">
        <v>0</v>
      </c>
      <c r="AR224" s="419">
        <v>0</v>
      </c>
      <c r="AS224" s="419">
        <v>1113880.433</v>
      </c>
      <c r="AT224" s="419">
        <v>440508.97583285661</v>
      </c>
      <c r="AU224" s="419">
        <v>156149.31510000001</v>
      </c>
      <c r="AV224" s="419">
        <v>299923.09221406048</v>
      </c>
      <c r="AW224" s="420">
        <v>1710538.7239328565</v>
      </c>
      <c r="AX224" s="420">
        <v>1703795.9788328565</v>
      </c>
      <c r="AY224" s="420">
        <v>5115</v>
      </c>
      <c r="AZ224" s="420">
        <v>1416855</v>
      </c>
      <c r="BA224" s="420">
        <v>0</v>
      </c>
      <c r="BB224" s="420">
        <v>0</v>
      </c>
      <c r="BC224" s="420">
        <v>1710538.7239328565</v>
      </c>
      <c r="BD224" s="419">
        <v>1710538.7239328565</v>
      </c>
      <c r="BE224" s="419">
        <v>0</v>
      </c>
      <c r="BF224" s="420">
        <v>1423597.7450999999</v>
      </c>
      <c r="BG224" s="420">
        <v>1267448.43</v>
      </c>
      <c r="BH224" s="419">
        <v>1554389.4088328565</v>
      </c>
      <c r="BI224" s="419">
        <v>5611.5141113099507</v>
      </c>
      <c r="BJ224" s="419">
        <v>5460.6283670967741</v>
      </c>
      <c r="BK224" s="421">
        <v>2.7631571692800862E-2</v>
      </c>
      <c r="BL224" s="421">
        <v>0</v>
      </c>
      <c r="BM224" s="419">
        <v>0</v>
      </c>
      <c r="BN224" s="420">
        <v>1710538.7239328565</v>
      </c>
      <c r="BO224" s="420">
        <v>6150.8880102269186</v>
      </c>
      <c r="BP224" s="420" t="s">
        <v>78</v>
      </c>
      <c r="BQ224" s="420">
        <v>6175.2300502991211</v>
      </c>
      <c r="BR224" s="421">
        <v>3.5751781673893035E-2</v>
      </c>
      <c r="BS224" s="419">
        <v>0</v>
      </c>
      <c r="BT224" s="419">
        <v>1710538.7239328565</v>
      </c>
      <c r="BU224" s="419">
        <v>0</v>
      </c>
      <c r="BV224" s="419">
        <v>1710538.7239328565</v>
      </c>
      <c r="BW224" s="419">
        <v>6742.7451000000001</v>
      </c>
      <c r="BX224" s="419">
        <v>1703795.9788328565</v>
      </c>
    </row>
    <row r="225" spans="1:76">
      <c r="A225" s="416">
        <v>147017</v>
      </c>
      <c r="B225" s="416">
        <v>3302201</v>
      </c>
      <c r="C225" s="417" t="s">
        <v>299</v>
      </c>
      <c r="D225" s="418">
        <v>329</v>
      </c>
      <c r="E225" s="418">
        <v>329</v>
      </c>
      <c r="F225" s="418">
        <v>0</v>
      </c>
      <c r="G225" s="419">
        <v>1322984.341</v>
      </c>
      <c r="H225" s="419">
        <v>0</v>
      </c>
      <c r="I225" s="419">
        <v>0</v>
      </c>
      <c r="J225" s="419">
        <v>57316.759999999871</v>
      </c>
      <c r="K225" s="419">
        <v>0</v>
      </c>
      <c r="L225" s="419">
        <v>139700.19999999966</v>
      </c>
      <c r="M225" s="419">
        <v>0</v>
      </c>
      <c r="N225" s="419">
        <v>12365.151160319994</v>
      </c>
      <c r="O225" s="419">
        <v>10291.396147199976</v>
      </c>
      <c r="P225" s="419">
        <v>5050.2640742399926</v>
      </c>
      <c r="Q225" s="419">
        <v>24771.571077119843</v>
      </c>
      <c r="R225" s="419">
        <v>23605.72870655997</v>
      </c>
      <c r="S225" s="419">
        <v>13427.821639679987</v>
      </c>
      <c r="T225" s="419">
        <v>0</v>
      </c>
      <c r="U225" s="419">
        <v>0</v>
      </c>
      <c r="V225" s="419">
        <v>0</v>
      </c>
      <c r="W225" s="419">
        <v>0</v>
      </c>
      <c r="X225" s="419">
        <v>0</v>
      </c>
      <c r="Y225" s="419">
        <v>0</v>
      </c>
      <c r="Z225" s="419">
        <v>16711.52</v>
      </c>
      <c r="AA225" s="419">
        <v>0</v>
      </c>
      <c r="AB225" s="419">
        <v>107095.08791585303</v>
      </c>
      <c r="AC225" s="419">
        <v>0</v>
      </c>
      <c r="AD225" s="419">
        <v>1214.337599999986</v>
      </c>
      <c r="AE225" s="419">
        <v>0</v>
      </c>
      <c r="AF225" s="419">
        <v>149406.57</v>
      </c>
      <c r="AG225" s="419">
        <v>0</v>
      </c>
      <c r="AH225" s="419">
        <v>0</v>
      </c>
      <c r="AI225" s="419">
        <v>0</v>
      </c>
      <c r="AJ225" s="419">
        <v>8875.0661999999993</v>
      </c>
      <c r="AK225" s="419">
        <v>0</v>
      </c>
      <c r="AL225" s="419">
        <v>0</v>
      </c>
      <c r="AM225" s="419">
        <v>0</v>
      </c>
      <c r="AN225" s="419">
        <v>0</v>
      </c>
      <c r="AO225" s="419">
        <v>0</v>
      </c>
      <c r="AP225" s="419">
        <v>0</v>
      </c>
      <c r="AQ225" s="419">
        <v>0</v>
      </c>
      <c r="AR225" s="419">
        <v>0</v>
      </c>
      <c r="AS225" s="419">
        <v>1322984.341</v>
      </c>
      <c r="AT225" s="419">
        <v>411549.83832097234</v>
      </c>
      <c r="AU225" s="419">
        <v>158281.63620000001</v>
      </c>
      <c r="AV225" s="419">
        <v>276394.706375696</v>
      </c>
      <c r="AW225" s="420">
        <v>1892815.8155209725</v>
      </c>
      <c r="AX225" s="420">
        <v>1883940.7493209725</v>
      </c>
      <c r="AY225" s="420">
        <v>5115</v>
      </c>
      <c r="AZ225" s="420">
        <v>1682835</v>
      </c>
      <c r="BA225" s="420">
        <v>0</v>
      </c>
      <c r="BB225" s="420">
        <v>0</v>
      </c>
      <c r="BC225" s="420">
        <v>1892815.8155209725</v>
      </c>
      <c r="BD225" s="419">
        <v>1892815.8155209722</v>
      </c>
      <c r="BE225" s="419">
        <v>0</v>
      </c>
      <c r="BF225" s="420">
        <v>1691710.0662</v>
      </c>
      <c r="BG225" s="420">
        <v>1533428.43</v>
      </c>
      <c r="BH225" s="419">
        <v>1734534.1793209724</v>
      </c>
      <c r="BI225" s="419">
        <v>5272.1403626777274</v>
      </c>
      <c r="BJ225" s="419">
        <v>5130.9388655072462</v>
      </c>
      <c r="BK225" s="421">
        <v>2.7519621821984412E-2</v>
      </c>
      <c r="BL225" s="421">
        <v>0</v>
      </c>
      <c r="BM225" s="419">
        <v>0</v>
      </c>
      <c r="BN225" s="420">
        <v>1892815.8155209725</v>
      </c>
      <c r="BO225" s="420">
        <v>5726.2636757476366</v>
      </c>
      <c r="BP225" s="420" t="s">
        <v>78</v>
      </c>
      <c r="BQ225" s="420">
        <v>5753.2395608540201</v>
      </c>
      <c r="BR225" s="421">
        <v>3.2101908384141176E-2</v>
      </c>
      <c r="BS225" s="419">
        <v>0</v>
      </c>
      <c r="BT225" s="419">
        <v>1892815.8155209725</v>
      </c>
      <c r="BU225" s="419">
        <v>0</v>
      </c>
      <c r="BV225" s="419">
        <v>1892815.8155209725</v>
      </c>
      <c r="BW225" s="419">
        <v>8875.0661999999993</v>
      </c>
      <c r="BX225" s="419">
        <v>1883940.7493209725</v>
      </c>
    </row>
    <row r="226" spans="1:76">
      <c r="A226" s="416">
        <v>147109</v>
      </c>
      <c r="B226" s="416">
        <v>3302202</v>
      </c>
      <c r="C226" s="417" t="s">
        <v>300</v>
      </c>
      <c r="D226" s="418">
        <v>177</v>
      </c>
      <c r="E226" s="418">
        <v>177</v>
      </c>
      <c r="F226" s="418">
        <v>0</v>
      </c>
      <c r="G226" s="419">
        <v>711757.53300000005</v>
      </c>
      <c r="H226" s="419">
        <v>0</v>
      </c>
      <c r="I226" s="419">
        <v>0</v>
      </c>
      <c r="J226" s="419">
        <v>45458.12</v>
      </c>
      <c r="K226" s="419">
        <v>0</v>
      </c>
      <c r="L226" s="419">
        <v>108918.8</v>
      </c>
      <c r="M226" s="419">
        <v>0</v>
      </c>
      <c r="N226" s="419">
        <v>6546.2564966399596</v>
      </c>
      <c r="O226" s="419">
        <v>4998.6781286400001</v>
      </c>
      <c r="P226" s="419">
        <v>28465.12478207998</v>
      </c>
      <c r="Q226" s="419">
        <v>17693.979340799975</v>
      </c>
      <c r="R226" s="419">
        <v>11266.370519039987</v>
      </c>
      <c r="S226" s="419">
        <v>4947.0921830399921</v>
      </c>
      <c r="T226" s="419">
        <v>0</v>
      </c>
      <c r="U226" s="419">
        <v>0</v>
      </c>
      <c r="V226" s="419">
        <v>0</v>
      </c>
      <c r="W226" s="419">
        <v>0</v>
      </c>
      <c r="X226" s="419">
        <v>0</v>
      </c>
      <c r="Y226" s="419">
        <v>0</v>
      </c>
      <c r="Z226" s="419">
        <v>47773.81070063691</v>
      </c>
      <c r="AA226" s="419">
        <v>0</v>
      </c>
      <c r="AB226" s="419">
        <v>85842.770591768494</v>
      </c>
      <c r="AC226" s="419">
        <v>0</v>
      </c>
      <c r="AD226" s="419">
        <v>14822.628799999893</v>
      </c>
      <c r="AE226" s="419">
        <v>0</v>
      </c>
      <c r="AF226" s="419">
        <v>149406.57</v>
      </c>
      <c r="AG226" s="419">
        <v>0</v>
      </c>
      <c r="AH226" s="419">
        <v>0</v>
      </c>
      <c r="AI226" s="419">
        <v>0</v>
      </c>
      <c r="AJ226" s="419">
        <v>4055.5477000000001</v>
      </c>
      <c r="AK226" s="419">
        <v>0</v>
      </c>
      <c r="AL226" s="419">
        <v>0</v>
      </c>
      <c r="AM226" s="419">
        <v>0</v>
      </c>
      <c r="AN226" s="419">
        <v>0</v>
      </c>
      <c r="AO226" s="419">
        <v>0</v>
      </c>
      <c r="AP226" s="419">
        <v>0</v>
      </c>
      <c r="AQ226" s="419">
        <v>0</v>
      </c>
      <c r="AR226" s="419">
        <v>0</v>
      </c>
      <c r="AS226" s="419">
        <v>711757.53300000005</v>
      </c>
      <c r="AT226" s="419">
        <v>376733.63154264516</v>
      </c>
      <c r="AU226" s="419">
        <v>153462.1177</v>
      </c>
      <c r="AV226" s="419">
        <v>203616.63896385487</v>
      </c>
      <c r="AW226" s="420">
        <v>1241953.2822426453</v>
      </c>
      <c r="AX226" s="420">
        <v>1237897.7345426453</v>
      </c>
      <c r="AY226" s="420">
        <v>5115</v>
      </c>
      <c r="AZ226" s="420">
        <v>905355</v>
      </c>
      <c r="BA226" s="420">
        <v>0</v>
      </c>
      <c r="BB226" s="420">
        <v>0</v>
      </c>
      <c r="BC226" s="420">
        <v>1241953.2822426453</v>
      </c>
      <c r="BD226" s="419">
        <v>1241953.2822426453</v>
      </c>
      <c r="BE226" s="419">
        <v>0</v>
      </c>
      <c r="BF226" s="420">
        <v>909410.5477</v>
      </c>
      <c r="BG226" s="420">
        <v>755948.42999999993</v>
      </c>
      <c r="BH226" s="419">
        <v>1088491.1645426452</v>
      </c>
      <c r="BI226" s="419">
        <v>6149.6675962861309</v>
      </c>
      <c r="BJ226" s="419">
        <v>5942.4500864130423</v>
      </c>
      <c r="BK226" s="421">
        <v>3.4870719460795403E-2</v>
      </c>
      <c r="BL226" s="421">
        <v>0</v>
      </c>
      <c r="BM226" s="419">
        <v>0</v>
      </c>
      <c r="BN226" s="420">
        <v>1241953.2822426453</v>
      </c>
      <c r="BO226" s="420">
        <v>6993.7725115403691</v>
      </c>
      <c r="BP226" s="420" t="s">
        <v>78</v>
      </c>
      <c r="BQ226" s="420">
        <v>7016.6852104104255</v>
      </c>
      <c r="BR226" s="421">
        <v>3.2383895260297502E-2</v>
      </c>
      <c r="BS226" s="419">
        <v>0</v>
      </c>
      <c r="BT226" s="419">
        <v>1241953.2822426453</v>
      </c>
      <c r="BU226" s="419">
        <v>0</v>
      </c>
      <c r="BV226" s="419">
        <v>1241953.2822426453</v>
      </c>
      <c r="BW226" s="419">
        <v>4055.5477000000001</v>
      </c>
      <c r="BX226" s="419">
        <v>1237897.7345426453</v>
      </c>
    </row>
    <row r="227" spans="1:76">
      <c r="A227" s="416">
        <v>147111</v>
      </c>
      <c r="B227" s="416">
        <v>3302204</v>
      </c>
      <c r="C227" s="417" t="s">
        <v>301</v>
      </c>
      <c r="D227" s="418">
        <v>283</v>
      </c>
      <c r="E227" s="418">
        <v>283</v>
      </c>
      <c r="F227" s="418">
        <v>0</v>
      </c>
      <c r="G227" s="419">
        <v>1138007.807</v>
      </c>
      <c r="H227" s="419">
        <v>0</v>
      </c>
      <c r="I227" s="419">
        <v>0</v>
      </c>
      <c r="J227" s="419">
        <v>78563.489999999903</v>
      </c>
      <c r="K227" s="419">
        <v>0</v>
      </c>
      <c r="L227" s="419">
        <v>195343.49999999985</v>
      </c>
      <c r="M227" s="419">
        <v>0</v>
      </c>
      <c r="N227" s="419">
        <v>5371.9510937235582</v>
      </c>
      <c r="O227" s="419">
        <v>4145.8578073417793</v>
      </c>
      <c r="P227" s="419">
        <v>2311.9131883046234</v>
      </c>
      <c r="Q227" s="419">
        <v>6618.8256222473965</v>
      </c>
      <c r="R227" s="419">
        <v>45386.232838267904</v>
      </c>
      <c r="S227" s="419">
        <v>27046.786647896239</v>
      </c>
      <c r="T227" s="419">
        <v>0</v>
      </c>
      <c r="U227" s="419">
        <v>0</v>
      </c>
      <c r="V227" s="419">
        <v>0</v>
      </c>
      <c r="W227" s="419">
        <v>0</v>
      </c>
      <c r="X227" s="419">
        <v>0</v>
      </c>
      <c r="Y227" s="419">
        <v>0</v>
      </c>
      <c r="Z227" s="419">
        <v>15355.065454545453</v>
      </c>
      <c r="AA227" s="419">
        <v>0</v>
      </c>
      <c r="AB227" s="419">
        <v>145849.25728270572</v>
      </c>
      <c r="AC227" s="419">
        <v>0</v>
      </c>
      <c r="AD227" s="419">
        <v>13511.915199999774</v>
      </c>
      <c r="AE227" s="419">
        <v>0</v>
      </c>
      <c r="AF227" s="419">
        <v>149406.57</v>
      </c>
      <c r="AG227" s="419">
        <v>0</v>
      </c>
      <c r="AH227" s="419">
        <v>0</v>
      </c>
      <c r="AI227" s="419">
        <v>0</v>
      </c>
      <c r="AJ227" s="419">
        <v>6281.7026999999998</v>
      </c>
      <c r="AK227" s="419">
        <v>0</v>
      </c>
      <c r="AL227" s="419">
        <v>0</v>
      </c>
      <c r="AM227" s="419">
        <v>0</v>
      </c>
      <c r="AN227" s="419">
        <v>0</v>
      </c>
      <c r="AO227" s="419">
        <v>0</v>
      </c>
      <c r="AP227" s="419">
        <v>0</v>
      </c>
      <c r="AQ227" s="419">
        <v>0</v>
      </c>
      <c r="AR227" s="419">
        <v>0</v>
      </c>
      <c r="AS227" s="419">
        <v>1138007.807</v>
      </c>
      <c r="AT227" s="419">
        <v>539504.79513503227</v>
      </c>
      <c r="AU227" s="419">
        <v>155688.2727</v>
      </c>
      <c r="AV227" s="419">
        <v>334073.52822390699</v>
      </c>
      <c r="AW227" s="420">
        <v>1833200.8748350325</v>
      </c>
      <c r="AX227" s="420">
        <v>1826919.1721350325</v>
      </c>
      <c r="AY227" s="420">
        <v>5115</v>
      </c>
      <c r="AZ227" s="420">
        <v>1447545</v>
      </c>
      <c r="BA227" s="420">
        <v>0</v>
      </c>
      <c r="BB227" s="420">
        <v>0</v>
      </c>
      <c r="BC227" s="420">
        <v>1833200.8748350325</v>
      </c>
      <c r="BD227" s="419">
        <v>1833200.874835032</v>
      </c>
      <c r="BE227" s="419">
        <v>0</v>
      </c>
      <c r="BF227" s="420">
        <v>1453826.7027</v>
      </c>
      <c r="BG227" s="420">
        <v>1298138.43</v>
      </c>
      <c r="BH227" s="419">
        <v>1677512.6021350324</v>
      </c>
      <c r="BI227" s="419">
        <v>5927.606367968312</v>
      </c>
      <c r="BJ227" s="419">
        <v>5743.2955465703972</v>
      </c>
      <c r="BK227" s="421">
        <v>3.209147429440156E-2</v>
      </c>
      <c r="BL227" s="421">
        <v>0</v>
      </c>
      <c r="BM227" s="419">
        <v>0</v>
      </c>
      <c r="BN227" s="420">
        <v>1833200.8748350325</v>
      </c>
      <c r="BO227" s="420">
        <v>6455.5447778623056</v>
      </c>
      <c r="BP227" s="420" t="s">
        <v>78</v>
      </c>
      <c r="BQ227" s="420">
        <v>6477.7416071909274</v>
      </c>
      <c r="BR227" s="421">
        <v>3.1049247998185869E-2</v>
      </c>
      <c r="BS227" s="419">
        <v>0</v>
      </c>
      <c r="BT227" s="419">
        <v>1833200.8748350325</v>
      </c>
      <c r="BU227" s="419">
        <v>0</v>
      </c>
      <c r="BV227" s="419">
        <v>1833200.8748350325</v>
      </c>
      <c r="BW227" s="419">
        <v>6281.7026999999998</v>
      </c>
      <c r="BX227" s="419">
        <v>1826919.1721350325</v>
      </c>
    </row>
    <row r="228" spans="1:76">
      <c r="A228" s="416">
        <v>147452</v>
      </c>
      <c r="B228" s="416">
        <v>3302205</v>
      </c>
      <c r="C228" s="417" t="s">
        <v>302</v>
      </c>
      <c r="D228" s="418">
        <v>420</v>
      </c>
      <c r="E228" s="418">
        <v>420</v>
      </c>
      <c r="F228" s="418">
        <v>0</v>
      </c>
      <c r="G228" s="419">
        <v>1688916.1800000002</v>
      </c>
      <c r="H228" s="419">
        <v>0</v>
      </c>
      <c r="I228" s="419">
        <v>0</v>
      </c>
      <c r="J228" s="419">
        <v>80045.819999999861</v>
      </c>
      <c r="K228" s="419">
        <v>0</v>
      </c>
      <c r="L228" s="419">
        <v>195343.49999999962</v>
      </c>
      <c r="M228" s="419">
        <v>0</v>
      </c>
      <c r="N228" s="419">
        <v>6303.8025523199994</v>
      </c>
      <c r="O228" s="419">
        <v>31462.26822143991</v>
      </c>
      <c r="P228" s="419">
        <v>56930.24956415996</v>
      </c>
      <c r="Q228" s="419">
        <v>35893.500948479996</v>
      </c>
      <c r="R228" s="419">
        <v>30043.654717439927</v>
      </c>
      <c r="S228" s="419">
        <v>10600.911820799995</v>
      </c>
      <c r="T228" s="419">
        <v>0</v>
      </c>
      <c r="U228" s="419">
        <v>0</v>
      </c>
      <c r="V228" s="419">
        <v>0</v>
      </c>
      <c r="W228" s="419">
        <v>0</v>
      </c>
      <c r="X228" s="419">
        <v>0</v>
      </c>
      <c r="Y228" s="419">
        <v>0</v>
      </c>
      <c r="Z228" s="419">
        <v>121854.83333333331</v>
      </c>
      <c r="AA228" s="419">
        <v>0</v>
      </c>
      <c r="AB228" s="419">
        <v>79781.013860765859</v>
      </c>
      <c r="AC228" s="419">
        <v>0</v>
      </c>
      <c r="AD228" s="419">
        <v>0</v>
      </c>
      <c r="AE228" s="419">
        <v>0</v>
      </c>
      <c r="AF228" s="419">
        <v>149406.57</v>
      </c>
      <c r="AG228" s="419">
        <v>0</v>
      </c>
      <c r="AH228" s="419">
        <v>0</v>
      </c>
      <c r="AI228" s="419">
        <v>0</v>
      </c>
      <c r="AJ228" s="419">
        <v>6858.0056999999997</v>
      </c>
      <c r="AK228" s="419">
        <v>0</v>
      </c>
      <c r="AL228" s="419">
        <v>0</v>
      </c>
      <c r="AM228" s="419">
        <v>0</v>
      </c>
      <c r="AN228" s="419">
        <v>0</v>
      </c>
      <c r="AO228" s="419">
        <v>0</v>
      </c>
      <c r="AP228" s="419">
        <v>0</v>
      </c>
      <c r="AQ228" s="419">
        <v>0</v>
      </c>
      <c r="AR228" s="419">
        <v>0</v>
      </c>
      <c r="AS228" s="419">
        <v>1688916.1800000002</v>
      </c>
      <c r="AT228" s="419">
        <v>648259.55501873838</v>
      </c>
      <c r="AU228" s="419">
        <v>156264.57570000002</v>
      </c>
      <c r="AV228" s="419">
        <v>325011.35767763597</v>
      </c>
      <c r="AW228" s="420">
        <v>2493440.3107187385</v>
      </c>
      <c r="AX228" s="420">
        <v>2486582.3050187384</v>
      </c>
      <c r="AY228" s="420">
        <v>5115</v>
      </c>
      <c r="AZ228" s="420">
        <v>2148300</v>
      </c>
      <c r="BA228" s="420">
        <v>0</v>
      </c>
      <c r="BB228" s="420">
        <v>0</v>
      </c>
      <c r="BC228" s="420">
        <v>2493440.3107187385</v>
      </c>
      <c r="BD228" s="419">
        <v>2493440.3107187385</v>
      </c>
      <c r="BE228" s="419">
        <v>0</v>
      </c>
      <c r="BF228" s="420">
        <v>2155158.0057000001</v>
      </c>
      <c r="BG228" s="420">
        <v>1998893.43</v>
      </c>
      <c r="BH228" s="419">
        <v>2337175.7350187385</v>
      </c>
      <c r="BI228" s="419">
        <v>5564.7041309969964</v>
      </c>
      <c r="BJ228" s="419">
        <v>5471.0675995238089</v>
      </c>
      <c r="BK228" s="421">
        <v>1.7114855514001947E-2</v>
      </c>
      <c r="BL228" s="421">
        <v>0</v>
      </c>
      <c r="BM228" s="419">
        <v>0</v>
      </c>
      <c r="BN228" s="420">
        <v>2493440.3107187385</v>
      </c>
      <c r="BO228" s="420">
        <v>5920.4340595684243</v>
      </c>
      <c r="BP228" s="420" t="s">
        <v>78</v>
      </c>
      <c r="BQ228" s="420">
        <v>5936.7626445684245</v>
      </c>
      <c r="BR228" s="421">
        <v>1.887230780595428E-2</v>
      </c>
      <c r="BS228" s="419">
        <v>0</v>
      </c>
      <c r="BT228" s="419">
        <v>2493440.3107187385</v>
      </c>
      <c r="BU228" s="419">
        <v>0</v>
      </c>
      <c r="BV228" s="419">
        <v>2493440.3107187385</v>
      </c>
      <c r="BW228" s="419">
        <v>6858.0056999999997</v>
      </c>
      <c r="BX228" s="419">
        <v>2486582.3050187384</v>
      </c>
    </row>
    <row r="229" spans="1:76">
      <c r="A229" s="416">
        <v>147758</v>
      </c>
      <c r="B229" s="416">
        <v>3302206</v>
      </c>
      <c r="C229" s="417" t="s">
        <v>303</v>
      </c>
      <c r="D229" s="418">
        <v>390</v>
      </c>
      <c r="E229" s="418">
        <v>390</v>
      </c>
      <c r="F229" s="418">
        <v>0</v>
      </c>
      <c r="G229" s="419">
        <v>1568279.31</v>
      </c>
      <c r="H229" s="419">
        <v>0</v>
      </c>
      <c r="I229" s="419">
        <v>0</v>
      </c>
      <c r="J229" s="419">
        <v>127480.37999999989</v>
      </c>
      <c r="K229" s="419">
        <v>0</v>
      </c>
      <c r="L229" s="419">
        <v>307813.99999999971</v>
      </c>
      <c r="M229" s="419">
        <v>0</v>
      </c>
      <c r="N229" s="419">
        <v>23033.124710399945</v>
      </c>
      <c r="O229" s="419">
        <v>15878.154055679948</v>
      </c>
      <c r="P229" s="419">
        <v>4591.1491583999923</v>
      </c>
      <c r="Q229" s="419">
        <v>36399.043215359881</v>
      </c>
      <c r="R229" s="419">
        <v>10729.876684799985</v>
      </c>
      <c r="S229" s="419">
        <v>81273.657292799762</v>
      </c>
      <c r="T229" s="419">
        <v>0</v>
      </c>
      <c r="U229" s="419">
        <v>0</v>
      </c>
      <c r="V229" s="419">
        <v>0</v>
      </c>
      <c r="W229" s="419">
        <v>0</v>
      </c>
      <c r="X229" s="419">
        <v>0</v>
      </c>
      <c r="Y229" s="419">
        <v>0</v>
      </c>
      <c r="Z229" s="419">
        <v>86416.71377245507</v>
      </c>
      <c r="AA229" s="419">
        <v>0</v>
      </c>
      <c r="AB229" s="419">
        <v>227352.79359010179</v>
      </c>
      <c r="AC229" s="419">
        <v>0</v>
      </c>
      <c r="AD229" s="419">
        <v>13107.135999999973</v>
      </c>
      <c r="AE229" s="419">
        <v>0</v>
      </c>
      <c r="AF229" s="419">
        <v>149406.57</v>
      </c>
      <c r="AG229" s="419">
        <v>0</v>
      </c>
      <c r="AH229" s="419">
        <v>0</v>
      </c>
      <c r="AI229" s="419">
        <v>0</v>
      </c>
      <c r="AJ229" s="419">
        <v>1399.1602</v>
      </c>
      <c r="AK229" s="419">
        <v>0</v>
      </c>
      <c r="AL229" s="419">
        <v>0</v>
      </c>
      <c r="AM229" s="419">
        <v>0</v>
      </c>
      <c r="AN229" s="419">
        <v>0</v>
      </c>
      <c r="AO229" s="419">
        <v>0</v>
      </c>
      <c r="AP229" s="419">
        <v>0</v>
      </c>
      <c r="AQ229" s="419">
        <v>0</v>
      </c>
      <c r="AR229" s="419">
        <v>0</v>
      </c>
      <c r="AS229" s="419">
        <v>1568279.31</v>
      </c>
      <c r="AT229" s="419">
        <v>934076.02847999602</v>
      </c>
      <c r="AU229" s="419">
        <v>150805.73020000002</v>
      </c>
      <c r="AV229" s="419">
        <v>524358.53773237986</v>
      </c>
      <c r="AW229" s="420">
        <v>2653161.0686799963</v>
      </c>
      <c r="AX229" s="420">
        <v>2651761.9084799965</v>
      </c>
      <c r="AY229" s="420">
        <v>5115</v>
      </c>
      <c r="AZ229" s="420">
        <v>1994850</v>
      </c>
      <c r="BA229" s="420">
        <v>0</v>
      </c>
      <c r="BB229" s="420">
        <v>0</v>
      </c>
      <c r="BC229" s="420">
        <v>2653161.0686799963</v>
      </c>
      <c r="BD229" s="419">
        <v>2653161.0686799963</v>
      </c>
      <c r="BE229" s="419">
        <v>0</v>
      </c>
      <c r="BF229" s="420">
        <v>1996249.1602</v>
      </c>
      <c r="BG229" s="420">
        <v>1845443.43</v>
      </c>
      <c r="BH229" s="419">
        <v>2502355.3384799967</v>
      </c>
      <c r="BI229" s="419">
        <v>6416.2957396922993</v>
      </c>
      <c r="BJ229" s="419">
        <v>6370.9546936430324</v>
      </c>
      <c r="BK229" s="421">
        <v>7.1168369937567415E-3</v>
      </c>
      <c r="BL229" s="421">
        <v>0</v>
      </c>
      <c r="BM229" s="419">
        <v>0</v>
      </c>
      <c r="BN229" s="420">
        <v>2653161.0686799963</v>
      </c>
      <c r="BO229" s="420">
        <v>6799.3895089230682</v>
      </c>
      <c r="BP229" s="420" t="s">
        <v>78</v>
      </c>
      <c r="BQ229" s="420">
        <v>6802.9770991794776</v>
      </c>
      <c r="BR229" s="421">
        <v>9.9053849318606613E-3</v>
      </c>
      <c r="BS229" s="419">
        <v>0</v>
      </c>
      <c r="BT229" s="419">
        <v>2653161.0686799963</v>
      </c>
      <c r="BU229" s="419">
        <v>0</v>
      </c>
      <c r="BV229" s="419">
        <v>2653161.0686799963</v>
      </c>
      <c r="BW229" s="419">
        <v>1399.1602</v>
      </c>
      <c r="BX229" s="419">
        <v>2651761.9084799965</v>
      </c>
    </row>
    <row r="230" spans="1:76">
      <c r="A230" s="416">
        <v>149131</v>
      </c>
      <c r="B230" s="416">
        <v>3302209</v>
      </c>
      <c r="C230" s="417" t="s">
        <v>304</v>
      </c>
      <c r="D230" s="418">
        <v>411</v>
      </c>
      <c r="E230" s="418">
        <v>411</v>
      </c>
      <c r="F230" s="418">
        <v>0</v>
      </c>
      <c r="G230" s="419">
        <v>1652725.1190000002</v>
      </c>
      <c r="H230" s="419">
        <v>0</v>
      </c>
      <c r="I230" s="419">
        <v>0</v>
      </c>
      <c r="J230" s="419">
        <v>61763.749999999891</v>
      </c>
      <c r="K230" s="419">
        <v>0</v>
      </c>
      <c r="L230" s="419">
        <v>155090.89999999953</v>
      </c>
      <c r="M230" s="419">
        <v>0</v>
      </c>
      <c r="N230" s="419">
        <v>13610.536542607555</v>
      </c>
      <c r="O230" s="419">
        <v>34191.819004453377</v>
      </c>
      <c r="P230" s="419">
        <v>8744.4594580355024</v>
      </c>
      <c r="Q230" s="419">
        <v>3040.6517807953142</v>
      </c>
      <c r="R230" s="419">
        <v>31192.536635641685</v>
      </c>
      <c r="S230" s="419">
        <v>34005.656650527126</v>
      </c>
      <c r="T230" s="419">
        <v>0</v>
      </c>
      <c r="U230" s="419">
        <v>0</v>
      </c>
      <c r="V230" s="419">
        <v>0</v>
      </c>
      <c r="W230" s="419">
        <v>0</v>
      </c>
      <c r="X230" s="419">
        <v>0</v>
      </c>
      <c r="Y230" s="419">
        <v>0</v>
      </c>
      <c r="Z230" s="419">
        <v>23693.869772727252</v>
      </c>
      <c r="AA230" s="419">
        <v>0</v>
      </c>
      <c r="AB230" s="419">
        <v>138468.32574420434</v>
      </c>
      <c r="AC230" s="419">
        <v>0</v>
      </c>
      <c r="AD230" s="419">
        <v>13820.318399999998</v>
      </c>
      <c r="AE230" s="419">
        <v>0</v>
      </c>
      <c r="AF230" s="419">
        <v>149406.57</v>
      </c>
      <c r="AG230" s="419">
        <v>0</v>
      </c>
      <c r="AH230" s="419">
        <v>0</v>
      </c>
      <c r="AI230" s="419">
        <v>0</v>
      </c>
      <c r="AJ230" s="419">
        <v>7549.5693000000001</v>
      </c>
      <c r="AK230" s="419">
        <v>0</v>
      </c>
      <c r="AL230" s="419">
        <v>0</v>
      </c>
      <c r="AM230" s="419">
        <v>0</v>
      </c>
      <c r="AN230" s="419">
        <v>0</v>
      </c>
      <c r="AO230" s="419">
        <v>0</v>
      </c>
      <c r="AP230" s="419">
        <v>0</v>
      </c>
      <c r="AQ230" s="419">
        <v>0</v>
      </c>
      <c r="AR230" s="419">
        <v>0</v>
      </c>
      <c r="AS230" s="419">
        <v>1652725.1190000002</v>
      </c>
      <c r="AT230" s="419">
        <v>517622.82398899156</v>
      </c>
      <c r="AU230" s="419">
        <v>156956.13930000001</v>
      </c>
      <c r="AV230" s="419">
        <v>344095.09332014591</v>
      </c>
      <c r="AW230" s="420">
        <v>2327304.0822889917</v>
      </c>
      <c r="AX230" s="420">
        <v>2319754.5129889916</v>
      </c>
      <c r="AY230" s="420">
        <v>5115</v>
      </c>
      <c r="AZ230" s="420">
        <v>2102265</v>
      </c>
      <c r="BA230" s="420">
        <v>0</v>
      </c>
      <c r="BB230" s="420">
        <v>0</v>
      </c>
      <c r="BC230" s="420">
        <v>2327304.0822889917</v>
      </c>
      <c r="BD230" s="419">
        <v>2327304.0822889917</v>
      </c>
      <c r="BE230" s="419">
        <v>0</v>
      </c>
      <c r="BF230" s="420">
        <v>2109814.5693000001</v>
      </c>
      <c r="BG230" s="420">
        <v>1952858.43</v>
      </c>
      <c r="BH230" s="419">
        <v>2170347.9429889917</v>
      </c>
      <c r="BI230" s="419">
        <v>5280.6519294136051</v>
      </c>
      <c r="BJ230" s="419">
        <v>5320.6380695652178</v>
      </c>
      <c r="BK230" s="421">
        <v>-7.5152903897633952E-3</v>
      </c>
      <c r="BL230" s="421">
        <v>2.5152903897633951E-3</v>
      </c>
      <c r="BM230" s="419">
        <v>5500.3923693563156</v>
      </c>
      <c r="BN230" s="420">
        <v>2332804.4746583481</v>
      </c>
      <c r="BO230" s="420">
        <v>5657.5545142538886</v>
      </c>
      <c r="BP230" s="420" t="s">
        <v>78</v>
      </c>
      <c r="BQ230" s="420">
        <v>5675.9232960057134</v>
      </c>
      <c r="BR230" s="421">
        <v>-3.7915628385170042E-3</v>
      </c>
      <c r="BS230" s="419">
        <v>0</v>
      </c>
      <c r="BT230" s="419">
        <v>2332804.4746583481</v>
      </c>
      <c r="BU230" s="419">
        <v>0</v>
      </c>
      <c r="BV230" s="419">
        <v>2332804.4746583481</v>
      </c>
      <c r="BW230" s="419">
        <v>7549.5693000000001</v>
      </c>
      <c r="BX230" s="419">
        <v>2325254.905358348</v>
      </c>
    </row>
    <row r="231" spans="1:76">
      <c r="A231" s="416">
        <v>149483</v>
      </c>
      <c r="B231" s="416">
        <v>3302210</v>
      </c>
      <c r="C231" s="417" t="s">
        <v>305</v>
      </c>
      <c r="D231" s="418">
        <v>169</v>
      </c>
      <c r="E231" s="418">
        <v>169</v>
      </c>
      <c r="F231" s="418">
        <v>0</v>
      </c>
      <c r="G231" s="419">
        <v>679587.701</v>
      </c>
      <c r="H231" s="419">
        <v>0</v>
      </c>
      <c r="I231" s="419">
        <v>0</v>
      </c>
      <c r="J231" s="419">
        <v>50893.329999999936</v>
      </c>
      <c r="K231" s="419">
        <v>0</v>
      </c>
      <c r="L231" s="419">
        <v>121941.69999999985</v>
      </c>
      <c r="M231" s="419">
        <v>0</v>
      </c>
      <c r="N231" s="419">
        <v>2682.8683481599969</v>
      </c>
      <c r="O231" s="419">
        <v>12423.18534912</v>
      </c>
      <c r="P231" s="419">
        <v>24016.082621439957</v>
      </c>
      <c r="Q231" s="419">
        <v>6611.1688115199931</v>
      </c>
      <c r="R231" s="419">
        <v>13492.181247999928</v>
      </c>
      <c r="S231" s="419">
        <v>8531.209989119996</v>
      </c>
      <c r="T231" s="419">
        <v>0</v>
      </c>
      <c r="U231" s="419">
        <v>0</v>
      </c>
      <c r="V231" s="419">
        <v>0</v>
      </c>
      <c r="W231" s="419">
        <v>0</v>
      </c>
      <c r="X231" s="419">
        <v>0</v>
      </c>
      <c r="Y231" s="419">
        <v>0</v>
      </c>
      <c r="Z231" s="419">
        <v>24715.500132450285</v>
      </c>
      <c r="AA231" s="419">
        <v>0</v>
      </c>
      <c r="AB231" s="419">
        <v>69883.067302704716</v>
      </c>
      <c r="AC231" s="419">
        <v>0</v>
      </c>
      <c r="AD231" s="419">
        <v>11430.193599999933</v>
      </c>
      <c r="AE231" s="419">
        <v>0</v>
      </c>
      <c r="AF231" s="419">
        <v>149406.57</v>
      </c>
      <c r="AG231" s="419">
        <v>0</v>
      </c>
      <c r="AH231" s="419">
        <v>0</v>
      </c>
      <c r="AI231" s="419">
        <v>0</v>
      </c>
      <c r="AJ231" s="419">
        <v>20014.391</v>
      </c>
      <c r="AK231" s="419">
        <v>0</v>
      </c>
      <c r="AL231" s="419">
        <v>0</v>
      </c>
      <c r="AM231" s="419">
        <v>0</v>
      </c>
      <c r="AN231" s="419">
        <v>0</v>
      </c>
      <c r="AO231" s="419">
        <v>0</v>
      </c>
      <c r="AP231" s="419">
        <v>0</v>
      </c>
      <c r="AQ231" s="419">
        <v>0</v>
      </c>
      <c r="AR231" s="419">
        <v>0</v>
      </c>
      <c r="AS231" s="419">
        <v>679587.701</v>
      </c>
      <c r="AT231" s="419">
        <v>346620.48740251461</v>
      </c>
      <c r="AU231" s="419">
        <v>169420.96100000001</v>
      </c>
      <c r="AV231" s="419">
        <v>190475.47384495416</v>
      </c>
      <c r="AW231" s="420">
        <v>1195629.1494025146</v>
      </c>
      <c r="AX231" s="420">
        <v>1175614.7584025145</v>
      </c>
      <c r="AY231" s="420">
        <v>5115</v>
      </c>
      <c r="AZ231" s="420">
        <v>864435</v>
      </c>
      <c r="BA231" s="420">
        <v>0</v>
      </c>
      <c r="BB231" s="420">
        <v>0</v>
      </c>
      <c r="BC231" s="420">
        <v>1195629.1494025146</v>
      </c>
      <c r="BD231" s="419">
        <v>1195629.1494025143</v>
      </c>
      <c r="BE231" s="419">
        <v>0</v>
      </c>
      <c r="BF231" s="420">
        <v>884449.39099999995</v>
      </c>
      <c r="BG231" s="420">
        <v>715028.43</v>
      </c>
      <c r="BH231" s="419">
        <v>1026208.1884025146</v>
      </c>
      <c r="BI231" s="419">
        <v>6072.237801198311</v>
      </c>
      <c r="BJ231" s="419">
        <v>5929.1911485549126</v>
      </c>
      <c r="BK231" s="421">
        <v>2.4125829149269761E-2</v>
      </c>
      <c r="BL231" s="421">
        <v>0</v>
      </c>
      <c r="BM231" s="419">
        <v>0</v>
      </c>
      <c r="BN231" s="420">
        <v>1195629.1494025146</v>
      </c>
      <c r="BO231" s="420">
        <v>6956.3003455770086</v>
      </c>
      <c r="BP231" s="420" t="s">
        <v>78</v>
      </c>
      <c r="BQ231" s="420">
        <v>7074.7286946894355</v>
      </c>
      <c r="BR231" s="421">
        <v>2.1631262983904609E-2</v>
      </c>
      <c r="BS231" s="419">
        <v>0</v>
      </c>
      <c r="BT231" s="419">
        <v>1195629.1494025146</v>
      </c>
      <c r="BU231" s="419">
        <v>0</v>
      </c>
      <c r="BV231" s="419">
        <v>1195629.1494025146</v>
      </c>
      <c r="BW231" s="419">
        <v>20014.391</v>
      </c>
      <c r="BX231" s="419">
        <v>1175614.7584025145</v>
      </c>
    </row>
    <row r="232" spans="1:76">
      <c r="A232" s="416">
        <v>150054</v>
      </c>
      <c r="B232" s="416">
        <v>3302211</v>
      </c>
      <c r="C232" s="417" t="s">
        <v>306</v>
      </c>
      <c r="D232" s="418">
        <v>392</v>
      </c>
      <c r="E232" s="418">
        <v>392</v>
      </c>
      <c r="F232" s="418">
        <v>0</v>
      </c>
      <c r="G232" s="419">
        <v>1576321.7680000002</v>
      </c>
      <c r="H232" s="419">
        <v>0</v>
      </c>
      <c r="I232" s="419">
        <v>0</v>
      </c>
      <c r="J232" s="419">
        <v>123527.49999999993</v>
      </c>
      <c r="K232" s="419">
        <v>0</v>
      </c>
      <c r="L232" s="419">
        <v>298342.79999999964</v>
      </c>
      <c r="M232" s="419">
        <v>0</v>
      </c>
      <c r="N232" s="419">
        <v>16486.868213759997</v>
      </c>
      <c r="O232" s="419">
        <v>8233.1169177599968</v>
      </c>
      <c r="P232" s="419">
        <v>5968.4939059199914</v>
      </c>
      <c r="Q232" s="419">
        <v>43476.634951679844</v>
      </c>
      <c r="R232" s="419">
        <v>92813.433323519814</v>
      </c>
      <c r="S232" s="419">
        <v>8480.729456639976</v>
      </c>
      <c r="T232" s="419">
        <v>0</v>
      </c>
      <c r="U232" s="419">
        <v>0</v>
      </c>
      <c r="V232" s="419">
        <v>0</v>
      </c>
      <c r="W232" s="419">
        <v>0</v>
      </c>
      <c r="X232" s="419">
        <v>0</v>
      </c>
      <c r="Y232" s="419">
        <v>0</v>
      </c>
      <c r="Z232" s="419">
        <v>59353.009085545658</v>
      </c>
      <c r="AA232" s="419">
        <v>0</v>
      </c>
      <c r="AB232" s="419">
        <v>204669.64079044497</v>
      </c>
      <c r="AC232" s="419">
        <v>0</v>
      </c>
      <c r="AD232" s="419">
        <v>25520.364799999898</v>
      </c>
      <c r="AE232" s="419">
        <v>0</v>
      </c>
      <c r="AF232" s="419">
        <v>149406.57</v>
      </c>
      <c r="AG232" s="419">
        <v>0</v>
      </c>
      <c r="AH232" s="419">
        <v>0</v>
      </c>
      <c r="AI232" s="419">
        <v>0</v>
      </c>
      <c r="AJ232" s="419">
        <v>10258.1934</v>
      </c>
      <c r="AK232" s="419">
        <v>216366.76</v>
      </c>
      <c r="AL232" s="419">
        <v>0</v>
      </c>
      <c r="AM232" s="419">
        <v>0</v>
      </c>
      <c r="AN232" s="419">
        <v>0</v>
      </c>
      <c r="AO232" s="419">
        <v>0</v>
      </c>
      <c r="AP232" s="419">
        <v>0</v>
      </c>
      <c r="AQ232" s="419">
        <v>0</v>
      </c>
      <c r="AR232" s="419">
        <v>0</v>
      </c>
      <c r="AS232" s="419">
        <v>1576321.7680000002</v>
      </c>
      <c r="AT232" s="419">
        <v>886872.59144526976</v>
      </c>
      <c r="AU232" s="419">
        <v>376031.52340000001</v>
      </c>
      <c r="AV232" s="419">
        <v>498524.37682738551</v>
      </c>
      <c r="AW232" s="420">
        <v>2839225.88284527</v>
      </c>
      <c r="AX232" s="420">
        <v>2612600.9294452695</v>
      </c>
      <c r="AY232" s="420">
        <v>5115</v>
      </c>
      <c r="AZ232" s="420">
        <v>2005080</v>
      </c>
      <c r="BA232" s="420">
        <v>0</v>
      </c>
      <c r="BB232" s="420">
        <v>0</v>
      </c>
      <c r="BC232" s="420">
        <v>2839225.88284527</v>
      </c>
      <c r="BD232" s="419">
        <v>2839225.88284527</v>
      </c>
      <c r="BE232" s="419">
        <v>0</v>
      </c>
      <c r="BF232" s="420">
        <v>2231704.9534</v>
      </c>
      <c r="BG232" s="420">
        <v>1855673.43</v>
      </c>
      <c r="BH232" s="419">
        <v>2463194.3594452702</v>
      </c>
      <c r="BI232" s="419">
        <v>6283.659080217526</v>
      </c>
      <c r="BJ232" s="419">
        <v>6037.580698496241</v>
      </c>
      <c r="BK232" s="421">
        <v>4.0757779317562567E-2</v>
      </c>
      <c r="BL232" s="421">
        <v>0</v>
      </c>
      <c r="BM232" s="419">
        <v>0</v>
      </c>
      <c r="BN232" s="420">
        <v>2839225.88284527</v>
      </c>
      <c r="BO232" s="420">
        <v>6664.7982894011975</v>
      </c>
      <c r="BP232" s="420" t="s">
        <v>78</v>
      </c>
      <c r="BQ232" s="420">
        <v>7242.923170523648</v>
      </c>
      <c r="BR232" s="421">
        <v>4.0836961318945653E-2</v>
      </c>
      <c r="BS232" s="419">
        <v>0</v>
      </c>
      <c r="BT232" s="419">
        <v>2839225.88284527</v>
      </c>
      <c r="BU232" s="419">
        <v>0</v>
      </c>
      <c r="BV232" s="419">
        <v>2839225.88284527</v>
      </c>
      <c r="BW232" s="419">
        <v>10258.1934</v>
      </c>
      <c r="BX232" s="419">
        <v>2828967.6894452698</v>
      </c>
    </row>
    <row r="233" spans="1:76">
      <c r="A233" s="416">
        <v>150692</v>
      </c>
      <c r="B233" s="416">
        <v>3302212</v>
      </c>
      <c r="C233" s="417" t="s">
        <v>307</v>
      </c>
      <c r="D233" s="418">
        <v>264</v>
      </c>
      <c r="E233" s="418">
        <v>264</v>
      </c>
      <c r="F233" s="418">
        <v>0</v>
      </c>
      <c r="G233" s="419">
        <v>1061604.456</v>
      </c>
      <c r="H233" s="419">
        <v>0</v>
      </c>
      <c r="I233" s="419">
        <v>0</v>
      </c>
      <c r="J233" s="419">
        <v>76587.049999999988</v>
      </c>
      <c r="K233" s="419">
        <v>0</v>
      </c>
      <c r="L233" s="419">
        <v>187056.19999999984</v>
      </c>
      <c r="M233" s="419">
        <v>0</v>
      </c>
      <c r="N233" s="419">
        <v>727.36183295999592</v>
      </c>
      <c r="O233" s="419">
        <v>588.07977983999956</v>
      </c>
      <c r="P233" s="419">
        <v>5509.3789900799929</v>
      </c>
      <c r="Q233" s="419">
        <v>7583.134003199998</v>
      </c>
      <c r="R233" s="419">
        <v>56868.346429439931</v>
      </c>
      <c r="S233" s="419">
        <v>84807.294566399883</v>
      </c>
      <c r="T233" s="419">
        <v>0</v>
      </c>
      <c r="U233" s="419">
        <v>0</v>
      </c>
      <c r="V233" s="419">
        <v>0</v>
      </c>
      <c r="W233" s="419">
        <v>0</v>
      </c>
      <c r="X233" s="419">
        <v>0</v>
      </c>
      <c r="Y233" s="419">
        <v>0</v>
      </c>
      <c r="Z233" s="419">
        <v>59743.683999999899</v>
      </c>
      <c r="AA233" s="419">
        <v>0</v>
      </c>
      <c r="AB233" s="419">
        <v>158440.74023217574</v>
      </c>
      <c r="AC233" s="419">
        <v>0</v>
      </c>
      <c r="AD233" s="419">
        <v>9791.801599999977</v>
      </c>
      <c r="AE233" s="419">
        <v>0</v>
      </c>
      <c r="AF233" s="419">
        <v>149406.57</v>
      </c>
      <c r="AG233" s="419">
        <v>0</v>
      </c>
      <c r="AH233" s="419">
        <v>0</v>
      </c>
      <c r="AI233" s="419">
        <v>0</v>
      </c>
      <c r="AJ233" s="419">
        <v>50714.663999999997</v>
      </c>
      <c r="AK233" s="419">
        <v>0</v>
      </c>
      <c r="AL233" s="419">
        <v>0</v>
      </c>
      <c r="AM233" s="419">
        <v>0</v>
      </c>
      <c r="AN233" s="419">
        <v>0</v>
      </c>
      <c r="AO233" s="419">
        <v>0</v>
      </c>
      <c r="AP233" s="419">
        <v>0</v>
      </c>
      <c r="AQ233" s="419">
        <v>0</v>
      </c>
      <c r="AR233" s="419">
        <v>0</v>
      </c>
      <c r="AS233" s="419">
        <v>1061604.456</v>
      </c>
      <c r="AT233" s="419">
        <v>647703.07143409515</v>
      </c>
      <c r="AU233" s="419">
        <v>200121.234</v>
      </c>
      <c r="AV233" s="419">
        <v>362622.62744886684</v>
      </c>
      <c r="AW233" s="420">
        <v>1909428.7614340952</v>
      </c>
      <c r="AX233" s="420">
        <v>1858714.0974340951</v>
      </c>
      <c r="AY233" s="420">
        <v>5115</v>
      </c>
      <c r="AZ233" s="420">
        <v>1350360</v>
      </c>
      <c r="BA233" s="420">
        <v>0</v>
      </c>
      <c r="BB233" s="420">
        <v>0</v>
      </c>
      <c r="BC233" s="420">
        <v>1909428.7614340952</v>
      </c>
      <c r="BD233" s="419">
        <v>1909428.7614340952</v>
      </c>
      <c r="BE233" s="419">
        <v>0</v>
      </c>
      <c r="BF233" s="420">
        <v>1401074.6640000001</v>
      </c>
      <c r="BG233" s="420">
        <v>1200953.43</v>
      </c>
      <c r="BH233" s="419">
        <v>1709307.527434095</v>
      </c>
      <c r="BI233" s="419">
        <v>6474.6497251291476</v>
      </c>
      <c r="BJ233" s="419">
        <v>6213.4445059936916</v>
      </c>
      <c r="BK233" s="421">
        <v>4.2038714417339515E-2</v>
      </c>
      <c r="BL233" s="421">
        <v>0</v>
      </c>
      <c r="BM233" s="419">
        <v>0</v>
      </c>
      <c r="BN233" s="420">
        <v>1909428.7614340952</v>
      </c>
      <c r="BO233" s="420">
        <v>7040.5837024018756</v>
      </c>
      <c r="BP233" s="420" t="s">
        <v>78</v>
      </c>
      <c r="BQ233" s="420">
        <v>7232.6847024018762</v>
      </c>
      <c r="BR233" s="421">
        <v>5.8147827227623683E-2</v>
      </c>
      <c r="BS233" s="419">
        <v>0</v>
      </c>
      <c r="BT233" s="419">
        <v>1909428.7614340952</v>
      </c>
      <c r="BU233" s="419">
        <v>0</v>
      </c>
      <c r="BV233" s="419">
        <v>1909428.7614340952</v>
      </c>
      <c r="BW233" s="419">
        <v>50714.663999999997</v>
      </c>
      <c r="BX233" s="419">
        <v>1858714.0974340951</v>
      </c>
    </row>
    <row r="234" spans="1:76">
      <c r="A234" s="416">
        <v>150708</v>
      </c>
      <c r="B234" s="416">
        <v>3302214</v>
      </c>
      <c r="C234" s="417" t="s">
        <v>308</v>
      </c>
      <c r="D234" s="418">
        <v>367</v>
      </c>
      <c r="E234" s="418">
        <v>367</v>
      </c>
      <c r="F234" s="418">
        <v>0</v>
      </c>
      <c r="G234" s="419">
        <v>1475791.0430000001</v>
      </c>
      <c r="H234" s="419">
        <v>0</v>
      </c>
      <c r="I234" s="419">
        <v>0</v>
      </c>
      <c r="J234" s="419">
        <v>123527.49999999985</v>
      </c>
      <c r="K234" s="419">
        <v>0</v>
      </c>
      <c r="L234" s="419">
        <v>300710.59999999969</v>
      </c>
      <c r="M234" s="419">
        <v>0</v>
      </c>
      <c r="N234" s="419">
        <v>727.36183295999945</v>
      </c>
      <c r="O234" s="419">
        <v>45870.222827519981</v>
      </c>
      <c r="P234" s="419">
        <v>5050.2640742399944</v>
      </c>
      <c r="Q234" s="419">
        <v>7077.5917363199906</v>
      </c>
      <c r="R234" s="419">
        <v>63306.27244031999</v>
      </c>
      <c r="S234" s="419">
        <v>31096.008007679757</v>
      </c>
      <c r="T234" s="419">
        <v>0</v>
      </c>
      <c r="U234" s="419">
        <v>0</v>
      </c>
      <c r="V234" s="419">
        <v>0</v>
      </c>
      <c r="W234" s="419">
        <v>0</v>
      </c>
      <c r="X234" s="419">
        <v>0</v>
      </c>
      <c r="Y234" s="419">
        <v>0</v>
      </c>
      <c r="Z234" s="419">
        <v>92407.618125000008</v>
      </c>
      <c r="AA234" s="419">
        <v>0</v>
      </c>
      <c r="AB234" s="419">
        <v>196747.1793044963</v>
      </c>
      <c r="AC234" s="419">
        <v>0</v>
      </c>
      <c r="AD234" s="419">
        <v>11545.844799999979</v>
      </c>
      <c r="AE234" s="419">
        <v>0</v>
      </c>
      <c r="AF234" s="419">
        <v>149406.57</v>
      </c>
      <c r="AG234" s="419">
        <v>0</v>
      </c>
      <c r="AH234" s="419">
        <v>0</v>
      </c>
      <c r="AI234" s="419">
        <v>0</v>
      </c>
      <c r="AJ234" s="419">
        <v>43222.724999999999</v>
      </c>
      <c r="AK234" s="419">
        <v>0</v>
      </c>
      <c r="AL234" s="419">
        <v>0</v>
      </c>
      <c r="AM234" s="419">
        <v>0</v>
      </c>
      <c r="AN234" s="419">
        <v>0</v>
      </c>
      <c r="AO234" s="419">
        <v>0</v>
      </c>
      <c r="AP234" s="419">
        <v>0</v>
      </c>
      <c r="AQ234" s="419">
        <v>0</v>
      </c>
      <c r="AR234" s="419">
        <v>0</v>
      </c>
      <c r="AS234" s="419">
        <v>1475791.0430000001</v>
      </c>
      <c r="AT234" s="419">
        <v>878066.46314853546</v>
      </c>
      <c r="AU234" s="419">
        <v>192629.29500000001</v>
      </c>
      <c r="AV234" s="419">
        <v>478388.42698535044</v>
      </c>
      <c r="AW234" s="420">
        <v>2546486.8011485357</v>
      </c>
      <c r="AX234" s="420">
        <v>2503264.0761485356</v>
      </c>
      <c r="AY234" s="420">
        <v>5115</v>
      </c>
      <c r="AZ234" s="420">
        <v>1877205</v>
      </c>
      <c r="BA234" s="420">
        <v>0</v>
      </c>
      <c r="BB234" s="420">
        <v>0</v>
      </c>
      <c r="BC234" s="420">
        <v>2546486.8011485357</v>
      </c>
      <c r="BD234" s="419">
        <v>2546486.8011485352</v>
      </c>
      <c r="BE234" s="419">
        <v>0</v>
      </c>
      <c r="BF234" s="420">
        <v>1920427.7250000001</v>
      </c>
      <c r="BG234" s="420">
        <v>1727798.43</v>
      </c>
      <c r="BH234" s="419">
        <v>2353857.5061485358</v>
      </c>
      <c r="BI234" s="419">
        <v>6413.7806707044574</v>
      </c>
      <c r="BJ234" s="419">
        <v>6243.1874508771934</v>
      </c>
      <c r="BK234" s="421">
        <v>2.7324699309371998E-2</v>
      </c>
      <c r="BL234" s="421">
        <v>0</v>
      </c>
      <c r="BM234" s="419">
        <v>0</v>
      </c>
      <c r="BN234" s="420">
        <v>2546486.8011485357</v>
      </c>
      <c r="BO234" s="420">
        <v>6820.8830412766638</v>
      </c>
      <c r="BP234" s="420" t="s">
        <v>78</v>
      </c>
      <c r="BQ234" s="420">
        <v>6938.656133919716</v>
      </c>
      <c r="BR234" s="421">
        <v>3.3571913393595887E-2</v>
      </c>
      <c r="BS234" s="419">
        <v>0</v>
      </c>
      <c r="BT234" s="419">
        <v>2546486.8011485357</v>
      </c>
      <c r="BU234" s="419">
        <v>0</v>
      </c>
      <c r="BV234" s="419">
        <v>2546486.8011485357</v>
      </c>
      <c r="BW234" s="419">
        <v>43222.724999999999</v>
      </c>
      <c r="BX234" s="419">
        <v>2503264.0761485356</v>
      </c>
    </row>
    <row r="235" spans="1:76">
      <c r="A235" s="416">
        <v>150709</v>
      </c>
      <c r="B235" s="416">
        <v>3302219</v>
      </c>
      <c r="C235" s="417" t="s">
        <v>309</v>
      </c>
      <c r="D235" s="418">
        <v>178</v>
      </c>
      <c r="E235" s="418">
        <v>178</v>
      </c>
      <c r="F235" s="418">
        <v>0</v>
      </c>
      <c r="G235" s="419">
        <v>715778.7620000001</v>
      </c>
      <c r="H235" s="419">
        <v>0</v>
      </c>
      <c r="I235" s="419">
        <v>0</v>
      </c>
      <c r="J235" s="419">
        <v>62751.969999999936</v>
      </c>
      <c r="K235" s="419">
        <v>0</v>
      </c>
      <c r="L235" s="419">
        <v>150355.29999999987</v>
      </c>
      <c r="M235" s="419">
        <v>0</v>
      </c>
      <c r="N235" s="419">
        <v>727.36183295999729</v>
      </c>
      <c r="O235" s="419">
        <v>32638.427781119975</v>
      </c>
      <c r="P235" s="419">
        <v>1836.4596633599958</v>
      </c>
      <c r="Q235" s="419">
        <v>7077.5917363199969</v>
      </c>
      <c r="R235" s="419">
        <v>18240.790364159988</v>
      </c>
      <c r="S235" s="419">
        <v>2120.1823641599922</v>
      </c>
      <c r="T235" s="419">
        <v>0</v>
      </c>
      <c r="U235" s="419">
        <v>0</v>
      </c>
      <c r="V235" s="419">
        <v>0</v>
      </c>
      <c r="W235" s="419">
        <v>0</v>
      </c>
      <c r="X235" s="419">
        <v>0</v>
      </c>
      <c r="Y235" s="419">
        <v>0</v>
      </c>
      <c r="Z235" s="419">
        <v>47911.038431372472</v>
      </c>
      <c r="AA235" s="419">
        <v>0</v>
      </c>
      <c r="AB235" s="419">
        <v>76942.150673834723</v>
      </c>
      <c r="AC235" s="419">
        <v>0</v>
      </c>
      <c r="AD235" s="419">
        <v>8018.4831999998532</v>
      </c>
      <c r="AE235" s="419">
        <v>0</v>
      </c>
      <c r="AF235" s="419">
        <v>149406.57</v>
      </c>
      <c r="AG235" s="419">
        <v>0</v>
      </c>
      <c r="AH235" s="419">
        <v>0</v>
      </c>
      <c r="AI235" s="419">
        <v>0</v>
      </c>
      <c r="AJ235" s="419">
        <v>16985.8976</v>
      </c>
      <c r="AK235" s="419">
        <v>0</v>
      </c>
      <c r="AL235" s="419">
        <v>0</v>
      </c>
      <c r="AM235" s="419">
        <v>0</v>
      </c>
      <c r="AN235" s="419">
        <v>0</v>
      </c>
      <c r="AO235" s="419">
        <v>0</v>
      </c>
      <c r="AP235" s="419">
        <v>0</v>
      </c>
      <c r="AQ235" s="419">
        <v>0</v>
      </c>
      <c r="AR235" s="419">
        <v>0</v>
      </c>
      <c r="AS235" s="419">
        <v>715778.7620000001</v>
      </c>
      <c r="AT235" s="419">
        <v>408619.75604728685</v>
      </c>
      <c r="AU235" s="419">
        <v>166392.4676</v>
      </c>
      <c r="AV235" s="419">
        <v>212000.39892098345</v>
      </c>
      <c r="AW235" s="420">
        <v>1290790.985647287</v>
      </c>
      <c r="AX235" s="420">
        <v>1273805.088047287</v>
      </c>
      <c r="AY235" s="420">
        <v>5115</v>
      </c>
      <c r="AZ235" s="420">
        <v>910470</v>
      </c>
      <c r="BA235" s="420">
        <v>0</v>
      </c>
      <c r="BB235" s="420">
        <v>0</v>
      </c>
      <c r="BC235" s="420">
        <v>1290790.985647287</v>
      </c>
      <c r="BD235" s="419">
        <v>1290790.985647287</v>
      </c>
      <c r="BE235" s="419">
        <v>0</v>
      </c>
      <c r="BF235" s="420">
        <v>927455.89760000003</v>
      </c>
      <c r="BG235" s="420">
        <v>761063.42999999993</v>
      </c>
      <c r="BH235" s="419">
        <v>1124398.5180472869</v>
      </c>
      <c r="BI235" s="419">
        <v>6316.8456070072298</v>
      </c>
      <c r="BJ235" s="419">
        <v>6073.5914516908215</v>
      </c>
      <c r="BK235" s="421">
        <v>4.005112251149013E-2</v>
      </c>
      <c r="BL235" s="421">
        <v>0</v>
      </c>
      <c r="BM235" s="419">
        <v>0</v>
      </c>
      <c r="BN235" s="420">
        <v>1290790.985647287</v>
      </c>
      <c r="BO235" s="420">
        <v>7156.2083598162189</v>
      </c>
      <c r="BP235" s="420" t="s">
        <v>78</v>
      </c>
      <c r="BQ235" s="420">
        <v>7251.6347508274548</v>
      </c>
      <c r="BR235" s="421">
        <v>5.7629421394214342E-2</v>
      </c>
      <c r="BS235" s="419">
        <v>0</v>
      </c>
      <c r="BT235" s="419">
        <v>1290790.985647287</v>
      </c>
      <c r="BU235" s="419">
        <v>0</v>
      </c>
      <c r="BV235" s="419">
        <v>1290790.985647287</v>
      </c>
      <c r="BW235" s="419">
        <v>16985.8976</v>
      </c>
      <c r="BX235" s="419">
        <v>1273805.088047287</v>
      </c>
    </row>
    <row r="236" spans="1:76">
      <c r="A236" s="416">
        <v>150894</v>
      </c>
      <c r="B236" s="416">
        <v>3302221</v>
      </c>
      <c r="C236" s="417" t="s">
        <v>310</v>
      </c>
      <c r="D236" s="418">
        <v>344</v>
      </c>
      <c r="E236" s="418">
        <v>344</v>
      </c>
      <c r="F236" s="418">
        <v>0</v>
      </c>
      <c r="G236" s="419">
        <v>1383302.7760000001</v>
      </c>
      <c r="H236" s="419">
        <v>0</v>
      </c>
      <c r="I236" s="419">
        <v>0</v>
      </c>
      <c r="J236" s="419">
        <v>102280.7699999999</v>
      </c>
      <c r="K236" s="419">
        <v>0</v>
      </c>
      <c r="L236" s="419">
        <v>247435.09999999974</v>
      </c>
      <c r="M236" s="419">
        <v>0</v>
      </c>
      <c r="N236" s="419">
        <v>1939.6315545599939</v>
      </c>
      <c r="O236" s="419">
        <v>7350.9972479999942</v>
      </c>
      <c r="P236" s="419">
        <v>75294.846197759893</v>
      </c>
      <c r="Q236" s="419">
        <v>65720.494694399982</v>
      </c>
      <c r="R236" s="419">
        <v>3755.4568396799959</v>
      </c>
      <c r="S236" s="419">
        <v>3533.6372735999917</v>
      </c>
      <c r="T236" s="419">
        <v>0</v>
      </c>
      <c r="U236" s="419">
        <v>0</v>
      </c>
      <c r="V236" s="419">
        <v>0</v>
      </c>
      <c r="W236" s="419">
        <v>0</v>
      </c>
      <c r="X236" s="419">
        <v>0</v>
      </c>
      <c r="Y236" s="419">
        <v>0</v>
      </c>
      <c r="Z236" s="419">
        <v>79771.277452229144</v>
      </c>
      <c r="AA236" s="419">
        <v>0</v>
      </c>
      <c r="AB236" s="419">
        <v>152743.67408023903</v>
      </c>
      <c r="AC236" s="419">
        <v>0</v>
      </c>
      <c r="AD236" s="419">
        <v>9984.5535999999847</v>
      </c>
      <c r="AE236" s="419">
        <v>0</v>
      </c>
      <c r="AF236" s="419">
        <v>149406.57</v>
      </c>
      <c r="AG236" s="419">
        <v>0</v>
      </c>
      <c r="AH236" s="419">
        <v>0</v>
      </c>
      <c r="AI236" s="419">
        <v>0</v>
      </c>
      <c r="AJ236" s="419">
        <v>38900.452499999999</v>
      </c>
      <c r="AK236" s="419">
        <v>0</v>
      </c>
      <c r="AL236" s="419">
        <v>0</v>
      </c>
      <c r="AM236" s="419">
        <v>0</v>
      </c>
      <c r="AN236" s="419">
        <v>0</v>
      </c>
      <c r="AO236" s="419">
        <v>0</v>
      </c>
      <c r="AP236" s="419">
        <v>0</v>
      </c>
      <c r="AQ236" s="419">
        <v>0</v>
      </c>
      <c r="AR236" s="419">
        <v>0</v>
      </c>
      <c r="AS236" s="419">
        <v>1383302.7760000001</v>
      </c>
      <c r="AT236" s="419">
        <v>749810.43894046766</v>
      </c>
      <c r="AU236" s="419">
        <v>188307.02250000002</v>
      </c>
      <c r="AV236" s="419">
        <v>404540.74905111879</v>
      </c>
      <c r="AW236" s="420">
        <v>2321420.2374404678</v>
      </c>
      <c r="AX236" s="420">
        <v>2282519.7849404677</v>
      </c>
      <c r="AY236" s="420">
        <v>5115</v>
      </c>
      <c r="AZ236" s="420">
        <v>1759560</v>
      </c>
      <c r="BA236" s="420">
        <v>0</v>
      </c>
      <c r="BB236" s="420">
        <v>0</v>
      </c>
      <c r="BC236" s="420">
        <v>2321420.2374404678</v>
      </c>
      <c r="BD236" s="419">
        <v>2321420.2374404678</v>
      </c>
      <c r="BE236" s="419">
        <v>0</v>
      </c>
      <c r="BF236" s="420">
        <v>1798460.4524999999</v>
      </c>
      <c r="BG236" s="420">
        <v>1610153.43</v>
      </c>
      <c r="BH236" s="419">
        <v>2133113.2149404678</v>
      </c>
      <c r="BI236" s="419">
        <v>6200.9105085478714</v>
      </c>
      <c r="BJ236" s="419">
        <v>6068.3687179948593</v>
      </c>
      <c r="BK236" s="421">
        <v>2.1841420110149012E-2</v>
      </c>
      <c r="BL236" s="421">
        <v>0</v>
      </c>
      <c r="BM236" s="419">
        <v>0</v>
      </c>
      <c r="BN236" s="420">
        <v>2321420.2374404678</v>
      </c>
      <c r="BO236" s="420">
        <v>6635.2319329664761</v>
      </c>
      <c r="BP236" s="420" t="s">
        <v>78</v>
      </c>
      <c r="BQ236" s="420">
        <v>6748.3146437222904</v>
      </c>
      <c r="BR236" s="421">
        <v>3.0687790361038969E-2</v>
      </c>
      <c r="BS236" s="419">
        <v>0</v>
      </c>
      <c r="BT236" s="419">
        <v>2321420.2374404678</v>
      </c>
      <c r="BU236" s="419">
        <v>0</v>
      </c>
      <c r="BV236" s="419">
        <v>2321420.2374404678</v>
      </c>
      <c r="BW236" s="419">
        <v>38900.452499999999</v>
      </c>
      <c r="BX236" s="419">
        <v>2282519.7849404677</v>
      </c>
    </row>
    <row r="237" spans="1:76">
      <c r="A237" s="416">
        <v>150954</v>
      </c>
      <c r="B237" s="416">
        <v>3302222</v>
      </c>
      <c r="C237" s="417" t="s">
        <v>311</v>
      </c>
      <c r="D237" s="418">
        <v>180</v>
      </c>
      <c r="E237" s="418">
        <v>180</v>
      </c>
      <c r="F237" s="418">
        <v>0</v>
      </c>
      <c r="G237" s="419">
        <v>723821.22000000009</v>
      </c>
      <c r="H237" s="419">
        <v>0</v>
      </c>
      <c r="I237" s="419">
        <v>0</v>
      </c>
      <c r="J237" s="419">
        <v>48916.890000000007</v>
      </c>
      <c r="K237" s="419">
        <v>0</v>
      </c>
      <c r="L237" s="419">
        <v>117206.10000000002</v>
      </c>
      <c r="M237" s="419">
        <v>0</v>
      </c>
      <c r="N237" s="419">
        <v>484.9078886399995</v>
      </c>
      <c r="O237" s="419">
        <v>1176.1595596799987</v>
      </c>
      <c r="P237" s="419">
        <v>12396.10272768</v>
      </c>
      <c r="Q237" s="419">
        <v>1516.6268006399939</v>
      </c>
      <c r="R237" s="419">
        <v>17167.802695679929</v>
      </c>
      <c r="S237" s="419">
        <v>35336.372735999903</v>
      </c>
      <c r="T237" s="419">
        <v>0</v>
      </c>
      <c r="U237" s="419">
        <v>0</v>
      </c>
      <c r="V237" s="419">
        <v>0</v>
      </c>
      <c r="W237" s="419">
        <v>0</v>
      </c>
      <c r="X237" s="419">
        <v>0</v>
      </c>
      <c r="Y237" s="419">
        <v>0</v>
      </c>
      <c r="Z237" s="419">
        <v>41056.509554140088</v>
      </c>
      <c r="AA237" s="419">
        <v>0</v>
      </c>
      <c r="AB237" s="419">
        <v>100668.38478807577</v>
      </c>
      <c r="AC237" s="419">
        <v>0</v>
      </c>
      <c r="AD237" s="419">
        <v>17696.571888268063</v>
      </c>
      <c r="AE237" s="419">
        <v>0</v>
      </c>
      <c r="AF237" s="419">
        <v>149406.57</v>
      </c>
      <c r="AG237" s="419">
        <v>0</v>
      </c>
      <c r="AH237" s="419">
        <v>0</v>
      </c>
      <c r="AI237" s="419">
        <v>0</v>
      </c>
      <c r="AJ237" s="419">
        <v>4081.8824</v>
      </c>
      <c r="AK237" s="419">
        <v>0</v>
      </c>
      <c r="AL237" s="419">
        <v>0</v>
      </c>
      <c r="AM237" s="419">
        <v>0</v>
      </c>
      <c r="AN237" s="419">
        <v>0</v>
      </c>
      <c r="AO237" s="419">
        <v>0</v>
      </c>
      <c r="AP237" s="419">
        <v>0</v>
      </c>
      <c r="AQ237" s="419">
        <v>0</v>
      </c>
      <c r="AR237" s="419">
        <v>0</v>
      </c>
      <c r="AS237" s="419">
        <v>723821.22000000009</v>
      </c>
      <c r="AT237" s="419">
        <v>393622.42863880371</v>
      </c>
      <c r="AU237" s="419">
        <v>153488.45240000001</v>
      </c>
      <c r="AV237" s="419">
        <v>221171.79225507093</v>
      </c>
      <c r="AW237" s="420">
        <v>1270932.1010388038</v>
      </c>
      <c r="AX237" s="420">
        <v>1266850.2186388038</v>
      </c>
      <c r="AY237" s="420">
        <v>5115</v>
      </c>
      <c r="AZ237" s="420">
        <v>920700</v>
      </c>
      <c r="BA237" s="420">
        <v>0</v>
      </c>
      <c r="BB237" s="420">
        <v>0</v>
      </c>
      <c r="BC237" s="420">
        <v>1270932.1010388038</v>
      </c>
      <c r="BD237" s="419">
        <v>1270932.1010388038</v>
      </c>
      <c r="BE237" s="419">
        <v>0</v>
      </c>
      <c r="BF237" s="420">
        <v>924781.8824</v>
      </c>
      <c r="BG237" s="420">
        <v>771293.42999999993</v>
      </c>
      <c r="BH237" s="419">
        <v>1117443.6486388037</v>
      </c>
      <c r="BI237" s="419">
        <v>6208.0202702155766</v>
      </c>
      <c r="BJ237" s="419">
        <v>5943.6883418994403</v>
      </c>
      <c r="BK237" s="421">
        <v>4.4472710059973143E-2</v>
      </c>
      <c r="BL237" s="421">
        <v>0</v>
      </c>
      <c r="BM237" s="419">
        <v>0</v>
      </c>
      <c r="BN237" s="420">
        <v>1270932.1010388038</v>
      </c>
      <c r="BO237" s="420">
        <v>7038.0567702155768</v>
      </c>
      <c r="BP237" s="420" t="s">
        <v>78</v>
      </c>
      <c r="BQ237" s="420">
        <v>7060.7338946600212</v>
      </c>
      <c r="BR237" s="421">
        <v>3.8844409144485503E-2</v>
      </c>
      <c r="BS237" s="419">
        <v>0</v>
      </c>
      <c r="BT237" s="419">
        <v>1270932.1010388038</v>
      </c>
      <c r="BU237" s="419">
        <v>0</v>
      </c>
      <c r="BV237" s="419">
        <v>1270932.1010388038</v>
      </c>
      <c r="BW237" s="419">
        <v>4081.8824</v>
      </c>
      <c r="BX237" s="419">
        <v>1266850.2186388038</v>
      </c>
    </row>
    <row r="238" spans="1:76">
      <c r="A238" s="416">
        <v>151212</v>
      </c>
      <c r="B238" s="416">
        <v>3302223</v>
      </c>
      <c r="C238" s="417" t="s">
        <v>312</v>
      </c>
      <c r="D238" s="418">
        <v>100</v>
      </c>
      <c r="E238" s="418">
        <v>100</v>
      </c>
      <c r="F238" s="418">
        <v>0</v>
      </c>
      <c r="G238" s="419">
        <v>402122.9</v>
      </c>
      <c r="H238" s="419">
        <v>0</v>
      </c>
      <c r="I238" s="419">
        <v>0</v>
      </c>
      <c r="J238" s="419">
        <v>29646.600000000002</v>
      </c>
      <c r="K238" s="419">
        <v>0</v>
      </c>
      <c r="L238" s="419">
        <v>71034</v>
      </c>
      <c r="M238" s="419">
        <v>0</v>
      </c>
      <c r="N238" s="419">
        <v>3636.8091648</v>
      </c>
      <c r="O238" s="419">
        <v>7350.9972480000006</v>
      </c>
      <c r="P238" s="419">
        <v>459.11491583999998</v>
      </c>
      <c r="Q238" s="419">
        <v>2527.7113343999999</v>
      </c>
      <c r="R238" s="419">
        <v>6974.4198451200009</v>
      </c>
      <c r="S238" s="419">
        <v>20495.096186879997</v>
      </c>
      <c r="T238" s="419">
        <v>0</v>
      </c>
      <c r="U238" s="419">
        <v>0</v>
      </c>
      <c r="V238" s="419">
        <v>0</v>
      </c>
      <c r="W238" s="419">
        <v>0</v>
      </c>
      <c r="X238" s="419">
        <v>0</v>
      </c>
      <c r="Y238" s="419">
        <v>0</v>
      </c>
      <c r="Z238" s="419">
        <v>4905.534246575342</v>
      </c>
      <c r="AA238" s="419">
        <v>0</v>
      </c>
      <c r="AB238" s="419">
        <v>42398.777777777643</v>
      </c>
      <c r="AC238" s="419">
        <v>0</v>
      </c>
      <c r="AD238" s="419">
        <v>0</v>
      </c>
      <c r="AE238" s="419">
        <v>0</v>
      </c>
      <c r="AF238" s="419">
        <v>149406.57</v>
      </c>
      <c r="AG238" s="419">
        <v>0</v>
      </c>
      <c r="AH238" s="419">
        <v>0</v>
      </c>
      <c r="AI238" s="419">
        <v>0</v>
      </c>
      <c r="AJ238" s="419">
        <v>14410.446</v>
      </c>
      <c r="AK238" s="419">
        <v>0</v>
      </c>
      <c r="AL238" s="419">
        <v>0</v>
      </c>
      <c r="AM238" s="419">
        <v>0</v>
      </c>
      <c r="AN238" s="419">
        <v>0</v>
      </c>
      <c r="AO238" s="419">
        <v>0</v>
      </c>
      <c r="AP238" s="419">
        <v>0</v>
      </c>
      <c r="AQ238" s="419">
        <v>0</v>
      </c>
      <c r="AR238" s="419">
        <v>0</v>
      </c>
      <c r="AS238" s="419">
        <v>402122.9</v>
      </c>
      <c r="AT238" s="419">
        <v>189429.06071939299</v>
      </c>
      <c r="AU238" s="419">
        <v>163817.016</v>
      </c>
      <c r="AV238" s="419">
        <v>113669.83230799204</v>
      </c>
      <c r="AW238" s="420">
        <v>755368.97671939293</v>
      </c>
      <c r="AX238" s="420">
        <v>740958.53071939293</v>
      </c>
      <c r="AY238" s="420">
        <v>5115</v>
      </c>
      <c r="AZ238" s="420">
        <v>511500</v>
      </c>
      <c r="BA238" s="420">
        <v>0</v>
      </c>
      <c r="BB238" s="420">
        <v>0</v>
      </c>
      <c r="BC238" s="420">
        <v>755368.97671939293</v>
      </c>
      <c r="BD238" s="419">
        <v>755368.97671939293</v>
      </c>
      <c r="BE238" s="419">
        <v>0</v>
      </c>
      <c r="BF238" s="420">
        <v>525910.446</v>
      </c>
      <c r="BG238" s="420">
        <v>362093.43</v>
      </c>
      <c r="BH238" s="419">
        <v>591551.96071939287</v>
      </c>
      <c r="BI238" s="419">
        <v>5915.519607193929</v>
      </c>
      <c r="BJ238" s="419">
        <v>5588.7067074626875</v>
      </c>
      <c r="BK238" s="421">
        <v>5.8477375328149374E-2</v>
      </c>
      <c r="BL238" s="421">
        <v>0</v>
      </c>
      <c r="BM238" s="419">
        <v>0</v>
      </c>
      <c r="BN238" s="420">
        <v>755368.97671939293</v>
      </c>
      <c r="BO238" s="420">
        <v>7409.5853071939291</v>
      </c>
      <c r="BP238" s="420" t="s">
        <v>78</v>
      </c>
      <c r="BQ238" s="420">
        <v>7553.6897671939296</v>
      </c>
      <c r="BR238" s="421">
        <v>0.10992804533950551</v>
      </c>
      <c r="BS238" s="419">
        <v>0</v>
      </c>
      <c r="BT238" s="419">
        <v>755368.97671939293</v>
      </c>
      <c r="BU238" s="419">
        <v>0</v>
      </c>
      <c r="BV238" s="419">
        <v>755368.97671939293</v>
      </c>
      <c r="BW238" s="419">
        <v>14410.446</v>
      </c>
      <c r="BX238" s="419">
        <v>740958.53071939293</v>
      </c>
    </row>
    <row r="239" spans="1:76">
      <c r="A239" s="416">
        <v>143088</v>
      </c>
      <c r="B239" s="416">
        <v>3302226</v>
      </c>
      <c r="C239" s="417" t="s">
        <v>313</v>
      </c>
      <c r="D239" s="418">
        <v>309</v>
      </c>
      <c r="E239" s="418">
        <v>309</v>
      </c>
      <c r="F239" s="418">
        <v>0</v>
      </c>
      <c r="G239" s="419">
        <v>1242559.7610000002</v>
      </c>
      <c r="H239" s="419">
        <v>0</v>
      </c>
      <c r="I239" s="419">
        <v>0</v>
      </c>
      <c r="J239" s="419">
        <v>89928.019999999946</v>
      </c>
      <c r="K239" s="419">
        <v>0</v>
      </c>
      <c r="L239" s="419">
        <v>216653.69999999972</v>
      </c>
      <c r="M239" s="419">
        <v>0</v>
      </c>
      <c r="N239" s="419">
        <v>26270.042304698134</v>
      </c>
      <c r="O239" s="419">
        <v>21534.603236770909</v>
      </c>
      <c r="P239" s="419">
        <v>3684.8443894690804</v>
      </c>
      <c r="Q239" s="419">
        <v>33474.120099839951</v>
      </c>
      <c r="R239" s="419">
        <v>4844.1212760436329</v>
      </c>
      <c r="S239" s="419">
        <v>1418.0440487563626</v>
      </c>
      <c r="T239" s="419">
        <v>0</v>
      </c>
      <c r="U239" s="419">
        <v>0</v>
      </c>
      <c r="V239" s="419">
        <v>0</v>
      </c>
      <c r="W239" s="419">
        <v>0</v>
      </c>
      <c r="X239" s="419">
        <v>0</v>
      </c>
      <c r="Y239" s="419">
        <v>0</v>
      </c>
      <c r="Z239" s="419">
        <v>35327.889740259641</v>
      </c>
      <c r="AA239" s="419">
        <v>0</v>
      </c>
      <c r="AB239" s="419">
        <v>124477.67032716617</v>
      </c>
      <c r="AC239" s="419">
        <v>0</v>
      </c>
      <c r="AD239" s="419">
        <v>443.3295999999774</v>
      </c>
      <c r="AE239" s="419">
        <v>0</v>
      </c>
      <c r="AF239" s="419">
        <v>149406.57</v>
      </c>
      <c r="AG239" s="419">
        <v>0</v>
      </c>
      <c r="AH239" s="419">
        <v>0</v>
      </c>
      <c r="AI239" s="419">
        <v>0</v>
      </c>
      <c r="AJ239" s="419">
        <v>7895.3510999999999</v>
      </c>
      <c r="AK239" s="419">
        <v>0</v>
      </c>
      <c r="AL239" s="419">
        <v>0</v>
      </c>
      <c r="AM239" s="419">
        <v>0</v>
      </c>
      <c r="AN239" s="419">
        <v>0</v>
      </c>
      <c r="AO239" s="419">
        <v>0</v>
      </c>
      <c r="AP239" s="419">
        <v>0</v>
      </c>
      <c r="AQ239" s="419">
        <v>0</v>
      </c>
      <c r="AR239" s="419">
        <v>0</v>
      </c>
      <c r="AS239" s="419">
        <v>1242559.7610000002</v>
      </c>
      <c r="AT239" s="419">
        <v>558056.38502300344</v>
      </c>
      <c r="AU239" s="419">
        <v>157301.92110000001</v>
      </c>
      <c r="AV239" s="419">
        <v>329816.35670517414</v>
      </c>
      <c r="AW239" s="420">
        <v>1957918.0671230035</v>
      </c>
      <c r="AX239" s="420">
        <v>1950022.7160230034</v>
      </c>
      <c r="AY239" s="420">
        <v>5115</v>
      </c>
      <c r="AZ239" s="420">
        <v>1580535</v>
      </c>
      <c r="BA239" s="420">
        <v>0</v>
      </c>
      <c r="BB239" s="420">
        <v>0</v>
      </c>
      <c r="BC239" s="420">
        <v>1957918.0671230035</v>
      </c>
      <c r="BD239" s="419">
        <v>1957918.0671230038</v>
      </c>
      <c r="BE239" s="419">
        <v>0</v>
      </c>
      <c r="BF239" s="420">
        <v>1588430.3511000001</v>
      </c>
      <c r="BG239" s="420">
        <v>1431128.43</v>
      </c>
      <c r="BH239" s="419">
        <v>1800616.1460230034</v>
      </c>
      <c r="BI239" s="419">
        <v>5827.2367185210469</v>
      </c>
      <c r="BJ239" s="419">
        <v>5700.1523813664589</v>
      </c>
      <c r="BK239" s="421">
        <v>2.2294901724034769E-2</v>
      </c>
      <c r="BL239" s="421">
        <v>0</v>
      </c>
      <c r="BM239" s="419">
        <v>0</v>
      </c>
      <c r="BN239" s="420">
        <v>1957918.0671230035</v>
      </c>
      <c r="BO239" s="420">
        <v>6310.7531262880375</v>
      </c>
      <c r="BP239" s="420" t="s">
        <v>78</v>
      </c>
      <c r="BQ239" s="420">
        <v>6336.30442434629</v>
      </c>
      <c r="BR239" s="421">
        <v>2.6120307474829518E-2</v>
      </c>
      <c r="BS239" s="419">
        <v>0</v>
      </c>
      <c r="BT239" s="419">
        <v>1957918.0671230035</v>
      </c>
      <c r="BU239" s="419">
        <v>0</v>
      </c>
      <c r="BV239" s="419">
        <v>1957918.0671230035</v>
      </c>
      <c r="BW239" s="419">
        <v>7895.3510999999999</v>
      </c>
      <c r="BX239" s="419">
        <v>1950022.7160230034</v>
      </c>
    </row>
    <row r="240" spans="1:76">
      <c r="A240" s="416">
        <v>151402</v>
      </c>
      <c r="B240" s="416">
        <v>3302236</v>
      </c>
      <c r="C240" s="417" t="s">
        <v>314</v>
      </c>
      <c r="D240" s="418">
        <v>211</v>
      </c>
      <c r="E240" s="418">
        <v>211</v>
      </c>
      <c r="F240" s="418">
        <v>0</v>
      </c>
      <c r="G240" s="419">
        <v>848479.31900000002</v>
      </c>
      <c r="H240" s="419">
        <v>0</v>
      </c>
      <c r="I240" s="419">
        <v>0</v>
      </c>
      <c r="J240" s="419">
        <v>61269.639999999963</v>
      </c>
      <c r="K240" s="419">
        <v>0</v>
      </c>
      <c r="L240" s="419">
        <v>146803.59999999992</v>
      </c>
      <c r="M240" s="419">
        <v>0</v>
      </c>
      <c r="N240" s="419">
        <v>6577.4291466239711</v>
      </c>
      <c r="O240" s="419">
        <v>14772.003993599996</v>
      </c>
      <c r="P240" s="419">
        <v>922.60235468799954</v>
      </c>
      <c r="Q240" s="419">
        <v>3555.6472770559963</v>
      </c>
      <c r="R240" s="419">
        <v>21561.94267135995</v>
      </c>
      <c r="S240" s="419">
        <v>39055.105295359863</v>
      </c>
      <c r="T240" s="419">
        <v>0</v>
      </c>
      <c r="U240" s="419">
        <v>0</v>
      </c>
      <c r="V240" s="419">
        <v>0</v>
      </c>
      <c r="W240" s="419">
        <v>0</v>
      </c>
      <c r="X240" s="419">
        <v>0</v>
      </c>
      <c r="Y240" s="419">
        <v>0</v>
      </c>
      <c r="Z240" s="419">
        <v>7162.0799999999954</v>
      </c>
      <c r="AA240" s="419">
        <v>0</v>
      </c>
      <c r="AB240" s="419">
        <v>83618.064135742708</v>
      </c>
      <c r="AC240" s="419">
        <v>0</v>
      </c>
      <c r="AD240" s="419">
        <v>0</v>
      </c>
      <c r="AE240" s="419">
        <v>0</v>
      </c>
      <c r="AF240" s="419">
        <v>149406.57</v>
      </c>
      <c r="AG240" s="419">
        <v>0</v>
      </c>
      <c r="AH240" s="419">
        <v>0</v>
      </c>
      <c r="AI240" s="419">
        <v>0</v>
      </c>
      <c r="AJ240" s="419">
        <v>7780.0905000000002</v>
      </c>
      <c r="AK240" s="419">
        <v>0</v>
      </c>
      <c r="AL240" s="419">
        <v>0</v>
      </c>
      <c r="AM240" s="419">
        <v>0</v>
      </c>
      <c r="AN240" s="419">
        <v>0</v>
      </c>
      <c r="AO240" s="419">
        <v>0</v>
      </c>
      <c r="AP240" s="419">
        <v>0</v>
      </c>
      <c r="AQ240" s="419">
        <v>0</v>
      </c>
      <c r="AR240" s="419">
        <v>0</v>
      </c>
      <c r="AS240" s="419">
        <v>848479.31900000002</v>
      </c>
      <c r="AT240" s="419">
        <v>385298.11487443041</v>
      </c>
      <c r="AU240" s="419">
        <v>157186.6605</v>
      </c>
      <c r="AV240" s="419">
        <v>232068.49955167028</v>
      </c>
      <c r="AW240" s="420">
        <v>1390964.0943744304</v>
      </c>
      <c r="AX240" s="420">
        <v>1383184.0038744304</v>
      </c>
      <c r="AY240" s="420">
        <v>5115</v>
      </c>
      <c r="AZ240" s="420">
        <v>1079265</v>
      </c>
      <c r="BA240" s="420">
        <v>0</v>
      </c>
      <c r="BB240" s="420">
        <v>0</v>
      </c>
      <c r="BC240" s="420">
        <v>1390964.0943744304</v>
      </c>
      <c r="BD240" s="419">
        <v>1390964.0943744304</v>
      </c>
      <c r="BE240" s="419">
        <v>0</v>
      </c>
      <c r="BF240" s="420">
        <v>1087045.0904999999</v>
      </c>
      <c r="BG240" s="420">
        <v>929858.42999999982</v>
      </c>
      <c r="BH240" s="419">
        <v>1233777.4338744304</v>
      </c>
      <c r="BI240" s="419">
        <v>5847.2864164664943</v>
      </c>
      <c r="BJ240" s="419">
        <v>5765.7079445454538</v>
      </c>
      <c r="BK240" s="421">
        <v>1.4148908114261392E-2</v>
      </c>
      <c r="BL240" s="421">
        <v>0</v>
      </c>
      <c r="BM240" s="419">
        <v>0</v>
      </c>
      <c r="BN240" s="420">
        <v>1390964.0943744304</v>
      </c>
      <c r="BO240" s="420">
        <v>6555.3744259451678</v>
      </c>
      <c r="BP240" s="420" t="s">
        <v>78</v>
      </c>
      <c r="BQ240" s="420">
        <v>6592.2468927698119</v>
      </c>
      <c r="BR240" s="421">
        <v>1.1440839443901174E-2</v>
      </c>
      <c r="BS240" s="419">
        <v>0</v>
      </c>
      <c r="BT240" s="419">
        <v>1390964.0943744304</v>
      </c>
      <c r="BU240" s="419">
        <v>0</v>
      </c>
      <c r="BV240" s="419">
        <v>1390964.0943744304</v>
      </c>
      <c r="BW240" s="419">
        <v>7780.0905000000002</v>
      </c>
      <c r="BX240" s="419">
        <v>1383184.0038744304</v>
      </c>
    </row>
    <row r="241" spans="1:76">
      <c r="A241" s="416">
        <v>151709</v>
      </c>
      <c r="B241" s="416">
        <v>3302246</v>
      </c>
      <c r="C241" s="417" t="s">
        <v>315</v>
      </c>
      <c r="D241" s="418">
        <v>429</v>
      </c>
      <c r="E241" s="418">
        <v>429</v>
      </c>
      <c r="F241" s="418">
        <v>0</v>
      </c>
      <c r="G241" s="419">
        <v>1725107.2410000002</v>
      </c>
      <c r="H241" s="419">
        <v>0</v>
      </c>
      <c r="I241" s="419">
        <v>0</v>
      </c>
      <c r="J241" s="419">
        <v>83504.589999999807</v>
      </c>
      <c r="K241" s="419">
        <v>0</v>
      </c>
      <c r="L241" s="419">
        <v>202446.8999999997</v>
      </c>
      <c r="M241" s="419">
        <v>0</v>
      </c>
      <c r="N241" s="419">
        <v>20656.736167356958</v>
      </c>
      <c r="O241" s="419">
        <v>3241.9958890945732</v>
      </c>
      <c r="P241" s="419">
        <v>5062.0637566564383</v>
      </c>
      <c r="Q241" s="419">
        <v>32430.300185647669</v>
      </c>
      <c r="R241" s="419">
        <v>58076.711046746721</v>
      </c>
      <c r="S241" s="419">
        <v>17001.088490180158</v>
      </c>
      <c r="T241" s="419">
        <v>0</v>
      </c>
      <c r="U241" s="419">
        <v>0</v>
      </c>
      <c r="V241" s="419">
        <v>0</v>
      </c>
      <c r="W241" s="419">
        <v>0</v>
      </c>
      <c r="X241" s="419">
        <v>0</v>
      </c>
      <c r="Y241" s="419">
        <v>0</v>
      </c>
      <c r="Z241" s="419">
        <v>7392.3568503936785</v>
      </c>
      <c r="AA241" s="419">
        <v>0</v>
      </c>
      <c r="AB241" s="419">
        <v>271321.81300291145</v>
      </c>
      <c r="AC241" s="419">
        <v>0</v>
      </c>
      <c r="AD241" s="419">
        <v>0</v>
      </c>
      <c r="AE241" s="419">
        <v>0</v>
      </c>
      <c r="AF241" s="419">
        <v>149406.57</v>
      </c>
      <c r="AG241" s="419">
        <v>0</v>
      </c>
      <c r="AH241" s="419">
        <v>0</v>
      </c>
      <c r="AI241" s="419">
        <v>0</v>
      </c>
      <c r="AJ241" s="419">
        <v>14061.7932</v>
      </c>
      <c r="AK241" s="419">
        <v>0</v>
      </c>
      <c r="AL241" s="419">
        <v>0</v>
      </c>
      <c r="AM241" s="419">
        <v>0</v>
      </c>
      <c r="AN241" s="419">
        <v>0</v>
      </c>
      <c r="AO241" s="419">
        <v>0</v>
      </c>
      <c r="AP241" s="419">
        <v>0</v>
      </c>
      <c r="AQ241" s="419">
        <v>0</v>
      </c>
      <c r="AR241" s="419">
        <v>0</v>
      </c>
      <c r="AS241" s="419">
        <v>1725107.2410000002</v>
      </c>
      <c r="AT241" s="419">
        <v>701134.55538898718</v>
      </c>
      <c r="AU241" s="419">
        <v>163468.36320000002</v>
      </c>
      <c r="AV241" s="419">
        <v>509648.513845757</v>
      </c>
      <c r="AW241" s="420">
        <v>2589710.1595889875</v>
      </c>
      <c r="AX241" s="420">
        <v>2575648.3663889873</v>
      </c>
      <c r="AY241" s="420">
        <v>5115</v>
      </c>
      <c r="AZ241" s="420">
        <v>2194335</v>
      </c>
      <c r="BA241" s="420">
        <v>0</v>
      </c>
      <c r="BB241" s="420">
        <v>0</v>
      </c>
      <c r="BC241" s="420">
        <v>2589710.1595889875</v>
      </c>
      <c r="BD241" s="419">
        <v>2589710.1595889875</v>
      </c>
      <c r="BE241" s="419">
        <v>0</v>
      </c>
      <c r="BF241" s="420">
        <v>2208396.7932000002</v>
      </c>
      <c r="BG241" s="420">
        <v>2044928.4300000002</v>
      </c>
      <c r="BH241" s="419">
        <v>2426241.7963889875</v>
      </c>
      <c r="BI241" s="419">
        <v>5655.5752829580124</v>
      </c>
      <c r="BJ241" s="419">
        <v>5572.634800619835</v>
      </c>
      <c r="BK241" s="421">
        <v>1.4883530915923659E-2</v>
      </c>
      <c r="BL241" s="421">
        <v>0</v>
      </c>
      <c r="BM241" s="419">
        <v>0</v>
      </c>
      <c r="BN241" s="420">
        <v>2589710.1595889875</v>
      </c>
      <c r="BO241" s="420">
        <v>6003.8423458950756</v>
      </c>
      <c r="BP241" s="420" t="s">
        <v>78</v>
      </c>
      <c r="BQ241" s="420">
        <v>6036.6204186223486</v>
      </c>
      <c r="BR241" s="421">
        <v>1.6749989183254765E-2</v>
      </c>
      <c r="BS241" s="419">
        <v>0</v>
      </c>
      <c r="BT241" s="419">
        <v>2589710.1595889875</v>
      </c>
      <c r="BU241" s="419">
        <v>0</v>
      </c>
      <c r="BV241" s="419">
        <v>2589710.1595889875</v>
      </c>
      <c r="BW241" s="419">
        <v>14061.7932</v>
      </c>
      <c r="BX241" s="419">
        <v>2575648.3663889873</v>
      </c>
    </row>
    <row r="242" spans="1:76">
      <c r="A242" s="416">
        <v>139860</v>
      </c>
      <c r="B242" s="416">
        <v>3302249</v>
      </c>
      <c r="C242" s="417" t="s">
        <v>316</v>
      </c>
      <c r="D242" s="418">
        <v>188</v>
      </c>
      <c r="E242" s="418">
        <v>188</v>
      </c>
      <c r="F242" s="418">
        <v>0</v>
      </c>
      <c r="G242" s="419">
        <v>755991.05200000003</v>
      </c>
      <c r="H242" s="419">
        <v>0</v>
      </c>
      <c r="I242" s="419">
        <v>0</v>
      </c>
      <c r="J242" s="419">
        <v>53363.880000000012</v>
      </c>
      <c r="K242" s="419">
        <v>0</v>
      </c>
      <c r="L242" s="419">
        <v>129045.09999999996</v>
      </c>
      <c r="M242" s="419">
        <v>0</v>
      </c>
      <c r="N242" s="419">
        <v>484.90788863999882</v>
      </c>
      <c r="O242" s="419">
        <v>0</v>
      </c>
      <c r="P242" s="419">
        <v>26628.665118719968</v>
      </c>
      <c r="Q242" s="419">
        <v>3538.7958681599916</v>
      </c>
      <c r="R242" s="419">
        <v>39700.543733759929</v>
      </c>
      <c r="S242" s="419">
        <v>23322.006005759995</v>
      </c>
      <c r="T242" s="419">
        <v>0</v>
      </c>
      <c r="U242" s="419">
        <v>0</v>
      </c>
      <c r="V242" s="419">
        <v>0</v>
      </c>
      <c r="W242" s="419">
        <v>0</v>
      </c>
      <c r="X242" s="419">
        <v>0</v>
      </c>
      <c r="Y242" s="419">
        <v>0</v>
      </c>
      <c r="Z242" s="419">
        <v>20525.473170731631</v>
      </c>
      <c r="AA242" s="419">
        <v>0</v>
      </c>
      <c r="AB242" s="419">
        <v>76214.678944785206</v>
      </c>
      <c r="AC242" s="419">
        <v>0</v>
      </c>
      <c r="AD242" s="419">
        <v>10331.507199999878</v>
      </c>
      <c r="AE242" s="419">
        <v>0</v>
      </c>
      <c r="AF242" s="419">
        <v>149406.57</v>
      </c>
      <c r="AG242" s="419">
        <v>0</v>
      </c>
      <c r="AH242" s="419">
        <v>0</v>
      </c>
      <c r="AI242" s="419">
        <v>0</v>
      </c>
      <c r="AJ242" s="419">
        <v>9681.8904000000002</v>
      </c>
      <c r="AK242" s="419">
        <v>0</v>
      </c>
      <c r="AL242" s="419">
        <v>0</v>
      </c>
      <c r="AM242" s="419">
        <v>0</v>
      </c>
      <c r="AN242" s="419">
        <v>0</v>
      </c>
      <c r="AO242" s="419">
        <v>0</v>
      </c>
      <c r="AP242" s="419">
        <v>0</v>
      </c>
      <c r="AQ242" s="419">
        <v>0</v>
      </c>
      <c r="AR242" s="419">
        <v>0</v>
      </c>
      <c r="AS242" s="419">
        <v>755991.05200000003</v>
      </c>
      <c r="AT242" s="419">
        <v>383155.55793055659</v>
      </c>
      <c r="AU242" s="419">
        <v>159088.46040000001</v>
      </c>
      <c r="AV242" s="419">
        <v>213404.43504619956</v>
      </c>
      <c r="AW242" s="420">
        <v>1298235.0703305567</v>
      </c>
      <c r="AX242" s="420">
        <v>1288553.1799305568</v>
      </c>
      <c r="AY242" s="420">
        <v>5115</v>
      </c>
      <c r="AZ242" s="420">
        <v>961620</v>
      </c>
      <c r="BA242" s="420">
        <v>0</v>
      </c>
      <c r="BB242" s="420">
        <v>0</v>
      </c>
      <c r="BC242" s="420">
        <v>1298235.0703305567</v>
      </c>
      <c r="BD242" s="419">
        <v>1298235.0703305565</v>
      </c>
      <c r="BE242" s="419">
        <v>0</v>
      </c>
      <c r="BF242" s="420">
        <v>971301.89040000003</v>
      </c>
      <c r="BG242" s="420">
        <v>812213.43</v>
      </c>
      <c r="BH242" s="419">
        <v>1139146.6099305567</v>
      </c>
      <c r="BI242" s="419">
        <v>6059.2904783540253</v>
      </c>
      <c r="BJ242" s="419">
        <v>6279.8232128342243</v>
      </c>
      <c r="BK242" s="421">
        <v>-3.5117666056186263E-2</v>
      </c>
      <c r="BL242" s="421">
        <v>3.0117666056186262E-2</v>
      </c>
      <c r="BM242" s="419">
        <v>35557.12026221324</v>
      </c>
      <c r="BN242" s="420">
        <v>1333792.19059277</v>
      </c>
      <c r="BO242" s="420">
        <v>7043.1398946423942</v>
      </c>
      <c r="BP242" s="420" t="s">
        <v>78</v>
      </c>
      <c r="BQ242" s="420">
        <v>7094.63931166367</v>
      </c>
      <c r="BR242" s="421">
        <v>-1.538620400676094E-3</v>
      </c>
      <c r="BS242" s="419">
        <v>0</v>
      </c>
      <c r="BT242" s="419">
        <v>1333792.19059277</v>
      </c>
      <c r="BU242" s="419">
        <v>0</v>
      </c>
      <c r="BV242" s="419">
        <v>1333792.19059277</v>
      </c>
      <c r="BW242" s="419">
        <v>9681.8904000000002</v>
      </c>
      <c r="BX242" s="419">
        <v>1324110.3001927701</v>
      </c>
    </row>
    <row r="243" spans="1:76">
      <c r="A243" s="416">
        <v>142203</v>
      </c>
      <c r="B243" s="416">
        <v>3302263</v>
      </c>
      <c r="C243" s="417" t="s">
        <v>317</v>
      </c>
      <c r="D243" s="418">
        <v>372</v>
      </c>
      <c r="E243" s="418">
        <v>372</v>
      </c>
      <c r="F243" s="418">
        <v>0</v>
      </c>
      <c r="G243" s="419">
        <v>1495897.1880000001</v>
      </c>
      <c r="H243" s="419">
        <v>0</v>
      </c>
      <c r="I243" s="419">
        <v>0</v>
      </c>
      <c r="J243" s="419">
        <v>85481.02999999997</v>
      </c>
      <c r="K243" s="419">
        <v>0</v>
      </c>
      <c r="L243" s="419">
        <v>211918.09999999971</v>
      </c>
      <c r="M243" s="419">
        <v>0</v>
      </c>
      <c r="N243" s="419">
        <v>969.815777279999</v>
      </c>
      <c r="O243" s="419">
        <v>0</v>
      </c>
      <c r="P243" s="419">
        <v>49125.295994879903</v>
      </c>
      <c r="Q243" s="419">
        <v>7583.1340031999825</v>
      </c>
      <c r="R243" s="419">
        <v>35945.086894079919</v>
      </c>
      <c r="S243" s="419">
        <v>39576.737464319958</v>
      </c>
      <c r="T243" s="419">
        <v>0</v>
      </c>
      <c r="U243" s="419">
        <v>0</v>
      </c>
      <c r="V243" s="419">
        <v>0</v>
      </c>
      <c r="W243" s="419">
        <v>0</v>
      </c>
      <c r="X243" s="419">
        <v>0</v>
      </c>
      <c r="Y243" s="419">
        <v>0</v>
      </c>
      <c r="Z243" s="419">
        <v>49487.384096385489</v>
      </c>
      <c r="AA243" s="419">
        <v>0</v>
      </c>
      <c r="AB243" s="419">
        <v>181510.35829589778</v>
      </c>
      <c r="AC243" s="419">
        <v>0</v>
      </c>
      <c r="AD243" s="419">
        <v>2647.8201962264138</v>
      </c>
      <c r="AE243" s="419">
        <v>0</v>
      </c>
      <c r="AF243" s="419">
        <v>149406.57</v>
      </c>
      <c r="AG243" s="419">
        <v>0</v>
      </c>
      <c r="AH243" s="419">
        <v>0</v>
      </c>
      <c r="AI243" s="419">
        <v>0</v>
      </c>
      <c r="AJ243" s="419">
        <v>6800.3753999999999</v>
      </c>
      <c r="AK243" s="419">
        <v>0</v>
      </c>
      <c r="AL243" s="419">
        <v>0</v>
      </c>
      <c r="AM243" s="419">
        <v>0</v>
      </c>
      <c r="AN243" s="419">
        <v>0</v>
      </c>
      <c r="AO243" s="419">
        <v>0</v>
      </c>
      <c r="AP243" s="419">
        <v>0</v>
      </c>
      <c r="AQ243" s="419">
        <v>0</v>
      </c>
      <c r="AR243" s="419">
        <v>0</v>
      </c>
      <c r="AS243" s="419">
        <v>1495897.1880000001</v>
      </c>
      <c r="AT243" s="419">
        <v>664244.76272226917</v>
      </c>
      <c r="AU243" s="419">
        <v>156206.9454</v>
      </c>
      <c r="AV243" s="419">
        <v>411320.92974405119</v>
      </c>
      <c r="AW243" s="420">
        <v>2316348.8961222693</v>
      </c>
      <c r="AX243" s="420">
        <v>2309548.5207222695</v>
      </c>
      <c r="AY243" s="420">
        <v>5115</v>
      </c>
      <c r="AZ243" s="420">
        <v>1902780</v>
      </c>
      <c r="BA243" s="420">
        <v>0</v>
      </c>
      <c r="BB243" s="420">
        <v>0</v>
      </c>
      <c r="BC243" s="420">
        <v>2316348.8961222693</v>
      </c>
      <c r="BD243" s="419">
        <v>2316348.8961222689</v>
      </c>
      <c r="BE243" s="419">
        <v>0</v>
      </c>
      <c r="BF243" s="420">
        <v>1909580.3754</v>
      </c>
      <c r="BG243" s="420">
        <v>1753373.43</v>
      </c>
      <c r="BH243" s="419">
        <v>2160141.9507222697</v>
      </c>
      <c r="BI243" s="419">
        <v>5806.8332008663165</v>
      </c>
      <c r="BJ243" s="419">
        <v>5607.6002110256404</v>
      </c>
      <c r="BK243" s="421">
        <v>3.5529100210985973E-2</v>
      </c>
      <c r="BL243" s="421">
        <v>0</v>
      </c>
      <c r="BM243" s="419">
        <v>0</v>
      </c>
      <c r="BN243" s="420">
        <v>2316348.8961222693</v>
      </c>
      <c r="BO243" s="420">
        <v>6208.4637653824448</v>
      </c>
      <c r="BP243" s="420" t="s">
        <v>78</v>
      </c>
      <c r="BQ243" s="420">
        <v>6226.7443444147029</v>
      </c>
      <c r="BR243" s="421">
        <v>3.4428653104371154E-2</v>
      </c>
      <c r="BS243" s="419">
        <v>0</v>
      </c>
      <c r="BT243" s="419">
        <v>2316348.8961222693</v>
      </c>
      <c r="BU243" s="419">
        <v>0</v>
      </c>
      <c r="BV243" s="419">
        <v>2316348.8961222693</v>
      </c>
      <c r="BW243" s="419">
        <v>6800.3753999999999</v>
      </c>
      <c r="BX243" s="419">
        <v>2309548.5207222695</v>
      </c>
    </row>
    <row r="244" spans="1:76">
      <c r="A244" s="416">
        <v>143091</v>
      </c>
      <c r="B244" s="416">
        <v>3302273</v>
      </c>
      <c r="C244" s="417" t="s">
        <v>318</v>
      </c>
      <c r="D244" s="418">
        <v>246</v>
      </c>
      <c r="E244" s="418">
        <v>246</v>
      </c>
      <c r="F244" s="418">
        <v>0</v>
      </c>
      <c r="G244" s="419">
        <v>989222.33400000003</v>
      </c>
      <c r="H244" s="419">
        <v>0</v>
      </c>
      <c r="I244" s="419">
        <v>0</v>
      </c>
      <c r="J244" s="419">
        <v>86963.359999999899</v>
      </c>
      <c r="K244" s="419">
        <v>0</v>
      </c>
      <c r="L244" s="419">
        <v>210734.19999999981</v>
      </c>
      <c r="M244" s="419">
        <v>0</v>
      </c>
      <c r="N244" s="419">
        <v>7273.6183295999926</v>
      </c>
      <c r="O244" s="419">
        <v>2058.2792294399978</v>
      </c>
      <c r="P244" s="419">
        <v>15609.907138559984</v>
      </c>
      <c r="Q244" s="419">
        <v>4549.8804019199952</v>
      </c>
      <c r="R244" s="419">
        <v>46674.963578879891</v>
      </c>
      <c r="S244" s="419">
        <v>47350.739466239858</v>
      </c>
      <c r="T244" s="419">
        <v>0</v>
      </c>
      <c r="U244" s="419">
        <v>0</v>
      </c>
      <c r="V244" s="419">
        <v>0</v>
      </c>
      <c r="W244" s="419">
        <v>0</v>
      </c>
      <c r="X244" s="419">
        <v>0</v>
      </c>
      <c r="Y244" s="419">
        <v>0</v>
      </c>
      <c r="Z244" s="419">
        <v>9741.7865402843545</v>
      </c>
      <c r="AA244" s="419">
        <v>0</v>
      </c>
      <c r="AB244" s="419">
        <v>135814.61236000425</v>
      </c>
      <c r="AC244" s="419">
        <v>0</v>
      </c>
      <c r="AD244" s="419">
        <v>0</v>
      </c>
      <c r="AE244" s="419">
        <v>0</v>
      </c>
      <c r="AF244" s="419">
        <v>149406.57</v>
      </c>
      <c r="AG244" s="419">
        <v>0</v>
      </c>
      <c r="AH244" s="419">
        <v>0</v>
      </c>
      <c r="AI244" s="419">
        <v>0</v>
      </c>
      <c r="AJ244" s="419">
        <v>4187.2213000000002</v>
      </c>
      <c r="AK244" s="419">
        <v>0</v>
      </c>
      <c r="AL244" s="419">
        <v>0</v>
      </c>
      <c r="AM244" s="419">
        <v>0</v>
      </c>
      <c r="AN244" s="419">
        <v>0</v>
      </c>
      <c r="AO244" s="419">
        <v>0</v>
      </c>
      <c r="AP244" s="419">
        <v>0</v>
      </c>
      <c r="AQ244" s="419">
        <v>0</v>
      </c>
      <c r="AR244" s="419">
        <v>0</v>
      </c>
      <c r="AS244" s="419">
        <v>989222.33400000003</v>
      </c>
      <c r="AT244" s="419">
        <v>566771.347044928</v>
      </c>
      <c r="AU244" s="419">
        <v>153593.79130000001</v>
      </c>
      <c r="AV244" s="419">
        <v>336913.11039207445</v>
      </c>
      <c r="AW244" s="420">
        <v>1709587.472344928</v>
      </c>
      <c r="AX244" s="420">
        <v>1705400.2510449279</v>
      </c>
      <c r="AY244" s="420">
        <v>5115</v>
      </c>
      <c r="AZ244" s="420">
        <v>1258290</v>
      </c>
      <c r="BA244" s="420">
        <v>0</v>
      </c>
      <c r="BB244" s="420">
        <v>0</v>
      </c>
      <c r="BC244" s="420">
        <v>1709587.472344928</v>
      </c>
      <c r="BD244" s="419">
        <v>1709587.472344928</v>
      </c>
      <c r="BE244" s="419">
        <v>0</v>
      </c>
      <c r="BF244" s="420">
        <v>1262477.2213000001</v>
      </c>
      <c r="BG244" s="420">
        <v>1108883.43</v>
      </c>
      <c r="BH244" s="419">
        <v>1555993.6810449278</v>
      </c>
      <c r="BI244" s="419">
        <v>6325.1775652232836</v>
      </c>
      <c r="BJ244" s="419">
        <v>6756.5931439516125</v>
      </c>
      <c r="BK244" s="421">
        <v>-6.3851051785547397E-2</v>
      </c>
      <c r="BL244" s="421">
        <v>5.8851051785547399E-2</v>
      </c>
      <c r="BM244" s="419">
        <v>97817.622800108424</v>
      </c>
      <c r="BN244" s="420">
        <v>1807405.0951450365</v>
      </c>
      <c r="BO244" s="420">
        <v>7330.1539587196603</v>
      </c>
      <c r="BP244" s="420" t="s">
        <v>78</v>
      </c>
      <c r="BQ244" s="420">
        <v>7347.1751835164087</v>
      </c>
      <c r="BR244" s="421">
        <v>-3.9262375087898427E-3</v>
      </c>
      <c r="BS244" s="419">
        <v>0</v>
      </c>
      <c r="BT244" s="419">
        <v>1807405.0951450365</v>
      </c>
      <c r="BU244" s="419">
        <v>0</v>
      </c>
      <c r="BV244" s="419">
        <v>1807405.0951450365</v>
      </c>
      <c r="BW244" s="419">
        <v>4187.2213000000002</v>
      </c>
      <c r="BX244" s="419">
        <v>1803217.8738450364</v>
      </c>
    </row>
    <row r="245" spans="1:76">
      <c r="A245" s="416">
        <v>149607</v>
      </c>
      <c r="B245" s="416">
        <v>3302288</v>
      </c>
      <c r="C245" s="417" t="s">
        <v>319</v>
      </c>
      <c r="D245" s="418">
        <v>392</v>
      </c>
      <c r="E245" s="418">
        <v>392</v>
      </c>
      <c r="F245" s="418">
        <v>0</v>
      </c>
      <c r="G245" s="419">
        <v>1576321.7680000002</v>
      </c>
      <c r="H245" s="419">
        <v>0</v>
      </c>
      <c r="I245" s="419">
        <v>0</v>
      </c>
      <c r="J245" s="419">
        <v>72140.059999999867</v>
      </c>
      <c r="K245" s="419">
        <v>0</v>
      </c>
      <c r="L245" s="419">
        <v>179952.79999999984</v>
      </c>
      <c r="M245" s="419">
        <v>0</v>
      </c>
      <c r="N245" s="419">
        <v>25700.118097919985</v>
      </c>
      <c r="O245" s="419">
        <v>13525.834936319978</v>
      </c>
      <c r="P245" s="419">
        <v>30760.699361279854</v>
      </c>
      <c r="Q245" s="419">
        <v>12638.556671999995</v>
      </c>
      <c r="R245" s="419">
        <v>11802.864353279994</v>
      </c>
      <c r="S245" s="419">
        <v>15548.004003839989</v>
      </c>
      <c r="T245" s="419">
        <v>0</v>
      </c>
      <c r="U245" s="419">
        <v>0</v>
      </c>
      <c r="V245" s="419">
        <v>0</v>
      </c>
      <c r="W245" s="419">
        <v>0</v>
      </c>
      <c r="X245" s="419">
        <v>0</v>
      </c>
      <c r="Y245" s="419">
        <v>0</v>
      </c>
      <c r="Z245" s="419">
        <v>15138.671058823513</v>
      </c>
      <c r="AA245" s="419">
        <v>0</v>
      </c>
      <c r="AB245" s="419">
        <v>143344.41299773831</v>
      </c>
      <c r="AC245" s="419">
        <v>0</v>
      </c>
      <c r="AD245" s="419">
        <v>0</v>
      </c>
      <c r="AE245" s="419">
        <v>0</v>
      </c>
      <c r="AF245" s="419">
        <v>149406.57</v>
      </c>
      <c r="AG245" s="419">
        <v>0</v>
      </c>
      <c r="AH245" s="419">
        <v>0</v>
      </c>
      <c r="AI245" s="419">
        <v>0</v>
      </c>
      <c r="AJ245" s="419">
        <v>58206.603000000003</v>
      </c>
      <c r="AK245" s="419">
        <v>0</v>
      </c>
      <c r="AL245" s="419">
        <v>0</v>
      </c>
      <c r="AM245" s="419">
        <v>0</v>
      </c>
      <c r="AN245" s="419">
        <v>0</v>
      </c>
      <c r="AO245" s="419">
        <v>0</v>
      </c>
      <c r="AP245" s="419">
        <v>0</v>
      </c>
      <c r="AQ245" s="419">
        <v>0</v>
      </c>
      <c r="AR245" s="419">
        <v>0</v>
      </c>
      <c r="AS245" s="419">
        <v>1576321.7680000002</v>
      </c>
      <c r="AT245" s="419">
        <v>520552.02148120129</v>
      </c>
      <c r="AU245" s="419">
        <v>207613.17300000001</v>
      </c>
      <c r="AV245" s="419">
        <v>352505.31887060858</v>
      </c>
      <c r="AW245" s="420">
        <v>2304486.9624812016</v>
      </c>
      <c r="AX245" s="420">
        <v>2246280.3594812015</v>
      </c>
      <c r="AY245" s="420">
        <v>5115</v>
      </c>
      <c r="AZ245" s="420">
        <v>2005080</v>
      </c>
      <c r="BA245" s="420">
        <v>0</v>
      </c>
      <c r="BB245" s="420">
        <v>0</v>
      </c>
      <c r="BC245" s="420">
        <v>2304486.9624812016</v>
      </c>
      <c r="BD245" s="419">
        <v>2304486.9624812016</v>
      </c>
      <c r="BE245" s="419">
        <v>0</v>
      </c>
      <c r="BF245" s="420">
        <v>2063286.6030000001</v>
      </c>
      <c r="BG245" s="420">
        <v>1855673.4300000002</v>
      </c>
      <c r="BH245" s="419">
        <v>2096873.7894812017</v>
      </c>
      <c r="BI245" s="419">
        <v>5349.1678303091876</v>
      </c>
      <c r="BJ245" s="419">
        <v>5236.7899246973375</v>
      </c>
      <c r="BK245" s="421">
        <v>2.1459311377350132E-2</v>
      </c>
      <c r="BL245" s="421">
        <v>0</v>
      </c>
      <c r="BM245" s="419">
        <v>0</v>
      </c>
      <c r="BN245" s="420">
        <v>2304486.9624812016</v>
      </c>
      <c r="BO245" s="420">
        <v>5730.3070394928609</v>
      </c>
      <c r="BP245" s="420" t="s">
        <v>78</v>
      </c>
      <c r="BQ245" s="420">
        <v>5878.7932716357182</v>
      </c>
      <c r="BR245" s="421">
        <v>2.8832190908312905E-2</v>
      </c>
      <c r="BS245" s="419">
        <v>0</v>
      </c>
      <c r="BT245" s="419">
        <v>2304486.9624812016</v>
      </c>
      <c r="BU245" s="419">
        <v>0</v>
      </c>
      <c r="BV245" s="419">
        <v>2304486.9624812016</v>
      </c>
      <c r="BW245" s="419">
        <v>58206.603000000003</v>
      </c>
      <c r="BX245" s="419">
        <v>2246280.3594812015</v>
      </c>
    </row>
    <row r="246" spans="1:76">
      <c r="A246" s="416">
        <v>139465</v>
      </c>
      <c r="B246" s="416">
        <v>3302295</v>
      </c>
      <c r="C246" s="417" t="s">
        <v>320</v>
      </c>
      <c r="D246" s="418">
        <v>206</v>
      </c>
      <c r="E246" s="418">
        <v>206</v>
      </c>
      <c r="F246" s="418">
        <v>0</v>
      </c>
      <c r="G246" s="419">
        <v>828373.174</v>
      </c>
      <c r="H246" s="419">
        <v>0</v>
      </c>
      <c r="I246" s="419">
        <v>0</v>
      </c>
      <c r="J246" s="419">
        <v>45952.229999999938</v>
      </c>
      <c r="K246" s="419">
        <v>0</v>
      </c>
      <c r="L246" s="419">
        <v>111286.59999999989</v>
      </c>
      <c r="M246" s="419">
        <v>0</v>
      </c>
      <c r="N246" s="419">
        <v>7309.0993946224316</v>
      </c>
      <c r="O246" s="419">
        <v>8864.2269253931627</v>
      </c>
      <c r="P246" s="419">
        <v>2306.7725039765833</v>
      </c>
      <c r="Q246" s="419">
        <v>6096.0999206212618</v>
      </c>
      <c r="R246" s="419">
        <v>18868.88070668486</v>
      </c>
      <c r="S246" s="419">
        <v>4261.0494343118007</v>
      </c>
      <c r="T246" s="419">
        <v>0</v>
      </c>
      <c r="U246" s="419">
        <v>0</v>
      </c>
      <c r="V246" s="419">
        <v>0</v>
      </c>
      <c r="W246" s="419">
        <v>0</v>
      </c>
      <c r="X246" s="419">
        <v>0</v>
      </c>
      <c r="Y246" s="419">
        <v>0</v>
      </c>
      <c r="Z246" s="419">
        <v>23184.676114285645</v>
      </c>
      <c r="AA246" s="419">
        <v>0</v>
      </c>
      <c r="AB246" s="419">
        <v>81159.421938877756</v>
      </c>
      <c r="AC246" s="419">
        <v>0</v>
      </c>
      <c r="AD246" s="419">
        <v>1580.5663999999833</v>
      </c>
      <c r="AE246" s="419">
        <v>0</v>
      </c>
      <c r="AF246" s="419">
        <v>149406.57</v>
      </c>
      <c r="AG246" s="419">
        <v>0</v>
      </c>
      <c r="AH246" s="419">
        <v>0</v>
      </c>
      <c r="AI246" s="419">
        <v>0</v>
      </c>
      <c r="AJ246" s="419">
        <v>4318.8949000000002</v>
      </c>
      <c r="AK246" s="419">
        <v>0</v>
      </c>
      <c r="AL246" s="419">
        <v>0</v>
      </c>
      <c r="AM246" s="419">
        <v>0</v>
      </c>
      <c r="AN246" s="419">
        <v>0</v>
      </c>
      <c r="AO246" s="419">
        <v>0</v>
      </c>
      <c r="AP246" s="419">
        <v>0</v>
      </c>
      <c r="AQ246" s="419">
        <v>0</v>
      </c>
      <c r="AR246" s="419">
        <v>0</v>
      </c>
      <c r="AS246" s="419">
        <v>828373.174</v>
      </c>
      <c r="AT246" s="419">
        <v>310869.62333877338</v>
      </c>
      <c r="AU246" s="419">
        <v>153725.46490000002</v>
      </c>
      <c r="AV246" s="419">
        <v>196358.26583769731</v>
      </c>
      <c r="AW246" s="420">
        <v>1292968.2622387735</v>
      </c>
      <c r="AX246" s="420">
        <v>1288649.3673387736</v>
      </c>
      <c r="AY246" s="420">
        <v>5115</v>
      </c>
      <c r="AZ246" s="420">
        <v>1053690</v>
      </c>
      <c r="BA246" s="420">
        <v>0</v>
      </c>
      <c r="BB246" s="420">
        <v>0</v>
      </c>
      <c r="BC246" s="420">
        <v>1292968.2622387735</v>
      </c>
      <c r="BD246" s="419">
        <v>1292968.2622387733</v>
      </c>
      <c r="BE246" s="419">
        <v>0</v>
      </c>
      <c r="BF246" s="420">
        <v>1058008.8949</v>
      </c>
      <c r="BG246" s="420">
        <v>904283.42999999993</v>
      </c>
      <c r="BH246" s="419">
        <v>1139242.7973387735</v>
      </c>
      <c r="BI246" s="419">
        <v>5530.3048414503564</v>
      </c>
      <c r="BJ246" s="419">
        <v>5381.1791244019132</v>
      </c>
      <c r="BK246" s="421">
        <v>2.7712461079804268E-2</v>
      </c>
      <c r="BL246" s="421">
        <v>0</v>
      </c>
      <c r="BM246" s="419">
        <v>0</v>
      </c>
      <c r="BN246" s="420">
        <v>1292968.2622387735</v>
      </c>
      <c r="BO246" s="420">
        <v>6255.5794531008423</v>
      </c>
      <c r="BP246" s="420" t="s">
        <v>78</v>
      </c>
      <c r="BQ246" s="420">
        <v>6276.5449623241429</v>
      </c>
      <c r="BR246" s="421">
        <v>2.5132045706506734E-2</v>
      </c>
      <c r="BS246" s="419">
        <v>0</v>
      </c>
      <c r="BT246" s="419">
        <v>1292968.2622387735</v>
      </c>
      <c r="BU246" s="419">
        <v>0</v>
      </c>
      <c r="BV246" s="419">
        <v>1292968.2622387735</v>
      </c>
      <c r="BW246" s="419">
        <v>4318.8949000000002</v>
      </c>
      <c r="BX246" s="419">
        <v>1288649.3673387736</v>
      </c>
    </row>
    <row r="247" spans="1:76">
      <c r="A247" s="416">
        <v>140706</v>
      </c>
      <c r="B247" s="416">
        <v>3302299</v>
      </c>
      <c r="C247" s="417" t="s">
        <v>321</v>
      </c>
      <c r="D247" s="418">
        <v>232</v>
      </c>
      <c r="E247" s="418">
        <v>232</v>
      </c>
      <c r="F247" s="418">
        <v>0</v>
      </c>
      <c r="G247" s="419">
        <v>932925.12800000003</v>
      </c>
      <c r="H247" s="419">
        <v>0</v>
      </c>
      <c r="I247" s="419">
        <v>0</v>
      </c>
      <c r="J247" s="419">
        <v>40517.019999999888</v>
      </c>
      <c r="K247" s="419">
        <v>0</v>
      </c>
      <c r="L247" s="419">
        <v>97079.799999999741</v>
      </c>
      <c r="M247" s="419">
        <v>0</v>
      </c>
      <c r="N247" s="419">
        <v>19153.861601279979</v>
      </c>
      <c r="O247" s="419">
        <v>18818.552954879986</v>
      </c>
      <c r="P247" s="419">
        <v>3672.9193267199939</v>
      </c>
      <c r="Q247" s="419">
        <v>24266.028810239892</v>
      </c>
      <c r="R247" s="419">
        <v>3218.963005439995</v>
      </c>
      <c r="S247" s="419">
        <v>1413.4549094399993</v>
      </c>
      <c r="T247" s="419">
        <v>0</v>
      </c>
      <c r="U247" s="419">
        <v>0</v>
      </c>
      <c r="V247" s="419">
        <v>0</v>
      </c>
      <c r="W247" s="419">
        <v>0</v>
      </c>
      <c r="X247" s="419">
        <v>0</v>
      </c>
      <c r="Y247" s="419">
        <v>0</v>
      </c>
      <c r="Z247" s="419">
        <v>52128.707764705869</v>
      </c>
      <c r="AA247" s="419">
        <v>0</v>
      </c>
      <c r="AB247" s="419">
        <v>123508.67279503106</v>
      </c>
      <c r="AC247" s="419">
        <v>0</v>
      </c>
      <c r="AD247" s="419">
        <v>0</v>
      </c>
      <c r="AE247" s="419">
        <v>0</v>
      </c>
      <c r="AF247" s="419">
        <v>149406.57</v>
      </c>
      <c r="AG247" s="419">
        <v>0</v>
      </c>
      <c r="AH247" s="419">
        <v>0</v>
      </c>
      <c r="AI247" s="419">
        <v>0</v>
      </c>
      <c r="AJ247" s="419">
        <v>7146.1571999999996</v>
      </c>
      <c r="AK247" s="419">
        <v>0</v>
      </c>
      <c r="AL247" s="419">
        <v>0</v>
      </c>
      <c r="AM247" s="419">
        <v>0</v>
      </c>
      <c r="AN247" s="419">
        <v>0</v>
      </c>
      <c r="AO247" s="419">
        <v>0</v>
      </c>
      <c r="AP247" s="419">
        <v>0</v>
      </c>
      <c r="AQ247" s="419">
        <v>0</v>
      </c>
      <c r="AR247" s="419">
        <v>0</v>
      </c>
      <c r="AS247" s="419">
        <v>932925.12800000003</v>
      </c>
      <c r="AT247" s="419">
        <v>383777.98116773646</v>
      </c>
      <c r="AU247" s="419">
        <v>156552.72719999999</v>
      </c>
      <c r="AV247" s="419">
        <v>245085.54541391088</v>
      </c>
      <c r="AW247" s="420">
        <v>1473255.8363677366</v>
      </c>
      <c r="AX247" s="420">
        <v>1466109.6791677366</v>
      </c>
      <c r="AY247" s="420">
        <v>5115</v>
      </c>
      <c r="AZ247" s="420">
        <v>1186680</v>
      </c>
      <c r="BA247" s="420">
        <v>0</v>
      </c>
      <c r="BB247" s="420">
        <v>0</v>
      </c>
      <c r="BC247" s="420">
        <v>1473255.8363677366</v>
      </c>
      <c r="BD247" s="419">
        <v>1473255.8363677366</v>
      </c>
      <c r="BE247" s="419">
        <v>0</v>
      </c>
      <c r="BF247" s="420">
        <v>1193826.1572</v>
      </c>
      <c r="BG247" s="420">
        <v>1037273.4299999999</v>
      </c>
      <c r="BH247" s="419">
        <v>1316703.1091677365</v>
      </c>
      <c r="BI247" s="419">
        <v>5675.4444360678299</v>
      </c>
      <c r="BJ247" s="419">
        <v>5487.4386390151512</v>
      </c>
      <c r="BK247" s="421">
        <v>3.4261120610256275E-2</v>
      </c>
      <c r="BL247" s="421">
        <v>0</v>
      </c>
      <c r="BM247" s="419">
        <v>0</v>
      </c>
      <c r="BN247" s="420">
        <v>1473255.8363677366</v>
      </c>
      <c r="BO247" s="420">
        <v>6319.4382722747268</v>
      </c>
      <c r="BP247" s="420" t="s">
        <v>78</v>
      </c>
      <c r="BQ247" s="420">
        <v>6350.2406739988646</v>
      </c>
      <c r="BR247" s="421">
        <v>4.495244933126874E-2</v>
      </c>
      <c r="BS247" s="419">
        <v>0</v>
      </c>
      <c r="BT247" s="419">
        <v>1473255.8363677366</v>
      </c>
      <c r="BU247" s="419">
        <v>0</v>
      </c>
      <c r="BV247" s="419">
        <v>1473255.8363677366</v>
      </c>
      <c r="BW247" s="419">
        <v>7146.1571999999996</v>
      </c>
      <c r="BX247" s="419">
        <v>1466109.6791677366</v>
      </c>
    </row>
    <row r="248" spans="1:76">
      <c r="A248" s="416">
        <v>142231</v>
      </c>
      <c r="B248" s="416">
        <v>3302309</v>
      </c>
      <c r="C248" s="417" t="s">
        <v>322</v>
      </c>
      <c r="D248" s="418">
        <v>448</v>
      </c>
      <c r="E248" s="418">
        <v>448</v>
      </c>
      <c r="F248" s="418">
        <v>0</v>
      </c>
      <c r="G248" s="419">
        <v>1801510.5920000002</v>
      </c>
      <c r="H248" s="419">
        <v>0</v>
      </c>
      <c r="I248" s="419">
        <v>0</v>
      </c>
      <c r="J248" s="419">
        <v>122539.2799999999</v>
      </c>
      <c r="K248" s="419">
        <v>0</v>
      </c>
      <c r="L248" s="419">
        <v>299526.6999999996</v>
      </c>
      <c r="M248" s="419">
        <v>0</v>
      </c>
      <c r="N248" s="419">
        <v>5818.8946636799919</v>
      </c>
      <c r="O248" s="419">
        <v>7056.9573580799906</v>
      </c>
      <c r="P248" s="419">
        <v>72999.271618559942</v>
      </c>
      <c r="Q248" s="419">
        <v>61676.156559359872</v>
      </c>
      <c r="R248" s="419">
        <v>55258.864926719936</v>
      </c>
      <c r="S248" s="419">
        <v>4240.3647283199871</v>
      </c>
      <c r="T248" s="419">
        <v>0</v>
      </c>
      <c r="U248" s="419">
        <v>0</v>
      </c>
      <c r="V248" s="419">
        <v>0</v>
      </c>
      <c r="W248" s="419">
        <v>0</v>
      </c>
      <c r="X248" s="419">
        <v>0</v>
      </c>
      <c r="Y248" s="419">
        <v>0</v>
      </c>
      <c r="Z248" s="419">
        <v>76000.711111111057</v>
      </c>
      <c r="AA248" s="419">
        <v>0</v>
      </c>
      <c r="AB248" s="419">
        <v>188272.68152089766</v>
      </c>
      <c r="AC248" s="419">
        <v>0</v>
      </c>
      <c r="AD248" s="419">
        <v>0</v>
      </c>
      <c r="AE248" s="419">
        <v>0</v>
      </c>
      <c r="AF248" s="419">
        <v>149406.57</v>
      </c>
      <c r="AG248" s="419">
        <v>0</v>
      </c>
      <c r="AH248" s="419">
        <v>0</v>
      </c>
      <c r="AI248" s="419">
        <v>0</v>
      </c>
      <c r="AJ248" s="419">
        <v>6858.0056999999997</v>
      </c>
      <c r="AK248" s="419">
        <v>0</v>
      </c>
      <c r="AL248" s="419">
        <v>0</v>
      </c>
      <c r="AM248" s="419">
        <v>0</v>
      </c>
      <c r="AN248" s="419">
        <v>0</v>
      </c>
      <c r="AO248" s="419">
        <v>0</v>
      </c>
      <c r="AP248" s="419">
        <v>0</v>
      </c>
      <c r="AQ248" s="419">
        <v>0</v>
      </c>
      <c r="AR248" s="419">
        <v>0</v>
      </c>
      <c r="AS248" s="419">
        <v>1801510.5920000002</v>
      </c>
      <c r="AT248" s="419">
        <v>893389.88248672802</v>
      </c>
      <c r="AU248" s="419">
        <v>156264.57570000002</v>
      </c>
      <c r="AV248" s="419">
        <v>504830.14746859664</v>
      </c>
      <c r="AW248" s="420">
        <v>2851165.0501867281</v>
      </c>
      <c r="AX248" s="420">
        <v>2844307.044486728</v>
      </c>
      <c r="AY248" s="420">
        <v>5115</v>
      </c>
      <c r="AZ248" s="420">
        <v>2291520</v>
      </c>
      <c r="BA248" s="420">
        <v>0</v>
      </c>
      <c r="BB248" s="420">
        <v>0</v>
      </c>
      <c r="BC248" s="420">
        <v>2851165.0501867281</v>
      </c>
      <c r="BD248" s="419">
        <v>2851165.0501867281</v>
      </c>
      <c r="BE248" s="419">
        <v>0</v>
      </c>
      <c r="BF248" s="420">
        <v>2298378.0057000001</v>
      </c>
      <c r="BG248" s="420">
        <v>2142113.4300000002</v>
      </c>
      <c r="BH248" s="419">
        <v>2694900.4744867282</v>
      </c>
      <c r="BI248" s="419">
        <v>6015.402844836447</v>
      </c>
      <c r="BJ248" s="419">
        <v>5902.8350458426967</v>
      </c>
      <c r="BK248" s="421">
        <v>1.9070124460454068E-2</v>
      </c>
      <c r="BL248" s="421">
        <v>0</v>
      </c>
      <c r="BM248" s="419">
        <v>0</v>
      </c>
      <c r="BN248" s="420">
        <v>2851165.0501867281</v>
      </c>
      <c r="BO248" s="420">
        <v>6348.8996528721609</v>
      </c>
      <c r="BP248" s="420" t="s">
        <v>78</v>
      </c>
      <c r="BQ248" s="420">
        <v>6364.2077013096614</v>
      </c>
      <c r="BR248" s="421">
        <v>1.9147379275517906E-2</v>
      </c>
      <c r="BS248" s="419">
        <v>0</v>
      </c>
      <c r="BT248" s="419">
        <v>2851165.0501867281</v>
      </c>
      <c r="BU248" s="419">
        <v>0</v>
      </c>
      <c r="BV248" s="419">
        <v>2851165.0501867281</v>
      </c>
      <c r="BW248" s="419">
        <v>6858.0056999999997</v>
      </c>
      <c r="BX248" s="419">
        <v>2844307.044486728</v>
      </c>
    </row>
    <row r="249" spans="1:76">
      <c r="A249" s="416">
        <v>139484</v>
      </c>
      <c r="B249" s="416">
        <v>3302310</v>
      </c>
      <c r="C249" s="417" t="s">
        <v>323</v>
      </c>
      <c r="D249" s="418">
        <v>168</v>
      </c>
      <c r="E249" s="418">
        <v>168</v>
      </c>
      <c r="F249" s="418">
        <v>0</v>
      </c>
      <c r="G249" s="419">
        <v>675566.47200000007</v>
      </c>
      <c r="H249" s="419">
        <v>0</v>
      </c>
      <c r="I249" s="419">
        <v>0</v>
      </c>
      <c r="J249" s="419">
        <v>42987.569999999934</v>
      </c>
      <c r="K249" s="419">
        <v>0</v>
      </c>
      <c r="L249" s="419">
        <v>105367.09999999986</v>
      </c>
      <c r="M249" s="419">
        <v>0</v>
      </c>
      <c r="N249" s="419">
        <v>484.90788863999984</v>
      </c>
      <c r="O249" s="419">
        <v>15878.154055679979</v>
      </c>
      <c r="P249" s="419">
        <v>9641.4132326399995</v>
      </c>
      <c r="Q249" s="419">
        <v>1516.6268006399953</v>
      </c>
      <c r="R249" s="419">
        <v>26288.197877759947</v>
      </c>
      <c r="S249" s="419">
        <v>9187.45691135999</v>
      </c>
      <c r="T249" s="419">
        <v>0</v>
      </c>
      <c r="U249" s="419">
        <v>0</v>
      </c>
      <c r="V249" s="419">
        <v>0</v>
      </c>
      <c r="W249" s="419">
        <v>0</v>
      </c>
      <c r="X249" s="419">
        <v>0</v>
      </c>
      <c r="Y249" s="419">
        <v>0</v>
      </c>
      <c r="Z249" s="419">
        <v>3173.0734177215122</v>
      </c>
      <c r="AA249" s="419">
        <v>0</v>
      </c>
      <c r="AB249" s="419">
        <v>64227.702013776965</v>
      </c>
      <c r="AC249" s="419">
        <v>0</v>
      </c>
      <c r="AD249" s="419">
        <v>39.01486265058923</v>
      </c>
      <c r="AE249" s="419">
        <v>0</v>
      </c>
      <c r="AF249" s="419">
        <v>149406.57</v>
      </c>
      <c r="AG249" s="419">
        <v>0</v>
      </c>
      <c r="AH249" s="419">
        <v>0</v>
      </c>
      <c r="AI249" s="419">
        <v>0</v>
      </c>
      <c r="AJ249" s="419">
        <v>3378.7082999999998</v>
      </c>
      <c r="AK249" s="419">
        <v>0</v>
      </c>
      <c r="AL249" s="419">
        <v>0</v>
      </c>
      <c r="AM249" s="419">
        <v>0</v>
      </c>
      <c r="AN249" s="419">
        <v>0</v>
      </c>
      <c r="AO249" s="419">
        <v>0</v>
      </c>
      <c r="AP249" s="419">
        <v>0</v>
      </c>
      <c r="AQ249" s="419">
        <v>0</v>
      </c>
      <c r="AR249" s="419">
        <v>0</v>
      </c>
      <c r="AS249" s="419">
        <v>675566.47200000007</v>
      </c>
      <c r="AT249" s="419">
        <v>278791.21706086886</v>
      </c>
      <c r="AU249" s="419">
        <v>152785.27830000001</v>
      </c>
      <c r="AV249" s="419">
        <v>174092.53924979607</v>
      </c>
      <c r="AW249" s="420">
        <v>1107142.9673608691</v>
      </c>
      <c r="AX249" s="420">
        <v>1103764.259060869</v>
      </c>
      <c r="AY249" s="420">
        <v>5115</v>
      </c>
      <c r="AZ249" s="420">
        <v>859320</v>
      </c>
      <c r="BA249" s="420">
        <v>0</v>
      </c>
      <c r="BB249" s="420">
        <v>0</v>
      </c>
      <c r="BC249" s="420">
        <v>1107142.9673608691</v>
      </c>
      <c r="BD249" s="419">
        <v>1107142.9673608691</v>
      </c>
      <c r="BE249" s="419">
        <v>0</v>
      </c>
      <c r="BF249" s="420">
        <v>862698.70830000006</v>
      </c>
      <c r="BG249" s="420">
        <v>709913.42999999993</v>
      </c>
      <c r="BH249" s="419">
        <v>954357.68906086893</v>
      </c>
      <c r="BI249" s="419">
        <v>5680.7005301242198</v>
      </c>
      <c r="BJ249" s="419">
        <v>5492.1362816326528</v>
      </c>
      <c r="BK249" s="421">
        <v>3.4333497717852032E-2</v>
      </c>
      <c r="BL249" s="421">
        <v>0</v>
      </c>
      <c r="BM249" s="419">
        <v>0</v>
      </c>
      <c r="BN249" s="420">
        <v>1107142.9673608691</v>
      </c>
      <c r="BO249" s="420">
        <v>6570.025351552792</v>
      </c>
      <c r="BP249" s="420" t="s">
        <v>78</v>
      </c>
      <c r="BQ249" s="420">
        <v>6590.1367104813635</v>
      </c>
      <c r="BR249" s="421">
        <v>2.5529223462291917E-2</v>
      </c>
      <c r="BS249" s="419">
        <v>0</v>
      </c>
      <c r="BT249" s="419">
        <v>1107142.9673608691</v>
      </c>
      <c r="BU249" s="419">
        <v>0</v>
      </c>
      <c r="BV249" s="419">
        <v>1107142.9673608691</v>
      </c>
      <c r="BW249" s="419">
        <v>3378.7082999999998</v>
      </c>
      <c r="BX249" s="419">
        <v>1103764.259060869</v>
      </c>
    </row>
    <row r="250" spans="1:76">
      <c r="A250" s="416">
        <v>149366</v>
      </c>
      <c r="B250" s="416">
        <v>3302313</v>
      </c>
      <c r="C250" s="417" t="s">
        <v>324</v>
      </c>
      <c r="D250" s="418">
        <v>292</v>
      </c>
      <c r="E250" s="418">
        <v>292</v>
      </c>
      <c r="F250" s="418">
        <v>0</v>
      </c>
      <c r="G250" s="419">
        <v>1174198.868</v>
      </c>
      <c r="H250" s="419">
        <v>0</v>
      </c>
      <c r="I250" s="419">
        <v>0</v>
      </c>
      <c r="J250" s="419">
        <v>78563.489999999932</v>
      </c>
      <c r="K250" s="419">
        <v>0</v>
      </c>
      <c r="L250" s="419">
        <v>192975.69999999975</v>
      </c>
      <c r="M250" s="419">
        <v>0</v>
      </c>
      <c r="N250" s="419">
        <v>979.88306908566847</v>
      </c>
      <c r="O250" s="419">
        <v>14854.610355820038</v>
      </c>
      <c r="P250" s="419">
        <v>19482.994214054481</v>
      </c>
      <c r="Q250" s="419">
        <v>31158.196739330571</v>
      </c>
      <c r="R250" s="419">
        <v>49869.793643679324</v>
      </c>
      <c r="S250" s="419">
        <v>10710.955888143943</v>
      </c>
      <c r="T250" s="419">
        <v>0</v>
      </c>
      <c r="U250" s="419">
        <v>0</v>
      </c>
      <c r="V250" s="419">
        <v>0</v>
      </c>
      <c r="W250" s="419">
        <v>0</v>
      </c>
      <c r="X250" s="419">
        <v>0</v>
      </c>
      <c r="Y250" s="419">
        <v>0</v>
      </c>
      <c r="Z250" s="419">
        <v>79156.474503816673</v>
      </c>
      <c r="AA250" s="419">
        <v>0</v>
      </c>
      <c r="AB250" s="419">
        <v>162093.34426790202</v>
      </c>
      <c r="AC250" s="419">
        <v>0</v>
      </c>
      <c r="AD250" s="419">
        <v>16846.524799999963</v>
      </c>
      <c r="AE250" s="419">
        <v>0</v>
      </c>
      <c r="AF250" s="419">
        <v>149406.57</v>
      </c>
      <c r="AG250" s="419">
        <v>0</v>
      </c>
      <c r="AH250" s="419">
        <v>0</v>
      </c>
      <c r="AI250" s="419">
        <v>0</v>
      </c>
      <c r="AJ250" s="419">
        <v>5993.5511999999999</v>
      </c>
      <c r="AK250" s="419">
        <v>0</v>
      </c>
      <c r="AL250" s="419">
        <v>0</v>
      </c>
      <c r="AM250" s="419">
        <v>0</v>
      </c>
      <c r="AN250" s="419">
        <v>0</v>
      </c>
      <c r="AO250" s="419">
        <v>0</v>
      </c>
      <c r="AP250" s="419">
        <v>0</v>
      </c>
      <c r="AQ250" s="419">
        <v>0</v>
      </c>
      <c r="AR250" s="419">
        <v>0</v>
      </c>
      <c r="AS250" s="419">
        <v>1174198.868</v>
      </c>
      <c r="AT250" s="419">
        <v>656691.96748183249</v>
      </c>
      <c r="AU250" s="419">
        <v>155400.12119999999</v>
      </c>
      <c r="AV250" s="419">
        <v>364297.71227554302</v>
      </c>
      <c r="AW250" s="420">
        <v>1986290.9566818324</v>
      </c>
      <c r="AX250" s="420">
        <v>1980297.4054818323</v>
      </c>
      <c r="AY250" s="420">
        <v>5115</v>
      </c>
      <c r="AZ250" s="420">
        <v>1493580</v>
      </c>
      <c r="BA250" s="420">
        <v>0</v>
      </c>
      <c r="BB250" s="420">
        <v>0</v>
      </c>
      <c r="BC250" s="420">
        <v>1986290.9566818324</v>
      </c>
      <c r="BD250" s="419">
        <v>1986290.9566818322</v>
      </c>
      <c r="BE250" s="419">
        <v>0</v>
      </c>
      <c r="BF250" s="420">
        <v>1499573.5512000001</v>
      </c>
      <c r="BG250" s="420">
        <v>1344173.43</v>
      </c>
      <c r="BH250" s="419">
        <v>1830890.8354818323</v>
      </c>
      <c r="BI250" s="419">
        <v>6270.1740941158641</v>
      </c>
      <c r="BJ250" s="419">
        <v>6140.6055757575759</v>
      </c>
      <c r="BK250" s="421">
        <v>2.1100283475266709E-2</v>
      </c>
      <c r="BL250" s="421">
        <v>0</v>
      </c>
      <c r="BM250" s="419">
        <v>0</v>
      </c>
      <c r="BN250" s="420">
        <v>1986290.9566818324</v>
      </c>
      <c r="BO250" s="420">
        <v>6781.8404297323023</v>
      </c>
      <c r="BP250" s="420" t="s">
        <v>78</v>
      </c>
      <c r="BQ250" s="420">
        <v>6802.3662900062754</v>
      </c>
      <c r="BR250" s="421">
        <v>2.9881870424585122E-2</v>
      </c>
      <c r="BS250" s="419">
        <v>0</v>
      </c>
      <c r="BT250" s="419">
        <v>1986290.9566818324</v>
      </c>
      <c r="BU250" s="419">
        <v>0</v>
      </c>
      <c r="BV250" s="419">
        <v>1986290.9566818324</v>
      </c>
      <c r="BW250" s="419">
        <v>5993.5511999999999</v>
      </c>
      <c r="BX250" s="419">
        <v>1980297.4054818323</v>
      </c>
    </row>
    <row r="251" spans="1:76">
      <c r="A251" s="416">
        <v>151894</v>
      </c>
      <c r="B251" s="416">
        <v>3302314</v>
      </c>
      <c r="C251" s="417" t="s">
        <v>325</v>
      </c>
      <c r="D251" s="418">
        <v>202</v>
      </c>
      <c r="E251" s="418">
        <v>202</v>
      </c>
      <c r="F251" s="418">
        <v>0</v>
      </c>
      <c r="G251" s="419">
        <v>812288.25800000003</v>
      </c>
      <c r="H251" s="419">
        <v>0</v>
      </c>
      <c r="I251" s="419">
        <v>0</v>
      </c>
      <c r="J251" s="419">
        <v>19764.399999999998</v>
      </c>
      <c r="K251" s="419">
        <v>0</v>
      </c>
      <c r="L251" s="419">
        <v>47355.999999999993</v>
      </c>
      <c r="M251" s="419">
        <v>0</v>
      </c>
      <c r="N251" s="419">
        <v>484.90788863999995</v>
      </c>
      <c r="O251" s="419">
        <v>27639.749652479979</v>
      </c>
      <c r="P251" s="419">
        <v>2754.6894950400001</v>
      </c>
      <c r="Q251" s="419">
        <v>1011.0845337599999</v>
      </c>
      <c r="R251" s="419">
        <v>5901.4321766399953</v>
      </c>
      <c r="S251" s="419">
        <v>706.72745471999986</v>
      </c>
      <c r="T251" s="419">
        <v>0</v>
      </c>
      <c r="U251" s="419">
        <v>0</v>
      </c>
      <c r="V251" s="419">
        <v>0</v>
      </c>
      <c r="W251" s="419">
        <v>0</v>
      </c>
      <c r="X251" s="419">
        <v>0</v>
      </c>
      <c r="Y251" s="419">
        <v>0</v>
      </c>
      <c r="Z251" s="419">
        <v>13015.181363636309</v>
      </c>
      <c r="AA251" s="419">
        <v>0</v>
      </c>
      <c r="AB251" s="419">
        <v>64580.788299643267</v>
      </c>
      <c r="AC251" s="419">
        <v>0</v>
      </c>
      <c r="AD251" s="419">
        <v>0</v>
      </c>
      <c r="AE251" s="419">
        <v>0</v>
      </c>
      <c r="AF251" s="419">
        <v>149406.57</v>
      </c>
      <c r="AG251" s="419">
        <v>0</v>
      </c>
      <c r="AH251" s="419">
        <v>0</v>
      </c>
      <c r="AI251" s="419">
        <v>0</v>
      </c>
      <c r="AJ251" s="419">
        <v>18961.002</v>
      </c>
      <c r="AK251" s="419">
        <v>0</v>
      </c>
      <c r="AL251" s="419">
        <v>0</v>
      </c>
      <c r="AM251" s="419">
        <v>0</v>
      </c>
      <c r="AN251" s="419">
        <v>0</v>
      </c>
      <c r="AO251" s="419">
        <v>0</v>
      </c>
      <c r="AP251" s="419">
        <v>0</v>
      </c>
      <c r="AQ251" s="419">
        <v>0</v>
      </c>
      <c r="AR251" s="419">
        <v>0</v>
      </c>
      <c r="AS251" s="419">
        <v>812288.25800000003</v>
      </c>
      <c r="AT251" s="419">
        <v>183214.96086455954</v>
      </c>
      <c r="AU251" s="419">
        <v>168367.57200000001</v>
      </c>
      <c r="AV251" s="419">
        <v>143218.03803210406</v>
      </c>
      <c r="AW251" s="420">
        <v>1163870.7908645596</v>
      </c>
      <c r="AX251" s="420">
        <v>1144909.7888645595</v>
      </c>
      <c r="AY251" s="420">
        <v>5115</v>
      </c>
      <c r="AZ251" s="420">
        <v>1033230</v>
      </c>
      <c r="BA251" s="420">
        <v>0</v>
      </c>
      <c r="BB251" s="420">
        <v>0</v>
      </c>
      <c r="BC251" s="420">
        <v>1163870.7908645596</v>
      </c>
      <c r="BD251" s="419">
        <v>1163870.7908645596</v>
      </c>
      <c r="BE251" s="419">
        <v>0</v>
      </c>
      <c r="BF251" s="420">
        <v>1052191.0020000001</v>
      </c>
      <c r="BG251" s="420">
        <v>883823.43</v>
      </c>
      <c r="BH251" s="419">
        <v>995503.21886455955</v>
      </c>
      <c r="BI251" s="419">
        <v>4928.2337567552449</v>
      </c>
      <c r="BJ251" s="419">
        <v>4846.6233468599039</v>
      </c>
      <c r="BK251" s="421">
        <v>1.6838611968519462E-2</v>
      </c>
      <c r="BL251" s="421">
        <v>0</v>
      </c>
      <c r="BM251" s="419">
        <v>0</v>
      </c>
      <c r="BN251" s="420">
        <v>1163870.7908645596</v>
      </c>
      <c r="BO251" s="420">
        <v>5667.87024190376</v>
      </c>
      <c r="BP251" s="420" t="s">
        <v>78</v>
      </c>
      <c r="BQ251" s="420">
        <v>5761.7365884384135</v>
      </c>
      <c r="BR251" s="421">
        <v>1.8293605571743532E-2</v>
      </c>
      <c r="BS251" s="419">
        <v>0</v>
      </c>
      <c r="BT251" s="419">
        <v>1163870.7908645596</v>
      </c>
      <c r="BU251" s="419">
        <v>0</v>
      </c>
      <c r="BV251" s="419">
        <v>1163870.7908645596</v>
      </c>
      <c r="BW251" s="419">
        <v>18961.002</v>
      </c>
      <c r="BX251" s="419">
        <v>1144909.7888645595</v>
      </c>
    </row>
    <row r="252" spans="1:76">
      <c r="A252" s="416">
        <v>142358</v>
      </c>
      <c r="B252" s="416">
        <v>3302315</v>
      </c>
      <c r="C252" s="417" t="s">
        <v>326</v>
      </c>
      <c r="D252" s="418">
        <v>186</v>
      </c>
      <c r="E252" s="418">
        <v>186</v>
      </c>
      <c r="F252" s="418">
        <v>0</v>
      </c>
      <c r="G252" s="419">
        <v>747948.59400000004</v>
      </c>
      <c r="H252" s="419">
        <v>0</v>
      </c>
      <c r="I252" s="419">
        <v>0</v>
      </c>
      <c r="J252" s="419">
        <v>54352.099999999948</v>
      </c>
      <c r="K252" s="419">
        <v>0</v>
      </c>
      <c r="L252" s="419">
        <v>132596.79999999987</v>
      </c>
      <c r="M252" s="419">
        <v>0</v>
      </c>
      <c r="N252" s="419">
        <v>1218.8225309059446</v>
      </c>
      <c r="O252" s="419">
        <v>1478.1464736518903</v>
      </c>
      <c r="P252" s="419">
        <v>2307.9830904389164</v>
      </c>
      <c r="Q252" s="419">
        <v>31513.045522487337</v>
      </c>
      <c r="R252" s="419">
        <v>53399.986290245179</v>
      </c>
      <c r="S252" s="419">
        <v>1421.095206247782</v>
      </c>
      <c r="T252" s="419">
        <v>0</v>
      </c>
      <c r="U252" s="419">
        <v>0</v>
      </c>
      <c r="V252" s="419">
        <v>0</v>
      </c>
      <c r="W252" s="419">
        <v>0</v>
      </c>
      <c r="X252" s="419">
        <v>0</v>
      </c>
      <c r="Y252" s="419">
        <v>0</v>
      </c>
      <c r="Z252" s="419">
        <v>24906.59230769227</v>
      </c>
      <c r="AA252" s="419">
        <v>0</v>
      </c>
      <c r="AB252" s="419">
        <v>68304.244616574302</v>
      </c>
      <c r="AC252" s="419">
        <v>0</v>
      </c>
      <c r="AD252" s="419">
        <v>9483.3983999998909</v>
      </c>
      <c r="AE252" s="419">
        <v>0</v>
      </c>
      <c r="AF252" s="419">
        <v>149406.57</v>
      </c>
      <c r="AG252" s="419">
        <v>0</v>
      </c>
      <c r="AH252" s="419">
        <v>0</v>
      </c>
      <c r="AI252" s="419">
        <v>0</v>
      </c>
      <c r="AJ252" s="419">
        <v>3581.5225999999998</v>
      </c>
      <c r="AK252" s="419">
        <v>0</v>
      </c>
      <c r="AL252" s="419">
        <v>0</v>
      </c>
      <c r="AM252" s="419">
        <v>0</v>
      </c>
      <c r="AN252" s="419">
        <v>0</v>
      </c>
      <c r="AO252" s="419">
        <v>0</v>
      </c>
      <c r="AP252" s="419">
        <v>0</v>
      </c>
      <c r="AQ252" s="419">
        <v>0</v>
      </c>
      <c r="AR252" s="419">
        <v>0</v>
      </c>
      <c r="AS252" s="419">
        <v>747948.59400000004</v>
      </c>
      <c r="AT252" s="419">
        <v>380982.21443824336</v>
      </c>
      <c r="AU252" s="419">
        <v>152988.0926</v>
      </c>
      <c r="AV252" s="419">
        <v>205885.34679760598</v>
      </c>
      <c r="AW252" s="420">
        <v>1281918.9010382434</v>
      </c>
      <c r="AX252" s="420">
        <v>1278337.3784382434</v>
      </c>
      <c r="AY252" s="420">
        <v>5115</v>
      </c>
      <c r="AZ252" s="420">
        <v>951390</v>
      </c>
      <c r="BA252" s="420">
        <v>0</v>
      </c>
      <c r="BB252" s="420">
        <v>0</v>
      </c>
      <c r="BC252" s="420">
        <v>1281918.9010382434</v>
      </c>
      <c r="BD252" s="419">
        <v>1281918.9010382434</v>
      </c>
      <c r="BE252" s="419">
        <v>0</v>
      </c>
      <c r="BF252" s="420">
        <v>954971.52260000003</v>
      </c>
      <c r="BG252" s="420">
        <v>801983.42999999993</v>
      </c>
      <c r="BH252" s="419">
        <v>1128930.8084382433</v>
      </c>
      <c r="BI252" s="419">
        <v>6069.5204754744263</v>
      </c>
      <c r="BJ252" s="419">
        <v>6135.1008621052633</v>
      </c>
      <c r="BK252" s="421">
        <v>-1.0689373835059175E-2</v>
      </c>
      <c r="BL252" s="421">
        <v>5.6893738350591748E-3</v>
      </c>
      <c r="BM252" s="419">
        <v>6492.3081115777841</v>
      </c>
      <c r="BN252" s="420">
        <v>1288411.2091498212</v>
      </c>
      <c r="BO252" s="420">
        <v>6907.6864868269959</v>
      </c>
      <c r="BP252" s="420" t="s">
        <v>78</v>
      </c>
      <c r="BQ252" s="420">
        <v>6926.9419846764577</v>
      </c>
      <c r="BR252" s="421">
        <v>-3.7037648753878161E-3</v>
      </c>
      <c r="BS252" s="419">
        <v>0</v>
      </c>
      <c r="BT252" s="419">
        <v>1288411.2091498212</v>
      </c>
      <c r="BU252" s="419">
        <v>0</v>
      </c>
      <c r="BV252" s="419">
        <v>1288411.2091498212</v>
      </c>
      <c r="BW252" s="419">
        <v>3581.5225999999998</v>
      </c>
      <c r="BX252" s="419">
        <v>1284829.6865498212</v>
      </c>
    </row>
    <row r="253" spans="1:76">
      <c r="A253" s="416">
        <v>149305</v>
      </c>
      <c r="B253" s="416">
        <v>3302429</v>
      </c>
      <c r="C253" s="417" t="s">
        <v>327</v>
      </c>
      <c r="D253" s="418">
        <v>160</v>
      </c>
      <c r="E253" s="418">
        <v>160</v>
      </c>
      <c r="F253" s="418">
        <v>0</v>
      </c>
      <c r="G253" s="419">
        <v>643396.64</v>
      </c>
      <c r="H253" s="419">
        <v>0</v>
      </c>
      <c r="I253" s="419">
        <v>0</v>
      </c>
      <c r="J253" s="419">
        <v>9388.09</v>
      </c>
      <c r="K253" s="419">
        <v>0</v>
      </c>
      <c r="L253" s="419">
        <v>23678</v>
      </c>
      <c r="M253" s="419">
        <v>0</v>
      </c>
      <c r="N253" s="419">
        <v>2683.7669308377353</v>
      </c>
      <c r="O253" s="419">
        <v>1479.4459870188662</v>
      </c>
      <c r="P253" s="419">
        <v>0</v>
      </c>
      <c r="Q253" s="419">
        <v>2543.6088899622609</v>
      </c>
      <c r="R253" s="419">
        <v>1619.6040278943324</v>
      </c>
      <c r="S253" s="419">
        <v>1422.3445629584839</v>
      </c>
      <c r="T253" s="419">
        <v>0</v>
      </c>
      <c r="U253" s="419">
        <v>0</v>
      </c>
      <c r="V253" s="419">
        <v>0</v>
      </c>
      <c r="W253" s="419">
        <v>0</v>
      </c>
      <c r="X253" s="419">
        <v>0</v>
      </c>
      <c r="Y253" s="419">
        <v>0</v>
      </c>
      <c r="Z253" s="419">
        <v>38738.294339622589</v>
      </c>
      <c r="AA253" s="419">
        <v>0</v>
      </c>
      <c r="AB253" s="419">
        <v>57252.327619047661</v>
      </c>
      <c r="AC253" s="419">
        <v>0</v>
      </c>
      <c r="AD253" s="419">
        <v>0</v>
      </c>
      <c r="AE253" s="419">
        <v>0</v>
      </c>
      <c r="AF253" s="419">
        <v>149406.57</v>
      </c>
      <c r="AG253" s="419">
        <v>0</v>
      </c>
      <c r="AH253" s="419">
        <v>0</v>
      </c>
      <c r="AI253" s="419">
        <v>0</v>
      </c>
      <c r="AJ253" s="419">
        <v>16459.203099999999</v>
      </c>
      <c r="AK253" s="419">
        <v>0</v>
      </c>
      <c r="AL253" s="419">
        <v>0</v>
      </c>
      <c r="AM253" s="419">
        <v>0</v>
      </c>
      <c r="AN253" s="419">
        <v>0</v>
      </c>
      <c r="AO253" s="419">
        <v>0</v>
      </c>
      <c r="AP253" s="419">
        <v>0</v>
      </c>
      <c r="AQ253" s="419">
        <v>0</v>
      </c>
      <c r="AR253" s="419">
        <v>0</v>
      </c>
      <c r="AS253" s="419">
        <v>643396.64</v>
      </c>
      <c r="AT253" s="419">
        <v>138805.48235734191</v>
      </c>
      <c r="AU253" s="419">
        <v>165865.77309999999</v>
      </c>
      <c r="AV253" s="419">
        <v>104835.50936256946</v>
      </c>
      <c r="AW253" s="420">
        <v>948067.89545734192</v>
      </c>
      <c r="AX253" s="420">
        <v>931608.69235734188</v>
      </c>
      <c r="AY253" s="420">
        <v>5115</v>
      </c>
      <c r="AZ253" s="420">
        <v>818400</v>
      </c>
      <c r="BA253" s="420">
        <v>0</v>
      </c>
      <c r="BB253" s="420">
        <v>0</v>
      </c>
      <c r="BC253" s="420">
        <v>948067.89545734192</v>
      </c>
      <c r="BD253" s="419">
        <v>948067.89545734192</v>
      </c>
      <c r="BE253" s="419">
        <v>0</v>
      </c>
      <c r="BF253" s="420">
        <v>834859.20310000004</v>
      </c>
      <c r="BG253" s="420">
        <v>668993.42999999993</v>
      </c>
      <c r="BH253" s="419">
        <v>782202.12235734193</v>
      </c>
      <c r="BI253" s="419">
        <v>4888.7632647333867</v>
      </c>
      <c r="BJ253" s="419">
        <v>4926.8981256578945</v>
      </c>
      <c r="BK253" s="421">
        <v>-7.7401358728958203E-3</v>
      </c>
      <c r="BL253" s="421">
        <v>2.7401358728958202E-3</v>
      </c>
      <c r="BM253" s="419">
        <v>2160.05924739494</v>
      </c>
      <c r="BN253" s="420">
        <v>950227.95470473683</v>
      </c>
      <c r="BO253" s="420">
        <v>5836.0546975296047</v>
      </c>
      <c r="BP253" s="420" t="s">
        <v>78</v>
      </c>
      <c r="BQ253" s="420">
        <v>5938.9247169046048</v>
      </c>
      <c r="BR253" s="421">
        <v>-1.2677642925381649E-2</v>
      </c>
      <c r="BS253" s="419">
        <v>0</v>
      </c>
      <c r="BT253" s="419">
        <v>950227.95470473683</v>
      </c>
      <c r="BU253" s="419">
        <v>0</v>
      </c>
      <c r="BV253" s="419">
        <v>950227.95470473683</v>
      </c>
      <c r="BW253" s="419">
        <v>16459.203099999999</v>
      </c>
      <c r="BX253" s="419">
        <v>933768.75160473678</v>
      </c>
    </row>
    <row r="254" spans="1:76">
      <c r="A254" s="416">
        <v>141270</v>
      </c>
      <c r="B254" s="416">
        <v>3302434</v>
      </c>
      <c r="C254" s="417" t="s">
        <v>328</v>
      </c>
      <c r="D254" s="418">
        <v>384</v>
      </c>
      <c r="E254" s="418">
        <v>384</v>
      </c>
      <c r="F254" s="418">
        <v>0</v>
      </c>
      <c r="G254" s="419">
        <v>1544151.9360000002</v>
      </c>
      <c r="H254" s="419">
        <v>0</v>
      </c>
      <c r="I254" s="419">
        <v>0</v>
      </c>
      <c r="J254" s="419">
        <v>94869.119999999995</v>
      </c>
      <c r="K254" s="419">
        <v>0</v>
      </c>
      <c r="L254" s="419">
        <v>229676.59999999989</v>
      </c>
      <c r="M254" s="419">
        <v>0</v>
      </c>
      <c r="N254" s="419">
        <v>1939.6315545599971</v>
      </c>
      <c r="O254" s="419">
        <v>4704.6382387199928</v>
      </c>
      <c r="P254" s="419">
        <v>78049.535692799938</v>
      </c>
      <c r="Q254" s="419">
        <v>19716.148408320001</v>
      </c>
      <c r="R254" s="419">
        <v>35945.086894079868</v>
      </c>
      <c r="S254" s="419">
        <v>48057.466920959909</v>
      </c>
      <c r="T254" s="419">
        <v>0</v>
      </c>
      <c r="U254" s="419">
        <v>0</v>
      </c>
      <c r="V254" s="419">
        <v>0</v>
      </c>
      <c r="W254" s="419">
        <v>0</v>
      </c>
      <c r="X254" s="419">
        <v>0</v>
      </c>
      <c r="Y254" s="419">
        <v>0</v>
      </c>
      <c r="Z254" s="419">
        <v>10417.570909090897</v>
      </c>
      <c r="AA254" s="419">
        <v>0</v>
      </c>
      <c r="AB254" s="419">
        <v>155746.12639948932</v>
      </c>
      <c r="AC254" s="419">
        <v>0</v>
      </c>
      <c r="AD254" s="419">
        <v>0</v>
      </c>
      <c r="AE254" s="419">
        <v>0</v>
      </c>
      <c r="AF254" s="419">
        <v>149406.57</v>
      </c>
      <c r="AG254" s="419">
        <v>0</v>
      </c>
      <c r="AH254" s="419">
        <v>0</v>
      </c>
      <c r="AI254" s="419">
        <v>0</v>
      </c>
      <c r="AJ254" s="419">
        <v>8298.7631999999994</v>
      </c>
      <c r="AK254" s="419">
        <v>0</v>
      </c>
      <c r="AL254" s="419">
        <v>0</v>
      </c>
      <c r="AM254" s="419">
        <v>0</v>
      </c>
      <c r="AN254" s="419">
        <v>0</v>
      </c>
      <c r="AO254" s="419">
        <v>0</v>
      </c>
      <c r="AP254" s="419">
        <v>0</v>
      </c>
      <c r="AQ254" s="419">
        <v>0</v>
      </c>
      <c r="AR254" s="419">
        <v>0</v>
      </c>
      <c r="AS254" s="419">
        <v>1544151.9360000002</v>
      </c>
      <c r="AT254" s="419">
        <v>679121.92501801986</v>
      </c>
      <c r="AU254" s="419">
        <v>157705.33319999999</v>
      </c>
      <c r="AV254" s="419">
        <v>417618.68517488765</v>
      </c>
      <c r="AW254" s="420">
        <v>2380979.19421802</v>
      </c>
      <c r="AX254" s="420">
        <v>2372680.43101802</v>
      </c>
      <c r="AY254" s="420">
        <v>5115</v>
      </c>
      <c r="AZ254" s="420">
        <v>1964160</v>
      </c>
      <c r="BA254" s="420">
        <v>0</v>
      </c>
      <c r="BB254" s="420">
        <v>0</v>
      </c>
      <c r="BC254" s="420">
        <v>2380979.19421802</v>
      </c>
      <c r="BD254" s="419">
        <v>2380979.19421802</v>
      </c>
      <c r="BE254" s="419">
        <v>0</v>
      </c>
      <c r="BF254" s="420">
        <v>1972458.7631999999</v>
      </c>
      <c r="BG254" s="420">
        <v>1814753.43</v>
      </c>
      <c r="BH254" s="419">
        <v>2223273.8610180202</v>
      </c>
      <c r="BI254" s="419">
        <v>5789.7756797344273</v>
      </c>
      <c r="BJ254" s="419">
        <v>5716.7116841836742</v>
      </c>
      <c r="BK254" s="421">
        <v>1.2780773211442166E-2</v>
      </c>
      <c r="BL254" s="421">
        <v>0</v>
      </c>
      <c r="BM254" s="419">
        <v>0</v>
      </c>
      <c r="BN254" s="420">
        <v>2380979.19421802</v>
      </c>
      <c r="BO254" s="420">
        <v>6178.8552891094268</v>
      </c>
      <c r="BP254" s="420" t="s">
        <v>78</v>
      </c>
      <c r="BQ254" s="420">
        <v>6200.4666516094267</v>
      </c>
      <c r="BR254" s="421">
        <v>1.3591980793984604E-2</v>
      </c>
      <c r="BS254" s="419">
        <v>0</v>
      </c>
      <c r="BT254" s="419">
        <v>2380979.19421802</v>
      </c>
      <c r="BU254" s="419">
        <v>0</v>
      </c>
      <c r="BV254" s="419">
        <v>2380979.19421802</v>
      </c>
      <c r="BW254" s="419">
        <v>8298.7631999999994</v>
      </c>
      <c r="BX254" s="419">
        <v>2372680.43101802</v>
      </c>
    </row>
    <row r="255" spans="1:76">
      <c r="A255" s="416">
        <v>142686</v>
      </c>
      <c r="B255" s="416">
        <v>3302443</v>
      </c>
      <c r="C255" s="417" t="s">
        <v>329</v>
      </c>
      <c r="D255" s="418">
        <v>304</v>
      </c>
      <c r="E255" s="418">
        <v>304</v>
      </c>
      <c r="F255" s="418">
        <v>0</v>
      </c>
      <c r="G255" s="419">
        <v>1222453.6160000002</v>
      </c>
      <c r="H255" s="419">
        <v>0</v>
      </c>
      <c r="I255" s="419">
        <v>0</v>
      </c>
      <c r="J255" s="419">
        <v>98327.889999999898</v>
      </c>
      <c r="K255" s="419">
        <v>0</v>
      </c>
      <c r="L255" s="419">
        <v>241515.59999999989</v>
      </c>
      <c r="M255" s="419">
        <v>0</v>
      </c>
      <c r="N255" s="419">
        <v>1454.7236659199959</v>
      </c>
      <c r="O255" s="419">
        <v>2058.2792294399924</v>
      </c>
      <c r="P255" s="419">
        <v>2754.6894950399919</v>
      </c>
      <c r="Q255" s="419">
        <v>114758.09458175993</v>
      </c>
      <c r="R255" s="419">
        <v>20386.765701120003</v>
      </c>
      <c r="S255" s="419">
        <v>9187.45691135999</v>
      </c>
      <c r="T255" s="419">
        <v>0</v>
      </c>
      <c r="U255" s="419">
        <v>0</v>
      </c>
      <c r="V255" s="419">
        <v>0</v>
      </c>
      <c r="W255" s="419">
        <v>0</v>
      </c>
      <c r="X255" s="419">
        <v>0</v>
      </c>
      <c r="Y255" s="419">
        <v>0</v>
      </c>
      <c r="Z255" s="419">
        <v>52129.965373134175</v>
      </c>
      <c r="AA255" s="419">
        <v>0</v>
      </c>
      <c r="AB255" s="419">
        <v>129810.13996689764</v>
      </c>
      <c r="AC255" s="419">
        <v>0</v>
      </c>
      <c r="AD255" s="419">
        <v>0</v>
      </c>
      <c r="AE255" s="419">
        <v>0</v>
      </c>
      <c r="AF255" s="419">
        <v>149406.57</v>
      </c>
      <c r="AG255" s="419">
        <v>0</v>
      </c>
      <c r="AH255" s="419">
        <v>0</v>
      </c>
      <c r="AI255" s="419">
        <v>0</v>
      </c>
      <c r="AJ255" s="419">
        <v>8010.6117000000004</v>
      </c>
      <c r="AK255" s="419">
        <v>0</v>
      </c>
      <c r="AL255" s="419">
        <v>0</v>
      </c>
      <c r="AM255" s="419">
        <v>0</v>
      </c>
      <c r="AN255" s="419">
        <v>0</v>
      </c>
      <c r="AO255" s="419">
        <v>0</v>
      </c>
      <c r="AP255" s="419">
        <v>0</v>
      </c>
      <c r="AQ255" s="419">
        <v>0</v>
      </c>
      <c r="AR255" s="419">
        <v>0</v>
      </c>
      <c r="AS255" s="419">
        <v>1222453.6160000002</v>
      </c>
      <c r="AT255" s="419">
        <v>672383.60492467147</v>
      </c>
      <c r="AU255" s="419">
        <v>157417.18170000002</v>
      </c>
      <c r="AV255" s="419">
        <v>367492.48061736795</v>
      </c>
      <c r="AW255" s="420">
        <v>2052254.4026246718</v>
      </c>
      <c r="AX255" s="420">
        <v>2044243.7909246718</v>
      </c>
      <c r="AY255" s="420">
        <v>5115</v>
      </c>
      <c r="AZ255" s="420">
        <v>1554960</v>
      </c>
      <c r="BA255" s="420">
        <v>0</v>
      </c>
      <c r="BB255" s="420">
        <v>0</v>
      </c>
      <c r="BC255" s="420">
        <v>2052254.4026246718</v>
      </c>
      <c r="BD255" s="419">
        <v>2052254.402624672</v>
      </c>
      <c r="BE255" s="419">
        <v>0</v>
      </c>
      <c r="BF255" s="420">
        <v>1562970.6117</v>
      </c>
      <c r="BG255" s="420">
        <v>1405553.43</v>
      </c>
      <c r="BH255" s="419">
        <v>1894837.2209246717</v>
      </c>
      <c r="BI255" s="419">
        <v>6233.0171740943151</v>
      </c>
      <c r="BJ255" s="419">
        <v>6016.2242821538457</v>
      </c>
      <c r="BK255" s="421">
        <v>3.6034709108759527E-2</v>
      </c>
      <c r="BL255" s="421">
        <v>0</v>
      </c>
      <c r="BM255" s="419">
        <v>0</v>
      </c>
      <c r="BN255" s="420">
        <v>2052254.4026246718</v>
      </c>
      <c r="BO255" s="420">
        <v>6724.4861543574734</v>
      </c>
      <c r="BP255" s="420" t="s">
        <v>78</v>
      </c>
      <c r="BQ255" s="420">
        <v>6750.8368507390524</v>
      </c>
      <c r="BR255" s="421">
        <v>3.8917613021967945E-2</v>
      </c>
      <c r="BS255" s="419">
        <v>0</v>
      </c>
      <c r="BT255" s="419">
        <v>2052254.4026246718</v>
      </c>
      <c r="BU255" s="419">
        <v>0</v>
      </c>
      <c r="BV255" s="419">
        <v>2052254.4026246718</v>
      </c>
      <c r="BW255" s="419">
        <v>8010.6117000000004</v>
      </c>
      <c r="BX255" s="419">
        <v>2044243.7909246718</v>
      </c>
    </row>
    <row r="256" spans="1:76">
      <c r="A256" s="416">
        <v>143087</v>
      </c>
      <c r="B256" s="416">
        <v>3302447</v>
      </c>
      <c r="C256" s="417" t="s">
        <v>330</v>
      </c>
      <c r="D256" s="418">
        <v>586</v>
      </c>
      <c r="E256" s="418">
        <v>586</v>
      </c>
      <c r="F256" s="418">
        <v>0</v>
      </c>
      <c r="G256" s="419">
        <v>2356440.1940000001</v>
      </c>
      <c r="H256" s="419">
        <v>0</v>
      </c>
      <c r="I256" s="419">
        <v>0</v>
      </c>
      <c r="J256" s="419">
        <v>186773.57999999996</v>
      </c>
      <c r="K256" s="419">
        <v>0</v>
      </c>
      <c r="L256" s="419">
        <v>448698.09999999974</v>
      </c>
      <c r="M256" s="419">
        <v>0</v>
      </c>
      <c r="N256" s="419">
        <v>21372.418804604658</v>
      </c>
      <c r="O256" s="419">
        <v>8541.733144103373</v>
      </c>
      <c r="P256" s="419">
        <v>26674.184204393012</v>
      </c>
      <c r="Q256" s="419">
        <v>14179.380367465006</v>
      </c>
      <c r="R256" s="419">
        <v>102108.07436629312</v>
      </c>
      <c r="S256" s="419">
        <v>116101.4278776253</v>
      </c>
      <c r="T256" s="419">
        <v>0</v>
      </c>
      <c r="U256" s="419">
        <v>0</v>
      </c>
      <c r="V256" s="419">
        <v>0</v>
      </c>
      <c r="W256" s="419">
        <v>0</v>
      </c>
      <c r="X256" s="419">
        <v>0</v>
      </c>
      <c r="Y256" s="419">
        <v>0</v>
      </c>
      <c r="Z256" s="419">
        <v>81081.124400785542</v>
      </c>
      <c r="AA256" s="419">
        <v>0</v>
      </c>
      <c r="AB256" s="419">
        <v>249347.50389175687</v>
      </c>
      <c r="AC256" s="419">
        <v>0</v>
      </c>
      <c r="AD256" s="419">
        <v>4664.5983999999944</v>
      </c>
      <c r="AE256" s="419">
        <v>0</v>
      </c>
      <c r="AF256" s="419">
        <v>149406.57</v>
      </c>
      <c r="AG256" s="419">
        <v>0</v>
      </c>
      <c r="AH256" s="419">
        <v>0</v>
      </c>
      <c r="AI256" s="419">
        <v>0</v>
      </c>
      <c r="AJ256" s="419">
        <v>10546.3449</v>
      </c>
      <c r="AK256" s="419">
        <v>0</v>
      </c>
      <c r="AL256" s="419">
        <v>0</v>
      </c>
      <c r="AM256" s="419">
        <v>0</v>
      </c>
      <c r="AN256" s="419">
        <v>0</v>
      </c>
      <c r="AO256" s="419">
        <v>0</v>
      </c>
      <c r="AP256" s="419">
        <v>0</v>
      </c>
      <c r="AQ256" s="419">
        <v>0</v>
      </c>
      <c r="AR256" s="419">
        <v>0</v>
      </c>
      <c r="AS256" s="419">
        <v>2356440.1940000001</v>
      </c>
      <c r="AT256" s="419">
        <v>1259542.1254570265</v>
      </c>
      <c r="AU256" s="419">
        <v>159952.9149</v>
      </c>
      <c r="AV256" s="419">
        <v>699971.11714697117</v>
      </c>
      <c r="AW256" s="420">
        <v>3775935.2343570269</v>
      </c>
      <c r="AX256" s="420">
        <v>3765388.889457027</v>
      </c>
      <c r="AY256" s="420">
        <v>5115</v>
      </c>
      <c r="AZ256" s="420">
        <v>2997390</v>
      </c>
      <c r="BA256" s="420">
        <v>0</v>
      </c>
      <c r="BB256" s="420">
        <v>0</v>
      </c>
      <c r="BC256" s="420">
        <v>3775935.2343570269</v>
      </c>
      <c r="BD256" s="419">
        <v>3775935.2343570269</v>
      </c>
      <c r="BE256" s="419">
        <v>0</v>
      </c>
      <c r="BF256" s="420">
        <v>3007936.3448999999</v>
      </c>
      <c r="BG256" s="420">
        <v>2847983.43</v>
      </c>
      <c r="BH256" s="419">
        <v>3615982.3194570271</v>
      </c>
      <c r="BI256" s="419">
        <v>6170.6182925887833</v>
      </c>
      <c r="BJ256" s="419">
        <v>6005.3083558139533</v>
      </c>
      <c r="BK256" s="421">
        <v>2.7527302010193627E-2</v>
      </c>
      <c r="BL256" s="421">
        <v>0</v>
      </c>
      <c r="BM256" s="419">
        <v>0</v>
      </c>
      <c r="BN256" s="420">
        <v>3775935.2343570269</v>
      </c>
      <c r="BO256" s="420">
        <v>6425.5783096536297</v>
      </c>
      <c r="BP256" s="420" t="s">
        <v>78</v>
      </c>
      <c r="BQ256" s="420">
        <v>6443.575485250899</v>
      </c>
      <c r="BR256" s="421">
        <v>2.9295063893794548E-2</v>
      </c>
      <c r="BS256" s="419">
        <v>0</v>
      </c>
      <c r="BT256" s="419">
        <v>3775935.2343570269</v>
      </c>
      <c r="BU256" s="419">
        <v>0</v>
      </c>
      <c r="BV256" s="419">
        <v>3775935.2343570269</v>
      </c>
      <c r="BW256" s="419">
        <v>10546.3449</v>
      </c>
      <c r="BX256" s="419">
        <v>3765388.889457027</v>
      </c>
    </row>
    <row r="257" spans="1:76">
      <c r="A257" s="416">
        <v>142794</v>
      </c>
      <c r="B257" s="416">
        <v>3302448</v>
      </c>
      <c r="C257" s="417" t="s">
        <v>331</v>
      </c>
      <c r="D257" s="418">
        <v>174</v>
      </c>
      <c r="E257" s="418">
        <v>174</v>
      </c>
      <c r="F257" s="418">
        <v>0</v>
      </c>
      <c r="G257" s="419">
        <v>699693.84600000002</v>
      </c>
      <c r="H257" s="419">
        <v>0</v>
      </c>
      <c r="I257" s="419">
        <v>0</v>
      </c>
      <c r="J257" s="419">
        <v>60281.419999999976</v>
      </c>
      <c r="K257" s="419">
        <v>0</v>
      </c>
      <c r="L257" s="419">
        <v>146803.59999999989</v>
      </c>
      <c r="M257" s="419">
        <v>0</v>
      </c>
      <c r="N257" s="419">
        <v>1212.2697215999981</v>
      </c>
      <c r="O257" s="419">
        <v>1176.159559679998</v>
      </c>
      <c r="P257" s="419">
        <v>18823.711549439922</v>
      </c>
      <c r="Q257" s="419">
        <v>1516.6268006399976</v>
      </c>
      <c r="R257" s="419">
        <v>52039.901921279998</v>
      </c>
      <c r="S257" s="419">
        <v>13427.821639679929</v>
      </c>
      <c r="T257" s="419">
        <v>0</v>
      </c>
      <c r="U257" s="419">
        <v>0</v>
      </c>
      <c r="V257" s="419">
        <v>0</v>
      </c>
      <c r="W257" s="419">
        <v>0</v>
      </c>
      <c r="X257" s="419">
        <v>0</v>
      </c>
      <c r="Y257" s="419">
        <v>0</v>
      </c>
      <c r="Z257" s="419">
        <v>15774.707848101247</v>
      </c>
      <c r="AA257" s="419">
        <v>0</v>
      </c>
      <c r="AB257" s="419">
        <v>56787.75640679925</v>
      </c>
      <c r="AC257" s="419">
        <v>0</v>
      </c>
      <c r="AD257" s="419">
        <v>0</v>
      </c>
      <c r="AE257" s="419">
        <v>0</v>
      </c>
      <c r="AF257" s="419">
        <v>149406.57</v>
      </c>
      <c r="AG257" s="419">
        <v>0</v>
      </c>
      <c r="AH257" s="419">
        <v>0</v>
      </c>
      <c r="AI257" s="419">
        <v>0</v>
      </c>
      <c r="AJ257" s="419">
        <v>5993.5511999999999</v>
      </c>
      <c r="AK257" s="419">
        <v>0</v>
      </c>
      <c r="AL257" s="419">
        <v>0</v>
      </c>
      <c r="AM257" s="419">
        <v>0</v>
      </c>
      <c r="AN257" s="419">
        <v>0</v>
      </c>
      <c r="AO257" s="419">
        <v>0</v>
      </c>
      <c r="AP257" s="419">
        <v>0</v>
      </c>
      <c r="AQ257" s="419">
        <v>0</v>
      </c>
      <c r="AR257" s="419">
        <v>0</v>
      </c>
      <c r="AS257" s="419">
        <v>699693.84600000002</v>
      </c>
      <c r="AT257" s="419">
        <v>367843.97544722026</v>
      </c>
      <c r="AU257" s="419">
        <v>155400.12119999999</v>
      </c>
      <c r="AV257" s="419">
        <v>198073.79273603435</v>
      </c>
      <c r="AW257" s="420">
        <v>1222937.9426472201</v>
      </c>
      <c r="AX257" s="420">
        <v>1216944.39144722</v>
      </c>
      <c r="AY257" s="420">
        <v>5115</v>
      </c>
      <c r="AZ257" s="420">
        <v>890010</v>
      </c>
      <c r="BA257" s="420">
        <v>0</v>
      </c>
      <c r="BB257" s="420">
        <v>0</v>
      </c>
      <c r="BC257" s="420">
        <v>1222937.9426472201</v>
      </c>
      <c r="BD257" s="419">
        <v>1222937.9426472201</v>
      </c>
      <c r="BE257" s="419">
        <v>0</v>
      </c>
      <c r="BF257" s="420">
        <v>896003.55119999999</v>
      </c>
      <c r="BG257" s="420">
        <v>740603.43</v>
      </c>
      <c r="BH257" s="419">
        <v>1067537.8214472199</v>
      </c>
      <c r="BI257" s="419">
        <v>6135.2748359035631</v>
      </c>
      <c r="BJ257" s="419">
        <v>5983.9619122340428</v>
      </c>
      <c r="BK257" s="421">
        <v>2.5286411559566471E-2</v>
      </c>
      <c r="BL257" s="421">
        <v>0</v>
      </c>
      <c r="BM257" s="419">
        <v>0</v>
      </c>
      <c r="BN257" s="420">
        <v>1222937.9426472201</v>
      </c>
      <c r="BO257" s="420">
        <v>6993.9332841794248</v>
      </c>
      <c r="BP257" s="420" t="s">
        <v>78</v>
      </c>
      <c r="BQ257" s="420">
        <v>7028.3789807311496</v>
      </c>
      <c r="BR257" s="421">
        <v>3.2499356546270342E-2</v>
      </c>
      <c r="BS257" s="419">
        <v>0</v>
      </c>
      <c r="BT257" s="419">
        <v>1222937.9426472201</v>
      </c>
      <c r="BU257" s="419">
        <v>0</v>
      </c>
      <c r="BV257" s="419">
        <v>1222937.9426472201</v>
      </c>
      <c r="BW257" s="419">
        <v>5993.5511999999999</v>
      </c>
      <c r="BX257" s="419">
        <v>1216944.39144722</v>
      </c>
    </row>
    <row r="258" spans="1:76">
      <c r="A258" s="416">
        <v>140518</v>
      </c>
      <c r="B258" s="416">
        <v>3302449</v>
      </c>
      <c r="C258" s="417" t="s">
        <v>332</v>
      </c>
      <c r="D258" s="418">
        <v>400</v>
      </c>
      <c r="E258" s="418">
        <v>400</v>
      </c>
      <c r="F258" s="418">
        <v>0</v>
      </c>
      <c r="G258" s="419">
        <v>1608491.6</v>
      </c>
      <c r="H258" s="419">
        <v>0</v>
      </c>
      <c r="I258" s="419">
        <v>0</v>
      </c>
      <c r="J258" s="419">
        <v>109198.31</v>
      </c>
      <c r="K258" s="419">
        <v>0</v>
      </c>
      <c r="L258" s="419">
        <v>262825.80000000005</v>
      </c>
      <c r="M258" s="419">
        <v>0</v>
      </c>
      <c r="N258" s="419">
        <v>2187.5543848421044</v>
      </c>
      <c r="O258" s="419">
        <v>2063.4378239999992</v>
      </c>
      <c r="P258" s="419">
        <v>25314.60688842104</v>
      </c>
      <c r="Q258" s="419">
        <v>22299.608764631452</v>
      </c>
      <c r="R258" s="419">
        <v>82827.118268631428</v>
      </c>
      <c r="S258" s="419">
        <v>63764.883132631549</v>
      </c>
      <c r="T258" s="419">
        <v>0</v>
      </c>
      <c r="U258" s="419">
        <v>0</v>
      </c>
      <c r="V258" s="419">
        <v>0</v>
      </c>
      <c r="W258" s="419">
        <v>0</v>
      </c>
      <c r="X258" s="419">
        <v>0</v>
      </c>
      <c r="Y258" s="419">
        <v>0</v>
      </c>
      <c r="Z258" s="419">
        <v>38117.512605041906</v>
      </c>
      <c r="AA258" s="419">
        <v>0</v>
      </c>
      <c r="AB258" s="419">
        <v>139531.38103150122</v>
      </c>
      <c r="AC258" s="419">
        <v>0</v>
      </c>
      <c r="AD258" s="419">
        <v>6746.3200000000006</v>
      </c>
      <c r="AE258" s="419">
        <v>0</v>
      </c>
      <c r="AF258" s="419">
        <v>149406.57</v>
      </c>
      <c r="AG258" s="419">
        <v>0</v>
      </c>
      <c r="AH258" s="419">
        <v>0</v>
      </c>
      <c r="AI258" s="419">
        <v>0</v>
      </c>
      <c r="AJ258" s="419">
        <v>7319.0481</v>
      </c>
      <c r="AK258" s="419">
        <v>0</v>
      </c>
      <c r="AL258" s="419">
        <v>0</v>
      </c>
      <c r="AM258" s="419">
        <v>0</v>
      </c>
      <c r="AN258" s="419">
        <v>0</v>
      </c>
      <c r="AO258" s="419">
        <v>0</v>
      </c>
      <c r="AP258" s="419">
        <v>0</v>
      </c>
      <c r="AQ258" s="419">
        <v>0</v>
      </c>
      <c r="AR258" s="419">
        <v>0</v>
      </c>
      <c r="AS258" s="419">
        <v>1608491.6</v>
      </c>
      <c r="AT258" s="419">
        <v>754876.5328997008</v>
      </c>
      <c r="AU258" s="419">
        <v>156725.61810000002</v>
      </c>
      <c r="AV258" s="419">
        <v>425329.23596623802</v>
      </c>
      <c r="AW258" s="420">
        <v>2520093.7509997007</v>
      </c>
      <c r="AX258" s="420">
        <v>2512774.702899701</v>
      </c>
      <c r="AY258" s="420">
        <v>5115</v>
      </c>
      <c r="AZ258" s="420">
        <v>2046000</v>
      </c>
      <c r="BA258" s="420">
        <v>0</v>
      </c>
      <c r="BB258" s="420">
        <v>0</v>
      </c>
      <c r="BC258" s="420">
        <v>2520093.7509997007</v>
      </c>
      <c r="BD258" s="419">
        <v>2520093.7509997003</v>
      </c>
      <c r="BE258" s="419">
        <v>0</v>
      </c>
      <c r="BF258" s="420">
        <v>2053319.0481</v>
      </c>
      <c r="BG258" s="420">
        <v>1896593.43</v>
      </c>
      <c r="BH258" s="419">
        <v>2363368.1328997011</v>
      </c>
      <c r="BI258" s="419">
        <v>5908.4203322492531</v>
      </c>
      <c r="BJ258" s="419">
        <v>5940.7999288557221</v>
      </c>
      <c r="BK258" s="421">
        <v>-5.4503765476420895E-3</v>
      </c>
      <c r="BL258" s="421">
        <v>4.5037654764208939E-4</v>
      </c>
      <c r="BM258" s="419">
        <v>1070.2387848761641</v>
      </c>
      <c r="BN258" s="420">
        <v>2521163.9897845769</v>
      </c>
      <c r="BO258" s="420">
        <v>6284.6123542114428</v>
      </c>
      <c r="BP258" s="420" t="s">
        <v>78</v>
      </c>
      <c r="BQ258" s="420">
        <v>6302.9099744614423</v>
      </c>
      <c r="BR258" s="421">
        <v>-3.6974681842731894E-3</v>
      </c>
      <c r="BS258" s="419">
        <v>0</v>
      </c>
      <c r="BT258" s="419">
        <v>2521163.9897845769</v>
      </c>
      <c r="BU258" s="419">
        <v>0</v>
      </c>
      <c r="BV258" s="419">
        <v>2521163.9897845769</v>
      </c>
      <c r="BW258" s="419">
        <v>7319.0481</v>
      </c>
      <c r="BX258" s="419">
        <v>2513844.9416845771</v>
      </c>
    </row>
    <row r="259" spans="1:76">
      <c r="A259" s="416">
        <v>138694</v>
      </c>
      <c r="B259" s="416">
        <v>3302450</v>
      </c>
      <c r="C259" s="417" t="s">
        <v>333</v>
      </c>
      <c r="D259" s="418">
        <v>414</v>
      </c>
      <c r="E259" s="418">
        <v>414</v>
      </c>
      <c r="F259" s="418">
        <v>0</v>
      </c>
      <c r="G259" s="419">
        <v>1664788.8060000001</v>
      </c>
      <c r="H259" s="419">
        <v>0</v>
      </c>
      <c r="I259" s="419">
        <v>0</v>
      </c>
      <c r="J259" s="419">
        <v>60775.529999999933</v>
      </c>
      <c r="K259" s="419">
        <v>0</v>
      </c>
      <c r="L259" s="419">
        <v>146803.59999999983</v>
      </c>
      <c r="M259" s="419">
        <v>0</v>
      </c>
      <c r="N259" s="419">
        <v>12607.605104639946</v>
      </c>
      <c r="O259" s="419">
        <v>18818.55295487996</v>
      </c>
      <c r="P259" s="419">
        <v>5050.2640742399908</v>
      </c>
      <c r="Q259" s="419">
        <v>2022.16906752</v>
      </c>
      <c r="R259" s="419">
        <v>16094.815027199997</v>
      </c>
      <c r="S259" s="419">
        <v>4240.3647283199989</v>
      </c>
      <c r="T259" s="419">
        <v>0</v>
      </c>
      <c r="U259" s="419">
        <v>0</v>
      </c>
      <c r="V259" s="419">
        <v>0</v>
      </c>
      <c r="W259" s="419">
        <v>0</v>
      </c>
      <c r="X259" s="419">
        <v>0</v>
      </c>
      <c r="Y259" s="419">
        <v>0</v>
      </c>
      <c r="Z259" s="419">
        <v>13959.986440677958</v>
      </c>
      <c r="AA259" s="419">
        <v>0</v>
      </c>
      <c r="AB259" s="419">
        <v>148218.76471865049</v>
      </c>
      <c r="AC259" s="419">
        <v>0</v>
      </c>
      <c r="AD259" s="419">
        <v>0</v>
      </c>
      <c r="AE259" s="419">
        <v>0</v>
      </c>
      <c r="AF259" s="419">
        <v>149406.57</v>
      </c>
      <c r="AG259" s="419">
        <v>0</v>
      </c>
      <c r="AH259" s="419">
        <v>0</v>
      </c>
      <c r="AI259" s="419">
        <v>0</v>
      </c>
      <c r="AJ259" s="419">
        <v>7837.7208000000001</v>
      </c>
      <c r="AK259" s="419">
        <v>0</v>
      </c>
      <c r="AL259" s="419">
        <v>0</v>
      </c>
      <c r="AM259" s="419">
        <v>0</v>
      </c>
      <c r="AN259" s="419">
        <v>0</v>
      </c>
      <c r="AO259" s="419">
        <v>0</v>
      </c>
      <c r="AP259" s="419">
        <v>0</v>
      </c>
      <c r="AQ259" s="419">
        <v>0</v>
      </c>
      <c r="AR259" s="419">
        <v>0</v>
      </c>
      <c r="AS259" s="419">
        <v>1664788.8060000001</v>
      </c>
      <c r="AT259" s="419">
        <v>428591.65211612813</v>
      </c>
      <c r="AU259" s="419">
        <v>157244.29080000002</v>
      </c>
      <c r="AV259" s="419">
        <v>327366.84936309839</v>
      </c>
      <c r="AW259" s="420">
        <v>2250624.7489161282</v>
      </c>
      <c r="AX259" s="420">
        <v>2242787.0281161284</v>
      </c>
      <c r="AY259" s="420">
        <v>5115</v>
      </c>
      <c r="AZ259" s="420">
        <v>2117610</v>
      </c>
      <c r="BA259" s="420">
        <v>0</v>
      </c>
      <c r="BB259" s="420">
        <v>0</v>
      </c>
      <c r="BC259" s="420">
        <v>2250624.7489161282</v>
      </c>
      <c r="BD259" s="419">
        <v>2250624.7489161282</v>
      </c>
      <c r="BE259" s="419">
        <v>0</v>
      </c>
      <c r="BF259" s="420">
        <v>2125447.7207999998</v>
      </c>
      <c r="BG259" s="420">
        <v>1968203.4299999997</v>
      </c>
      <c r="BH259" s="419">
        <v>2093380.4581161283</v>
      </c>
      <c r="BI259" s="419">
        <v>5056.4745365123872</v>
      </c>
      <c r="BJ259" s="419">
        <v>5150.8061793764991</v>
      </c>
      <c r="BK259" s="421">
        <v>-1.8313956996054294E-2</v>
      </c>
      <c r="BL259" s="421">
        <v>1.3313956996054293E-2</v>
      </c>
      <c r="BM259" s="419">
        <v>28391.131354432982</v>
      </c>
      <c r="BN259" s="420">
        <v>2279015.8802705612</v>
      </c>
      <c r="BO259" s="420">
        <v>5485.9375832622254</v>
      </c>
      <c r="BP259" s="420" t="s">
        <v>78</v>
      </c>
      <c r="BQ259" s="420">
        <v>5504.8692760158483</v>
      </c>
      <c r="BR259" s="421">
        <v>-3.0211808175201194E-3</v>
      </c>
      <c r="BS259" s="419">
        <v>0</v>
      </c>
      <c r="BT259" s="419">
        <v>2279015.8802705612</v>
      </c>
      <c r="BU259" s="419">
        <v>0</v>
      </c>
      <c r="BV259" s="419">
        <v>2279015.8802705612</v>
      </c>
      <c r="BW259" s="419">
        <v>7837.7208000000001</v>
      </c>
      <c r="BX259" s="419">
        <v>2271178.1594705614</v>
      </c>
    </row>
    <row r="260" spans="1:76">
      <c r="A260" s="416">
        <v>141610</v>
      </c>
      <c r="B260" s="416">
        <v>3302451</v>
      </c>
      <c r="C260" s="417" t="s">
        <v>334</v>
      </c>
      <c r="D260" s="418">
        <v>408</v>
      </c>
      <c r="E260" s="418">
        <v>408</v>
      </c>
      <c r="F260" s="418">
        <v>0</v>
      </c>
      <c r="G260" s="419">
        <v>1640661.432</v>
      </c>
      <c r="H260" s="419">
        <v>0</v>
      </c>
      <c r="I260" s="419">
        <v>0</v>
      </c>
      <c r="J260" s="419">
        <v>82022.259999999966</v>
      </c>
      <c r="K260" s="419">
        <v>0</v>
      </c>
      <c r="L260" s="419">
        <v>201262.99999999971</v>
      </c>
      <c r="M260" s="419">
        <v>0</v>
      </c>
      <c r="N260" s="419">
        <v>727.36183295999922</v>
      </c>
      <c r="O260" s="419">
        <v>882.11966975999906</v>
      </c>
      <c r="P260" s="419">
        <v>16528.136970239986</v>
      </c>
      <c r="Q260" s="419">
        <v>5055.4226687999944</v>
      </c>
      <c r="R260" s="419">
        <v>77791.605964799994</v>
      </c>
      <c r="S260" s="419">
        <v>49470.921830399886</v>
      </c>
      <c r="T260" s="419">
        <v>0</v>
      </c>
      <c r="U260" s="419">
        <v>0</v>
      </c>
      <c r="V260" s="419">
        <v>0</v>
      </c>
      <c r="W260" s="419">
        <v>0</v>
      </c>
      <c r="X260" s="419">
        <v>0</v>
      </c>
      <c r="Y260" s="419">
        <v>0</v>
      </c>
      <c r="Z260" s="419">
        <v>13994.86896551722</v>
      </c>
      <c r="AA260" s="419">
        <v>0</v>
      </c>
      <c r="AB260" s="419">
        <v>131384.6654778409</v>
      </c>
      <c r="AC260" s="419">
        <v>0</v>
      </c>
      <c r="AD260" s="419">
        <v>0</v>
      </c>
      <c r="AE260" s="419">
        <v>0</v>
      </c>
      <c r="AF260" s="419">
        <v>149406.57</v>
      </c>
      <c r="AG260" s="419">
        <v>0</v>
      </c>
      <c r="AH260" s="419">
        <v>0</v>
      </c>
      <c r="AI260" s="419">
        <v>0</v>
      </c>
      <c r="AJ260" s="419">
        <v>3468.3519000000001</v>
      </c>
      <c r="AK260" s="419">
        <v>0</v>
      </c>
      <c r="AL260" s="419">
        <v>0</v>
      </c>
      <c r="AM260" s="419">
        <v>0</v>
      </c>
      <c r="AN260" s="419">
        <v>0</v>
      </c>
      <c r="AO260" s="419">
        <v>0</v>
      </c>
      <c r="AP260" s="419">
        <v>0</v>
      </c>
      <c r="AQ260" s="419">
        <v>0</v>
      </c>
      <c r="AR260" s="419">
        <v>0</v>
      </c>
      <c r="AS260" s="419">
        <v>1640661.432</v>
      </c>
      <c r="AT260" s="419">
        <v>579120.36338031758</v>
      </c>
      <c r="AU260" s="419">
        <v>152874.92190000002</v>
      </c>
      <c r="AV260" s="419">
        <v>369564.43549514632</v>
      </c>
      <c r="AW260" s="420">
        <v>2372656.7172803176</v>
      </c>
      <c r="AX260" s="420">
        <v>2369188.3653803174</v>
      </c>
      <c r="AY260" s="420">
        <v>5115</v>
      </c>
      <c r="AZ260" s="420">
        <v>2086920</v>
      </c>
      <c r="BA260" s="420">
        <v>0</v>
      </c>
      <c r="BB260" s="420">
        <v>0</v>
      </c>
      <c r="BC260" s="420">
        <v>2372656.7172803176</v>
      </c>
      <c r="BD260" s="419">
        <v>2372656.7172803176</v>
      </c>
      <c r="BE260" s="419">
        <v>0</v>
      </c>
      <c r="BF260" s="420">
        <v>2090388.3518999999</v>
      </c>
      <c r="BG260" s="420">
        <v>1937513.43</v>
      </c>
      <c r="BH260" s="419">
        <v>2219781.7953803176</v>
      </c>
      <c r="BI260" s="419">
        <v>5440.6416553439158</v>
      </c>
      <c r="BJ260" s="419">
        <v>5396.856335096154</v>
      </c>
      <c r="BK260" s="421">
        <v>8.1131157713097927E-3</v>
      </c>
      <c r="BL260" s="421">
        <v>0</v>
      </c>
      <c r="BM260" s="419">
        <v>0</v>
      </c>
      <c r="BN260" s="420">
        <v>2372656.7172803176</v>
      </c>
      <c r="BO260" s="420">
        <v>5806.8342288733274</v>
      </c>
      <c r="BP260" s="420" t="s">
        <v>78</v>
      </c>
      <c r="BQ260" s="420">
        <v>5815.3350913733275</v>
      </c>
      <c r="BR260" s="421">
        <v>8.9226575886105497E-3</v>
      </c>
      <c r="BS260" s="419">
        <v>0</v>
      </c>
      <c r="BT260" s="419">
        <v>2372656.7172803176</v>
      </c>
      <c r="BU260" s="419">
        <v>0</v>
      </c>
      <c r="BV260" s="419">
        <v>2372656.7172803176</v>
      </c>
      <c r="BW260" s="419">
        <v>3468.3519000000001</v>
      </c>
      <c r="BX260" s="419">
        <v>2369188.3653803174</v>
      </c>
    </row>
    <row r="261" spans="1:76">
      <c r="A261" s="416">
        <v>139631</v>
      </c>
      <c r="B261" s="416">
        <v>3302452</v>
      </c>
      <c r="C261" s="417" t="s">
        <v>335</v>
      </c>
      <c r="D261" s="418">
        <v>163</v>
      </c>
      <c r="E261" s="418">
        <v>163</v>
      </c>
      <c r="F261" s="418">
        <v>0</v>
      </c>
      <c r="G261" s="419">
        <v>655460.32700000005</v>
      </c>
      <c r="H261" s="419">
        <v>0</v>
      </c>
      <c r="I261" s="419">
        <v>0</v>
      </c>
      <c r="J261" s="419">
        <v>55340.319999999927</v>
      </c>
      <c r="K261" s="419">
        <v>0</v>
      </c>
      <c r="L261" s="419">
        <v>134964.59999999989</v>
      </c>
      <c r="M261" s="419">
        <v>0</v>
      </c>
      <c r="N261" s="419">
        <v>4879.0114721184873</v>
      </c>
      <c r="O261" s="419">
        <v>591.70990193777402</v>
      </c>
      <c r="P261" s="419">
        <v>8315.0812535466575</v>
      </c>
      <c r="Q261" s="419">
        <v>3051.977388942219</v>
      </c>
      <c r="R261" s="419">
        <v>42104.830916835519</v>
      </c>
      <c r="S261" s="419">
        <v>22043.789066050365</v>
      </c>
      <c r="T261" s="419">
        <v>0</v>
      </c>
      <c r="U261" s="419">
        <v>0</v>
      </c>
      <c r="V261" s="419">
        <v>0</v>
      </c>
      <c r="W261" s="419">
        <v>0</v>
      </c>
      <c r="X261" s="419">
        <v>0</v>
      </c>
      <c r="Y261" s="419">
        <v>0</v>
      </c>
      <c r="Z261" s="419">
        <v>5722.6423529411759</v>
      </c>
      <c r="AA261" s="419">
        <v>0</v>
      </c>
      <c r="AB261" s="419">
        <v>75562.101896729728</v>
      </c>
      <c r="AC261" s="419">
        <v>0</v>
      </c>
      <c r="AD261" s="419">
        <v>9849.6271999999226</v>
      </c>
      <c r="AE261" s="419">
        <v>0</v>
      </c>
      <c r="AF261" s="419">
        <v>149406.57</v>
      </c>
      <c r="AG261" s="419">
        <v>0</v>
      </c>
      <c r="AH261" s="419">
        <v>0</v>
      </c>
      <c r="AI261" s="419">
        <v>0</v>
      </c>
      <c r="AJ261" s="419">
        <v>3054.8281000000002</v>
      </c>
      <c r="AK261" s="419">
        <v>0</v>
      </c>
      <c r="AL261" s="419">
        <v>0</v>
      </c>
      <c r="AM261" s="419">
        <v>0</v>
      </c>
      <c r="AN261" s="419">
        <v>0</v>
      </c>
      <c r="AO261" s="419">
        <v>0</v>
      </c>
      <c r="AP261" s="419">
        <v>0</v>
      </c>
      <c r="AQ261" s="419">
        <v>0</v>
      </c>
      <c r="AR261" s="419">
        <v>0</v>
      </c>
      <c r="AS261" s="419">
        <v>655460.32700000005</v>
      </c>
      <c r="AT261" s="419">
        <v>362425.69144910167</v>
      </c>
      <c r="AU261" s="419">
        <v>152461.39810000002</v>
      </c>
      <c r="AV261" s="419">
        <v>205999.99344652484</v>
      </c>
      <c r="AW261" s="420">
        <v>1170347.4165491017</v>
      </c>
      <c r="AX261" s="420">
        <v>1167292.5884491017</v>
      </c>
      <c r="AY261" s="420">
        <v>5115</v>
      </c>
      <c r="AZ261" s="420">
        <v>833745</v>
      </c>
      <c r="BA261" s="420">
        <v>0</v>
      </c>
      <c r="BB261" s="420">
        <v>0</v>
      </c>
      <c r="BC261" s="420">
        <v>1170347.4165491017</v>
      </c>
      <c r="BD261" s="419">
        <v>1170347.4165491015</v>
      </c>
      <c r="BE261" s="419">
        <v>0</v>
      </c>
      <c r="BF261" s="420">
        <v>836799.82810000004</v>
      </c>
      <c r="BG261" s="420">
        <v>684338.42999999993</v>
      </c>
      <c r="BH261" s="419">
        <v>1017886.0184491016</v>
      </c>
      <c r="BI261" s="419">
        <v>6244.6994996877402</v>
      </c>
      <c r="BJ261" s="419">
        <v>6082.6801269035541</v>
      </c>
      <c r="BK261" s="421">
        <v>2.6636181650844689E-2</v>
      </c>
      <c r="BL261" s="421">
        <v>0</v>
      </c>
      <c r="BM261" s="419">
        <v>0</v>
      </c>
      <c r="BN261" s="420">
        <v>1170347.4165491017</v>
      </c>
      <c r="BO261" s="420">
        <v>7161.3042236141209</v>
      </c>
      <c r="BP261" s="420" t="s">
        <v>78</v>
      </c>
      <c r="BQ261" s="420">
        <v>7180.0455003012376</v>
      </c>
      <c r="BR261" s="421">
        <v>4.5353938916950609E-2</v>
      </c>
      <c r="BS261" s="419">
        <v>0</v>
      </c>
      <c r="BT261" s="419">
        <v>1170347.4165491017</v>
      </c>
      <c r="BU261" s="419">
        <v>0</v>
      </c>
      <c r="BV261" s="419">
        <v>1170347.4165491017</v>
      </c>
      <c r="BW261" s="419">
        <v>3054.8281000000002</v>
      </c>
      <c r="BX261" s="419">
        <v>1167292.5884491017</v>
      </c>
    </row>
    <row r="262" spans="1:76">
      <c r="A262" s="416">
        <v>140502</v>
      </c>
      <c r="B262" s="416">
        <v>3302453</v>
      </c>
      <c r="C262" s="417" t="s">
        <v>336</v>
      </c>
      <c r="D262" s="418">
        <v>372</v>
      </c>
      <c r="E262" s="418">
        <v>372</v>
      </c>
      <c r="F262" s="418">
        <v>0</v>
      </c>
      <c r="G262" s="419">
        <v>1495897.1880000001</v>
      </c>
      <c r="H262" s="419">
        <v>0</v>
      </c>
      <c r="I262" s="419">
        <v>0</v>
      </c>
      <c r="J262" s="419">
        <v>85975.139999999825</v>
      </c>
      <c r="K262" s="419">
        <v>0</v>
      </c>
      <c r="L262" s="419">
        <v>210734.2</v>
      </c>
      <c r="M262" s="419">
        <v>0</v>
      </c>
      <c r="N262" s="419">
        <v>1939.631554559998</v>
      </c>
      <c r="O262" s="419">
        <v>7350.9972479999979</v>
      </c>
      <c r="P262" s="419">
        <v>13773.447475199984</v>
      </c>
      <c r="Q262" s="419">
        <v>125374.48218623987</v>
      </c>
      <c r="R262" s="419">
        <v>23069.234872319932</v>
      </c>
      <c r="S262" s="419">
        <v>2826.9098188799971</v>
      </c>
      <c r="T262" s="419">
        <v>0</v>
      </c>
      <c r="U262" s="419">
        <v>0</v>
      </c>
      <c r="V262" s="419">
        <v>0</v>
      </c>
      <c r="W262" s="419">
        <v>0</v>
      </c>
      <c r="X262" s="419">
        <v>0</v>
      </c>
      <c r="Y262" s="419">
        <v>0</v>
      </c>
      <c r="Z262" s="419">
        <v>112000.4795252224</v>
      </c>
      <c r="AA262" s="419">
        <v>0</v>
      </c>
      <c r="AB262" s="419">
        <v>138534.91587334895</v>
      </c>
      <c r="AC262" s="419">
        <v>0</v>
      </c>
      <c r="AD262" s="419">
        <v>0</v>
      </c>
      <c r="AE262" s="419">
        <v>0</v>
      </c>
      <c r="AF262" s="419">
        <v>149406.57</v>
      </c>
      <c r="AG262" s="419">
        <v>0</v>
      </c>
      <c r="AH262" s="419">
        <v>0</v>
      </c>
      <c r="AI262" s="419">
        <v>0</v>
      </c>
      <c r="AJ262" s="419">
        <v>8068.2420000000002</v>
      </c>
      <c r="AK262" s="419">
        <v>0</v>
      </c>
      <c r="AL262" s="419">
        <v>0</v>
      </c>
      <c r="AM262" s="419">
        <v>0</v>
      </c>
      <c r="AN262" s="419">
        <v>0</v>
      </c>
      <c r="AO262" s="419">
        <v>0</v>
      </c>
      <c r="AP262" s="419">
        <v>0</v>
      </c>
      <c r="AQ262" s="419">
        <v>0</v>
      </c>
      <c r="AR262" s="419">
        <v>0</v>
      </c>
      <c r="AS262" s="419">
        <v>1495897.1880000001</v>
      </c>
      <c r="AT262" s="419">
        <v>721579.43855377089</v>
      </c>
      <c r="AU262" s="419">
        <v>157474.81200000001</v>
      </c>
      <c r="AV262" s="419">
        <v>382905.63080922083</v>
      </c>
      <c r="AW262" s="420">
        <v>2374951.438553771</v>
      </c>
      <c r="AX262" s="420">
        <v>2366883.1965537709</v>
      </c>
      <c r="AY262" s="420">
        <v>5115</v>
      </c>
      <c r="AZ262" s="420">
        <v>1902780</v>
      </c>
      <c r="BA262" s="420">
        <v>0</v>
      </c>
      <c r="BB262" s="420">
        <v>0</v>
      </c>
      <c r="BC262" s="420">
        <v>2374951.438553771</v>
      </c>
      <c r="BD262" s="419">
        <v>2374951.438553771</v>
      </c>
      <c r="BE262" s="419">
        <v>0</v>
      </c>
      <c r="BF262" s="420">
        <v>1910848.2420000001</v>
      </c>
      <c r="BG262" s="420">
        <v>1753373.43</v>
      </c>
      <c r="BH262" s="419">
        <v>2217476.6265537711</v>
      </c>
      <c r="BI262" s="419">
        <v>5960.9586735316425</v>
      </c>
      <c r="BJ262" s="419">
        <v>5820.3566274939176</v>
      </c>
      <c r="BK262" s="421">
        <v>2.4156946908296957E-2</v>
      </c>
      <c r="BL262" s="421">
        <v>0</v>
      </c>
      <c r="BM262" s="419">
        <v>0</v>
      </c>
      <c r="BN262" s="420">
        <v>2374951.438553771</v>
      </c>
      <c r="BO262" s="420">
        <v>6362.5892380477717</v>
      </c>
      <c r="BP262" s="420" t="s">
        <v>78</v>
      </c>
      <c r="BQ262" s="420">
        <v>6384.2780606284168</v>
      </c>
      <c r="BR262" s="421">
        <v>2.7607102269359807E-2</v>
      </c>
      <c r="BS262" s="419">
        <v>0</v>
      </c>
      <c r="BT262" s="419">
        <v>2374951.438553771</v>
      </c>
      <c r="BU262" s="419">
        <v>0</v>
      </c>
      <c r="BV262" s="419">
        <v>2374951.438553771</v>
      </c>
      <c r="BW262" s="419">
        <v>8068.2420000000002</v>
      </c>
      <c r="BX262" s="419">
        <v>2366883.1965537709</v>
      </c>
    </row>
    <row r="263" spans="1:76">
      <c r="A263" s="416">
        <v>140890</v>
      </c>
      <c r="B263" s="416">
        <v>3302455</v>
      </c>
      <c r="C263" s="417" t="s">
        <v>337</v>
      </c>
      <c r="D263" s="418">
        <v>410</v>
      </c>
      <c r="E263" s="418">
        <v>410</v>
      </c>
      <c r="F263" s="418">
        <v>0</v>
      </c>
      <c r="G263" s="419">
        <v>1648703.8900000001</v>
      </c>
      <c r="H263" s="419">
        <v>0</v>
      </c>
      <c r="I263" s="419">
        <v>0</v>
      </c>
      <c r="J263" s="419">
        <v>106233.65000000001</v>
      </c>
      <c r="K263" s="419">
        <v>0</v>
      </c>
      <c r="L263" s="419">
        <v>255722.40000000002</v>
      </c>
      <c r="M263" s="419">
        <v>0</v>
      </c>
      <c r="N263" s="419">
        <v>4121.7170534399957</v>
      </c>
      <c r="O263" s="419">
        <v>31462.268221439936</v>
      </c>
      <c r="P263" s="419">
        <v>3213.8044108799968</v>
      </c>
      <c r="Q263" s="419">
        <v>31849.16281343982</v>
      </c>
      <c r="R263" s="419">
        <v>58477.827932159926</v>
      </c>
      <c r="S263" s="419">
        <v>14134.549094399987</v>
      </c>
      <c r="T263" s="419">
        <v>0</v>
      </c>
      <c r="U263" s="419">
        <v>0</v>
      </c>
      <c r="V263" s="419">
        <v>0</v>
      </c>
      <c r="W263" s="419">
        <v>0</v>
      </c>
      <c r="X263" s="419">
        <v>0</v>
      </c>
      <c r="Y263" s="419">
        <v>0</v>
      </c>
      <c r="Z263" s="419">
        <v>32913.457309941477</v>
      </c>
      <c r="AA263" s="419">
        <v>0</v>
      </c>
      <c r="AB263" s="419">
        <v>166174.83346882902</v>
      </c>
      <c r="AC263" s="419">
        <v>0</v>
      </c>
      <c r="AD263" s="419">
        <v>0</v>
      </c>
      <c r="AE263" s="419">
        <v>0</v>
      </c>
      <c r="AF263" s="419">
        <v>149406.57</v>
      </c>
      <c r="AG263" s="419">
        <v>0</v>
      </c>
      <c r="AH263" s="419">
        <v>0</v>
      </c>
      <c r="AI263" s="419">
        <v>0</v>
      </c>
      <c r="AJ263" s="419">
        <v>16367.0052</v>
      </c>
      <c r="AK263" s="419">
        <v>0</v>
      </c>
      <c r="AL263" s="419">
        <v>0</v>
      </c>
      <c r="AM263" s="419">
        <v>0</v>
      </c>
      <c r="AN263" s="419">
        <v>0</v>
      </c>
      <c r="AO263" s="419">
        <v>0</v>
      </c>
      <c r="AP263" s="419">
        <v>0</v>
      </c>
      <c r="AQ263" s="419">
        <v>0</v>
      </c>
      <c r="AR263" s="419">
        <v>0</v>
      </c>
      <c r="AS263" s="419">
        <v>1648703.8900000001</v>
      </c>
      <c r="AT263" s="419">
        <v>704303.6703045303</v>
      </c>
      <c r="AU263" s="419">
        <v>165773.57520000002</v>
      </c>
      <c r="AV263" s="419">
        <v>430487.56459810247</v>
      </c>
      <c r="AW263" s="420">
        <v>2518781.1355045303</v>
      </c>
      <c r="AX263" s="420">
        <v>2502414.1303045303</v>
      </c>
      <c r="AY263" s="420">
        <v>5115</v>
      </c>
      <c r="AZ263" s="420">
        <v>2097150</v>
      </c>
      <c r="BA263" s="420">
        <v>0</v>
      </c>
      <c r="BB263" s="420">
        <v>0</v>
      </c>
      <c r="BC263" s="420">
        <v>2518781.1355045303</v>
      </c>
      <c r="BD263" s="419">
        <v>2518781.1355045293</v>
      </c>
      <c r="BE263" s="419">
        <v>0</v>
      </c>
      <c r="BF263" s="420">
        <v>2113517.0052</v>
      </c>
      <c r="BG263" s="420">
        <v>1947743.43</v>
      </c>
      <c r="BH263" s="419">
        <v>2353007.5603045304</v>
      </c>
      <c r="BI263" s="419">
        <v>5739.0428300110498</v>
      </c>
      <c r="BJ263" s="419">
        <v>5592.5579438256655</v>
      </c>
      <c r="BK263" s="421">
        <v>2.6192824045230961E-2</v>
      </c>
      <c r="BL263" s="421">
        <v>0</v>
      </c>
      <c r="BM263" s="419">
        <v>0</v>
      </c>
      <c r="BN263" s="420">
        <v>2518781.1355045303</v>
      </c>
      <c r="BO263" s="420">
        <v>6103.4490983037322</v>
      </c>
      <c r="BP263" s="420" t="s">
        <v>78</v>
      </c>
      <c r="BQ263" s="420">
        <v>6143.368623181781</v>
      </c>
      <c r="BR263" s="421">
        <v>2.7983910150620961E-2</v>
      </c>
      <c r="BS263" s="419">
        <v>0</v>
      </c>
      <c r="BT263" s="419">
        <v>2518781.1355045303</v>
      </c>
      <c r="BU263" s="419">
        <v>0</v>
      </c>
      <c r="BV263" s="419">
        <v>2518781.1355045303</v>
      </c>
      <c r="BW263" s="419">
        <v>16367.0052</v>
      </c>
      <c r="BX263" s="419">
        <v>2502414.1303045303</v>
      </c>
    </row>
    <row r="264" spans="1:76">
      <c r="A264" s="416">
        <v>139162</v>
      </c>
      <c r="B264" s="416">
        <v>3302458</v>
      </c>
      <c r="C264" s="417" t="s">
        <v>338</v>
      </c>
      <c r="D264" s="418">
        <v>602</v>
      </c>
      <c r="E264" s="418">
        <v>602</v>
      </c>
      <c r="F264" s="418">
        <v>0</v>
      </c>
      <c r="G264" s="419">
        <v>2420779.858</v>
      </c>
      <c r="H264" s="419">
        <v>0</v>
      </c>
      <c r="I264" s="419">
        <v>0</v>
      </c>
      <c r="J264" s="419">
        <v>182326.58999999991</v>
      </c>
      <c r="K264" s="419">
        <v>0</v>
      </c>
      <c r="L264" s="419">
        <v>439226.89999999938</v>
      </c>
      <c r="M264" s="419">
        <v>0</v>
      </c>
      <c r="N264" s="419">
        <v>1942.858894916996</v>
      </c>
      <c r="O264" s="419">
        <v>55076.94936414979</v>
      </c>
      <c r="P264" s="419">
        <v>107151.76836141983</v>
      </c>
      <c r="Q264" s="419">
        <v>58740.47850376711</v>
      </c>
      <c r="R264" s="419">
        <v>23645.0061253729</v>
      </c>
      <c r="S264" s="419">
        <v>3539.5168697291142</v>
      </c>
      <c r="T264" s="419">
        <v>0</v>
      </c>
      <c r="U264" s="419">
        <v>0</v>
      </c>
      <c r="V264" s="419">
        <v>0</v>
      </c>
      <c r="W264" s="419">
        <v>0</v>
      </c>
      <c r="X264" s="419">
        <v>0</v>
      </c>
      <c r="Y264" s="419">
        <v>0</v>
      </c>
      <c r="Z264" s="419">
        <v>143163.09880077347</v>
      </c>
      <c r="AA264" s="419">
        <v>0</v>
      </c>
      <c r="AB264" s="419">
        <v>204244.10651235012</v>
      </c>
      <c r="AC264" s="419">
        <v>0</v>
      </c>
      <c r="AD264" s="419">
        <v>16353.259282529114</v>
      </c>
      <c r="AE264" s="419">
        <v>0</v>
      </c>
      <c r="AF264" s="419">
        <v>149406.57</v>
      </c>
      <c r="AG264" s="419">
        <v>0</v>
      </c>
      <c r="AH264" s="419">
        <v>0</v>
      </c>
      <c r="AI264" s="419">
        <v>0</v>
      </c>
      <c r="AJ264" s="419">
        <v>13024.4478</v>
      </c>
      <c r="AK264" s="419">
        <v>0</v>
      </c>
      <c r="AL264" s="419">
        <v>0</v>
      </c>
      <c r="AM264" s="419">
        <v>0</v>
      </c>
      <c r="AN264" s="419">
        <v>0</v>
      </c>
      <c r="AO264" s="419">
        <v>0</v>
      </c>
      <c r="AP264" s="419">
        <v>0</v>
      </c>
      <c r="AQ264" s="419">
        <v>0</v>
      </c>
      <c r="AR264" s="419">
        <v>0</v>
      </c>
      <c r="AS264" s="419">
        <v>2420779.858</v>
      </c>
      <c r="AT264" s="419">
        <v>1235410.5327150079</v>
      </c>
      <c r="AU264" s="419">
        <v>162431.0178</v>
      </c>
      <c r="AV264" s="419">
        <v>639077.12393531797</v>
      </c>
      <c r="AW264" s="420">
        <v>3818621.4085150077</v>
      </c>
      <c r="AX264" s="420">
        <v>3805596.9607150075</v>
      </c>
      <c r="AY264" s="420">
        <v>5115</v>
      </c>
      <c r="AZ264" s="420">
        <v>3079230</v>
      </c>
      <c r="BA264" s="420">
        <v>0</v>
      </c>
      <c r="BB264" s="420">
        <v>0</v>
      </c>
      <c r="BC264" s="420">
        <v>3818621.4085150077</v>
      </c>
      <c r="BD264" s="419">
        <v>3818621.4085150072</v>
      </c>
      <c r="BE264" s="419">
        <v>0</v>
      </c>
      <c r="BF264" s="420">
        <v>3092254.4478000002</v>
      </c>
      <c r="BG264" s="420">
        <v>2929823.43</v>
      </c>
      <c r="BH264" s="419">
        <v>3656190.3907150077</v>
      </c>
      <c r="BI264" s="419">
        <v>6073.4059646428695</v>
      </c>
      <c r="BJ264" s="419">
        <v>5951.9904704761911</v>
      </c>
      <c r="BK264" s="421">
        <v>2.039914122324939E-2</v>
      </c>
      <c r="BL264" s="421">
        <v>0</v>
      </c>
      <c r="BM264" s="419">
        <v>0</v>
      </c>
      <c r="BN264" s="420">
        <v>3818621.4085150077</v>
      </c>
      <c r="BO264" s="420">
        <v>6321.5896357392148</v>
      </c>
      <c r="BP264" s="420" t="s">
        <v>78</v>
      </c>
      <c r="BQ264" s="420">
        <v>6343.2249310880525</v>
      </c>
      <c r="BR264" s="421">
        <v>2.3309720704648873E-2</v>
      </c>
      <c r="BS264" s="419">
        <v>0</v>
      </c>
      <c r="BT264" s="419">
        <v>3818621.4085150077</v>
      </c>
      <c r="BU264" s="419">
        <v>0</v>
      </c>
      <c r="BV264" s="419">
        <v>3818621.4085150077</v>
      </c>
      <c r="BW264" s="419">
        <v>13024.4478</v>
      </c>
      <c r="BX264" s="419">
        <v>3805596.9607150075</v>
      </c>
    </row>
    <row r="265" spans="1:76">
      <c r="A265" s="416">
        <v>140262</v>
      </c>
      <c r="B265" s="416">
        <v>3302460</v>
      </c>
      <c r="C265" s="417" t="s">
        <v>339</v>
      </c>
      <c r="D265" s="418">
        <v>477</v>
      </c>
      <c r="E265" s="418">
        <v>477</v>
      </c>
      <c r="F265" s="418">
        <v>0</v>
      </c>
      <c r="G265" s="419">
        <v>1918126.2330000002</v>
      </c>
      <c r="H265" s="419">
        <v>0</v>
      </c>
      <c r="I265" s="419">
        <v>0</v>
      </c>
      <c r="J265" s="419">
        <v>101786.65999999996</v>
      </c>
      <c r="K265" s="419">
        <v>0</v>
      </c>
      <c r="L265" s="419">
        <v>250986.79999999976</v>
      </c>
      <c r="M265" s="419">
        <v>0</v>
      </c>
      <c r="N265" s="419">
        <v>3394.3552204799958</v>
      </c>
      <c r="O265" s="419">
        <v>8233.1169177599895</v>
      </c>
      <c r="P265" s="419">
        <v>7345.8386534399879</v>
      </c>
      <c r="Q265" s="419">
        <v>69259.290562559821</v>
      </c>
      <c r="R265" s="419">
        <v>15021.827358719984</v>
      </c>
      <c r="S265" s="419">
        <v>2120.1823641599967</v>
      </c>
      <c r="T265" s="419">
        <v>0</v>
      </c>
      <c r="U265" s="419">
        <v>0</v>
      </c>
      <c r="V265" s="419">
        <v>0</v>
      </c>
      <c r="W265" s="419">
        <v>0</v>
      </c>
      <c r="X265" s="419">
        <v>0</v>
      </c>
      <c r="Y265" s="419">
        <v>0</v>
      </c>
      <c r="Z265" s="419">
        <v>79340.582950819415</v>
      </c>
      <c r="AA265" s="419">
        <v>0</v>
      </c>
      <c r="AB265" s="419">
        <v>230575.51602687631</v>
      </c>
      <c r="AC265" s="419">
        <v>0</v>
      </c>
      <c r="AD265" s="419">
        <v>19740.639388235184</v>
      </c>
      <c r="AE265" s="419">
        <v>0</v>
      </c>
      <c r="AF265" s="419">
        <v>149406.57</v>
      </c>
      <c r="AG265" s="419">
        <v>0</v>
      </c>
      <c r="AH265" s="419">
        <v>0</v>
      </c>
      <c r="AI265" s="419">
        <v>0</v>
      </c>
      <c r="AJ265" s="419">
        <v>8586.9146999999994</v>
      </c>
      <c r="AK265" s="419">
        <v>0</v>
      </c>
      <c r="AL265" s="419">
        <v>0</v>
      </c>
      <c r="AM265" s="419">
        <v>0</v>
      </c>
      <c r="AN265" s="419">
        <v>0</v>
      </c>
      <c r="AO265" s="419">
        <v>0</v>
      </c>
      <c r="AP265" s="419">
        <v>0</v>
      </c>
      <c r="AQ265" s="419">
        <v>0</v>
      </c>
      <c r="AR265" s="419">
        <v>0</v>
      </c>
      <c r="AS265" s="419">
        <v>1918126.2330000002</v>
      </c>
      <c r="AT265" s="419">
        <v>787804.80944305053</v>
      </c>
      <c r="AU265" s="419">
        <v>157993.4847</v>
      </c>
      <c r="AV265" s="419">
        <v>491415.13326463936</v>
      </c>
      <c r="AW265" s="420">
        <v>2863924.5271430509</v>
      </c>
      <c r="AX265" s="420">
        <v>2855337.6124430508</v>
      </c>
      <c r="AY265" s="420">
        <v>5115</v>
      </c>
      <c r="AZ265" s="420">
        <v>2439855</v>
      </c>
      <c r="BA265" s="420">
        <v>0</v>
      </c>
      <c r="BB265" s="420">
        <v>0</v>
      </c>
      <c r="BC265" s="420">
        <v>2863924.5271430509</v>
      </c>
      <c r="BD265" s="419">
        <v>2863924.5271430509</v>
      </c>
      <c r="BE265" s="419">
        <v>0</v>
      </c>
      <c r="BF265" s="420">
        <v>2448441.9147000001</v>
      </c>
      <c r="BG265" s="420">
        <v>2290448.4300000002</v>
      </c>
      <c r="BH265" s="419">
        <v>2705931.042443051</v>
      </c>
      <c r="BI265" s="419">
        <v>5672.8114097338594</v>
      </c>
      <c r="BJ265" s="419">
        <v>5453.1015806513406</v>
      </c>
      <c r="BK265" s="421">
        <v>4.029080071827229E-2</v>
      </c>
      <c r="BL265" s="421">
        <v>0</v>
      </c>
      <c r="BM265" s="419">
        <v>0</v>
      </c>
      <c r="BN265" s="420">
        <v>2863924.5271430509</v>
      </c>
      <c r="BO265" s="420">
        <v>5986.0327304885759</v>
      </c>
      <c r="BP265" s="420" t="s">
        <v>78</v>
      </c>
      <c r="BQ265" s="420">
        <v>6004.0346480986391</v>
      </c>
      <c r="BR265" s="421">
        <v>4.4792032343963006E-2</v>
      </c>
      <c r="BS265" s="419">
        <v>0</v>
      </c>
      <c r="BT265" s="419">
        <v>2863924.5271430509</v>
      </c>
      <c r="BU265" s="419">
        <v>0</v>
      </c>
      <c r="BV265" s="419">
        <v>2863924.5271430509</v>
      </c>
      <c r="BW265" s="419">
        <v>8586.9146999999994</v>
      </c>
      <c r="BX265" s="419">
        <v>2855337.6124430508</v>
      </c>
    </row>
    <row r="266" spans="1:76">
      <c r="A266" s="416">
        <v>139452</v>
      </c>
      <c r="B266" s="416">
        <v>3302463</v>
      </c>
      <c r="C266" s="417" t="s">
        <v>340</v>
      </c>
      <c r="D266" s="418">
        <v>398</v>
      </c>
      <c r="E266" s="418">
        <v>398</v>
      </c>
      <c r="F266" s="418">
        <v>0</v>
      </c>
      <c r="G266" s="419">
        <v>1600449.142</v>
      </c>
      <c r="H266" s="419">
        <v>0</v>
      </c>
      <c r="I266" s="419">
        <v>0</v>
      </c>
      <c r="J266" s="419">
        <v>26681.940000000002</v>
      </c>
      <c r="K266" s="419">
        <v>0</v>
      </c>
      <c r="L266" s="419">
        <v>63930.600000000006</v>
      </c>
      <c r="M266" s="419">
        <v>0</v>
      </c>
      <c r="N266" s="419">
        <v>18426.499768319933</v>
      </c>
      <c r="O266" s="419">
        <v>882.1196697599994</v>
      </c>
      <c r="P266" s="419">
        <v>459.1149158399997</v>
      </c>
      <c r="Q266" s="419">
        <v>4549.880401919987</v>
      </c>
      <c r="R266" s="419">
        <v>2682.4691711999881</v>
      </c>
      <c r="S266" s="419">
        <v>1413.454909439999</v>
      </c>
      <c r="T266" s="419">
        <v>0</v>
      </c>
      <c r="U266" s="419">
        <v>0</v>
      </c>
      <c r="V266" s="419">
        <v>0</v>
      </c>
      <c r="W266" s="419">
        <v>0</v>
      </c>
      <c r="X266" s="419">
        <v>0</v>
      </c>
      <c r="Y266" s="419">
        <v>0</v>
      </c>
      <c r="Z266" s="419">
        <v>27736.977485029882</v>
      </c>
      <c r="AA266" s="419">
        <v>0</v>
      </c>
      <c r="AB266" s="419">
        <v>97769.976328050616</v>
      </c>
      <c r="AC266" s="419">
        <v>0</v>
      </c>
      <c r="AD266" s="419">
        <v>4934.4511999999995</v>
      </c>
      <c r="AE266" s="419">
        <v>0</v>
      </c>
      <c r="AF266" s="419">
        <v>149406.57</v>
      </c>
      <c r="AG266" s="419">
        <v>0</v>
      </c>
      <c r="AH266" s="419">
        <v>0</v>
      </c>
      <c r="AI266" s="419">
        <v>0</v>
      </c>
      <c r="AJ266" s="419">
        <v>6101.1593999999996</v>
      </c>
      <c r="AK266" s="419">
        <v>0</v>
      </c>
      <c r="AL266" s="419">
        <v>0</v>
      </c>
      <c r="AM266" s="419">
        <v>0</v>
      </c>
      <c r="AN266" s="419">
        <v>0</v>
      </c>
      <c r="AO266" s="419">
        <v>0</v>
      </c>
      <c r="AP266" s="419">
        <v>0</v>
      </c>
      <c r="AQ266" s="419">
        <v>0</v>
      </c>
      <c r="AR266" s="419">
        <v>0</v>
      </c>
      <c r="AS266" s="419">
        <v>1600449.142</v>
      </c>
      <c r="AT266" s="419">
        <v>249467.48384956043</v>
      </c>
      <c r="AU266" s="419">
        <v>155507.72940000001</v>
      </c>
      <c r="AV266" s="419">
        <v>220641.8218091834</v>
      </c>
      <c r="AW266" s="420">
        <v>2005424.3552495604</v>
      </c>
      <c r="AX266" s="420">
        <v>1999323.1958495604</v>
      </c>
      <c r="AY266" s="420">
        <v>5115</v>
      </c>
      <c r="AZ266" s="420">
        <v>2035770</v>
      </c>
      <c r="BA266" s="420">
        <v>36446.804150439566</v>
      </c>
      <c r="BB266" s="420">
        <v>0</v>
      </c>
      <c r="BC266" s="420">
        <v>2041871.1594</v>
      </c>
      <c r="BD266" s="419">
        <v>2041871.1594000005</v>
      </c>
      <c r="BE266" s="419">
        <v>0</v>
      </c>
      <c r="BF266" s="420">
        <v>2041871.1594</v>
      </c>
      <c r="BG266" s="420">
        <v>1886363.43</v>
      </c>
      <c r="BH266" s="419">
        <v>1886363.43</v>
      </c>
      <c r="BI266" s="419">
        <v>4739.6066080402006</v>
      </c>
      <c r="BJ266" s="419">
        <v>6202.4294334951455</v>
      </c>
      <c r="BK266" s="421">
        <v>-0.23584675023551638</v>
      </c>
      <c r="BL266" s="421">
        <v>0.23084675023551637</v>
      </c>
      <c r="BM266" s="419">
        <v>569860.64995841275</v>
      </c>
      <c r="BN266" s="420">
        <v>2611731.8093584129</v>
      </c>
      <c r="BO266" s="420">
        <v>6546.8106782874702</v>
      </c>
      <c r="BP266" s="420" t="s">
        <v>78</v>
      </c>
      <c r="BQ266" s="420">
        <v>6562.1402245186255</v>
      </c>
      <c r="BR266" s="421">
        <v>-2.4590549233658443E-3</v>
      </c>
      <c r="BS266" s="419">
        <v>0</v>
      </c>
      <c r="BT266" s="419">
        <v>2611731.8093584129</v>
      </c>
      <c r="BU266" s="419">
        <v>0</v>
      </c>
      <c r="BV266" s="419">
        <v>2611731.8093584129</v>
      </c>
      <c r="BW266" s="419">
        <v>6101.1593999999996</v>
      </c>
      <c r="BX266" s="419">
        <v>2605630.6499584131</v>
      </c>
    </row>
    <row r="267" spans="1:76">
      <c r="A267" s="416">
        <v>143943</v>
      </c>
      <c r="B267" s="416">
        <v>3302471</v>
      </c>
      <c r="C267" s="417" t="s">
        <v>341</v>
      </c>
      <c r="D267" s="418">
        <v>424</v>
      </c>
      <c r="E267" s="418">
        <v>424</v>
      </c>
      <c r="F267" s="418">
        <v>0</v>
      </c>
      <c r="G267" s="419">
        <v>1705001.0960000001</v>
      </c>
      <c r="H267" s="419">
        <v>0</v>
      </c>
      <c r="I267" s="419">
        <v>0</v>
      </c>
      <c r="J267" s="419">
        <v>116609.95999999986</v>
      </c>
      <c r="K267" s="419">
        <v>0</v>
      </c>
      <c r="L267" s="419">
        <v>279400.39999999967</v>
      </c>
      <c r="M267" s="419">
        <v>0</v>
      </c>
      <c r="N267" s="419">
        <v>5818.8946636799938</v>
      </c>
      <c r="O267" s="419">
        <v>5292.7180185599946</v>
      </c>
      <c r="P267" s="419">
        <v>49584.410910719911</v>
      </c>
      <c r="Q267" s="419">
        <v>47015.430819839909</v>
      </c>
      <c r="R267" s="419">
        <v>90667.457986559937</v>
      </c>
      <c r="S267" s="419">
        <v>2120.1823641599976</v>
      </c>
      <c r="T267" s="419">
        <v>0</v>
      </c>
      <c r="U267" s="419">
        <v>0</v>
      </c>
      <c r="V267" s="419">
        <v>0</v>
      </c>
      <c r="W267" s="419">
        <v>0</v>
      </c>
      <c r="X267" s="419">
        <v>0</v>
      </c>
      <c r="Y267" s="419">
        <v>0</v>
      </c>
      <c r="Z267" s="419">
        <v>87141.928374655457</v>
      </c>
      <c r="AA267" s="419">
        <v>0</v>
      </c>
      <c r="AB267" s="419">
        <v>176270.66924104904</v>
      </c>
      <c r="AC267" s="419">
        <v>0</v>
      </c>
      <c r="AD267" s="419">
        <v>0</v>
      </c>
      <c r="AE267" s="419">
        <v>0</v>
      </c>
      <c r="AF267" s="419">
        <v>149406.57</v>
      </c>
      <c r="AG267" s="419">
        <v>0</v>
      </c>
      <c r="AH267" s="419">
        <v>0</v>
      </c>
      <c r="AI267" s="419">
        <v>0</v>
      </c>
      <c r="AJ267" s="419">
        <v>7203.7875000000004</v>
      </c>
      <c r="AK267" s="419">
        <v>0</v>
      </c>
      <c r="AL267" s="419">
        <v>0</v>
      </c>
      <c r="AM267" s="419">
        <v>0</v>
      </c>
      <c r="AN267" s="419">
        <v>0</v>
      </c>
      <c r="AO267" s="419">
        <v>0</v>
      </c>
      <c r="AP267" s="419">
        <v>0</v>
      </c>
      <c r="AQ267" s="419">
        <v>0</v>
      </c>
      <c r="AR267" s="419">
        <v>0</v>
      </c>
      <c r="AS267" s="419">
        <v>1705001.0960000001</v>
      </c>
      <c r="AT267" s="419">
        <v>859922.05237922375</v>
      </c>
      <c r="AU267" s="419">
        <v>156610.35750000001</v>
      </c>
      <c r="AV267" s="419">
        <v>476264.12775591598</v>
      </c>
      <c r="AW267" s="420">
        <v>2721533.5058792238</v>
      </c>
      <c r="AX267" s="420">
        <v>2714329.7183792237</v>
      </c>
      <c r="AY267" s="420">
        <v>5115</v>
      </c>
      <c r="AZ267" s="420">
        <v>2168760</v>
      </c>
      <c r="BA267" s="420">
        <v>0</v>
      </c>
      <c r="BB267" s="420">
        <v>0</v>
      </c>
      <c r="BC267" s="420">
        <v>2721533.5058792238</v>
      </c>
      <c r="BD267" s="419">
        <v>2721533.5058792238</v>
      </c>
      <c r="BE267" s="419">
        <v>0</v>
      </c>
      <c r="BF267" s="420">
        <v>2175963.7875000001</v>
      </c>
      <c r="BG267" s="420">
        <v>2019353.43</v>
      </c>
      <c r="BH267" s="419">
        <v>2564923.1483792239</v>
      </c>
      <c r="BI267" s="419">
        <v>6049.3470480642072</v>
      </c>
      <c r="BJ267" s="419">
        <v>5882.3311369411767</v>
      </c>
      <c r="BK267" s="421">
        <v>2.8392810135112367E-2</v>
      </c>
      <c r="BL267" s="421">
        <v>0</v>
      </c>
      <c r="BM267" s="419">
        <v>0</v>
      </c>
      <c r="BN267" s="420">
        <v>2721533.5058792238</v>
      </c>
      <c r="BO267" s="420">
        <v>6401.7210339132635</v>
      </c>
      <c r="BP267" s="420" t="s">
        <v>78</v>
      </c>
      <c r="BQ267" s="420">
        <v>6418.7110987717542</v>
      </c>
      <c r="BR267" s="421">
        <v>2.7450877549247243E-2</v>
      </c>
      <c r="BS267" s="419">
        <v>0</v>
      </c>
      <c r="BT267" s="419">
        <v>2721533.5058792238</v>
      </c>
      <c r="BU267" s="419">
        <v>0</v>
      </c>
      <c r="BV267" s="419">
        <v>2721533.5058792238</v>
      </c>
      <c r="BW267" s="419">
        <v>7203.7875000000004</v>
      </c>
      <c r="BX267" s="419">
        <v>2714329.7183792237</v>
      </c>
    </row>
    <row r="268" spans="1:76">
      <c r="A268" s="416">
        <v>143089</v>
      </c>
      <c r="B268" s="416">
        <v>3302475</v>
      </c>
      <c r="C268" s="417" t="s">
        <v>342</v>
      </c>
      <c r="D268" s="418">
        <v>288</v>
      </c>
      <c r="E268" s="418">
        <v>288</v>
      </c>
      <c r="F268" s="418">
        <v>0</v>
      </c>
      <c r="G268" s="419">
        <v>1158113.952</v>
      </c>
      <c r="H268" s="419">
        <v>0</v>
      </c>
      <c r="I268" s="419">
        <v>0</v>
      </c>
      <c r="J268" s="419">
        <v>92398.569999999934</v>
      </c>
      <c r="K268" s="419">
        <v>0</v>
      </c>
      <c r="L268" s="419">
        <v>226124.89999999985</v>
      </c>
      <c r="M268" s="419">
        <v>0</v>
      </c>
      <c r="N268" s="419">
        <v>3394.3552204799994</v>
      </c>
      <c r="O268" s="419">
        <v>3822.5185689599921</v>
      </c>
      <c r="P268" s="419">
        <v>0</v>
      </c>
      <c r="Q268" s="419">
        <v>41454.465884159967</v>
      </c>
      <c r="R268" s="419">
        <v>35408.593059839899</v>
      </c>
      <c r="S268" s="419">
        <v>60071.833651199813</v>
      </c>
      <c r="T268" s="419">
        <v>0</v>
      </c>
      <c r="U268" s="419">
        <v>0</v>
      </c>
      <c r="V268" s="419">
        <v>0</v>
      </c>
      <c r="W268" s="419">
        <v>0</v>
      </c>
      <c r="X268" s="419">
        <v>0</v>
      </c>
      <c r="Y268" s="419">
        <v>0</v>
      </c>
      <c r="Z268" s="419">
        <v>62326.497709923635</v>
      </c>
      <c r="AA268" s="419">
        <v>0</v>
      </c>
      <c r="AB268" s="419">
        <v>96282.141764005501</v>
      </c>
      <c r="AC268" s="419">
        <v>0</v>
      </c>
      <c r="AD268" s="419">
        <v>18041.587199999998</v>
      </c>
      <c r="AE268" s="419">
        <v>0</v>
      </c>
      <c r="AF268" s="419">
        <v>149406.57</v>
      </c>
      <c r="AG268" s="419">
        <v>0</v>
      </c>
      <c r="AH268" s="419">
        <v>0</v>
      </c>
      <c r="AI268" s="419">
        <v>0</v>
      </c>
      <c r="AJ268" s="419">
        <v>6512.2239</v>
      </c>
      <c r="AK268" s="419">
        <v>0</v>
      </c>
      <c r="AL268" s="419">
        <v>0</v>
      </c>
      <c r="AM268" s="419">
        <v>0</v>
      </c>
      <c r="AN268" s="419">
        <v>0</v>
      </c>
      <c r="AO268" s="419">
        <v>0</v>
      </c>
      <c r="AP268" s="419">
        <v>0</v>
      </c>
      <c r="AQ268" s="419">
        <v>0</v>
      </c>
      <c r="AR268" s="419">
        <v>0</v>
      </c>
      <c r="AS268" s="419">
        <v>1158113.952</v>
      </c>
      <c r="AT268" s="419">
        <v>639325.46305856865</v>
      </c>
      <c r="AU268" s="419">
        <v>155918.79390000002</v>
      </c>
      <c r="AV268" s="419">
        <v>320750.9244624757</v>
      </c>
      <c r="AW268" s="420">
        <v>1953358.2089585685</v>
      </c>
      <c r="AX268" s="420">
        <v>1946845.9850585684</v>
      </c>
      <c r="AY268" s="420">
        <v>5115</v>
      </c>
      <c r="AZ268" s="420">
        <v>1473120</v>
      </c>
      <c r="BA268" s="420">
        <v>0</v>
      </c>
      <c r="BB268" s="420">
        <v>0</v>
      </c>
      <c r="BC268" s="420">
        <v>1953358.2089585685</v>
      </c>
      <c r="BD268" s="419">
        <v>1953358.2089585683</v>
      </c>
      <c r="BE268" s="419">
        <v>0</v>
      </c>
      <c r="BF268" s="420">
        <v>1479632.2239000001</v>
      </c>
      <c r="BG268" s="420">
        <v>1323713.43</v>
      </c>
      <c r="BH268" s="419">
        <v>1797439.4150585684</v>
      </c>
      <c r="BI268" s="419">
        <v>6241.1090800644733</v>
      </c>
      <c r="BJ268" s="419">
        <v>6027.9435060422948</v>
      </c>
      <c r="BK268" s="421">
        <v>3.5362901760526706E-2</v>
      </c>
      <c r="BL268" s="421">
        <v>0</v>
      </c>
      <c r="BM268" s="419">
        <v>0</v>
      </c>
      <c r="BN268" s="420">
        <v>1953358.2089585685</v>
      </c>
      <c r="BO268" s="420">
        <v>6759.8818925644737</v>
      </c>
      <c r="BP268" s="420" t="s">
        <v>78</v>
      </c>
      <c r="BQ268" s="420">
        <v>6782.4937811061409</v>
      </c>
      <c r="BR268" s="421">
        <v>4.387549225663645E-2</v>
      </c>
      <c r="BS268" s="419">
        <v>0</v>
      </c>
      <c r="BT268" s="419">
        <v>1953358.2089585685</v>
      </c>
      <c r="BU268" s="419">
        <v>0</v>
      </c>
      <c r="BV268" s="419">
        <v>1953358.2089585685</v>
      </c>
      <c r="BW268" s="419">
        <v>6512.2239</v>
      </c>
      <c r="BX268" s="419">
        <v>1946845.9850585684</v>
      </c>
    </row>
    <row r="269" spans="1:76">
      <c r="A269" s="416">
        <v>142386</v>
      </c>
      <c r="B269" s="416">
        <v>3302480</v>
      </c>
      <c r="C269" s="417" t="s">
        <v>343</v>
      </c>
      <c r="D269" s="418">
        <v>302</v>
      </c>
      <c r="E269" s="418">
        <v>302</v>
      </c>
      <c r="F269" s="418">
        <v>0</v>
      </c>
      <c r="G269" s="419">
        <v>1214411.1580000001</v>
      </c>
      <c r="H269" s="419">
        <v>0</v>
      </c>
      <c r="I269" s="419">
        <v>0</v>
      </c>
      <c r="J269" s="419">
        <v>108704.19999999987</v>
      </c>
      <c r="K269" s="419">
        <v>0</v>
      </c>
      <c r="L269" s="419">
        <v>265193.59999999974</v>
      </c>
      <c r="M269" s="419">
        <v>0</v>
      </c>
      <c r="N269" s="419">
        <v>3648.8915872744137</v>
      </c>
      <c r="O269" s="419">
        <v>7375.419165767441</v>
      </c>
      <c r="P269" s="419">
        <v>4145.7619310734854</v>
      </c>
      <c r="Q269" s="419">
        <v>6086.6617115385898</v>
      </c>
      <c r="R269" s="419">
        <v>62440.039870749701</v>
      </c>
      <c r="S269" s="419">
        <v>56726.030917060467</v>
      </c>
      <c r="T269" s="419">
        <v>0</v>
      </c>
      <c r="U269" s="419">
        <v>0</v>
      </c>
      <c r="V269" s="419">
        <v>0</v>
      </c>
      <c r="W269" s="419">
        <v>0</v>
      </c>
      <c r="X269" s="419">
        <v>0</v>
      </c>
      <c r="Y269" s="419">
        <v>0</v>
      </c>
      <c r="Z269" s="419">
        <v>41179.724644194685</v>
      </c>
      <c r="AA269" s="419">
        <v>0</v>
      </c>
      <c r="AB269" s="419">
        <v>183160.73619769554</v>
      </c>
      <c r="AC269" s="419">
        <v>0</v>
      </c>
      <c r="AD269" s="419">
        <v>20123.308799999966</v>
      </c>
      <c r="AE269" s="419">
        <v>0</v>
      </c>
      <c r="AF269" s="419">
        <v>149406.57</v>
      </c>
      <c r="AG269" s="419">
        <v>0</v>
      </c>
      <c r="AH269" s="419">
        <v>0</v>
      </c>
      <c r="AI269" s="419">
        <v>0</v>
      </c>
      <c r="AJ269" s="419">
        <v>7491.9390000000003</v>
      </c>
      <c r="AK269" s="419">
        <v>0</v>
      </c>
      <c r="AL269" s="419">
        <v>0</v>
      </c>
      <c r="AM269" s="419">
        <v>0</v>
      </c>
      <c r="AN269" s="419">
        <v>0</v>
      </c>
      <c r="AO269" s="419">
        <v>0</v>
      </c>
      <c r="AP269" s="419">
        <v>0</v>
      </c>
      <c r="AQ269" s="419">
        <v>0</v>
      </c>
      <c r="AR269" s="419">
        <v>0</v>
      </c>
      <c r="AS269" s="419">
        <v>1214411.1580000001</v>
      </c>
      <c r="AT269" s="419">
        <v>758784.37482535397</v>
      </c>
      <c r="AU269" s="419">
        <v>156898.50900000002</v>
      </c>
      <c r="AV269" s="419">
        <v>429036.71196374251</v>
      </c>
      <c r="AW269" s="420">
        <v>2130094.0418253541</v>
      </c>
      <c r="AX269" s="420">
        <v>2122602.1028253543</v>
      </c>
      <c r="AY269" s="420">
        <v>5115</v>
      </c>
      <c r="AZ269" s="420">
        <v>1544730</v>
      </c>
      <c r="BA269" s="420">
        <v>0</v>
      </c>
      <c r="BB269" s="420">
        <v>0</v>
      </c>
      <c r="BC269" s="420">
        <v>2130094.0418253541</v>
      </c>
      <c r="BD269" s="419">
        <v>2130094.0418253541</v>
      </c>
      <c r="BE269" s="419">
        <v>0</v>
      </c>
      <c r="BF269" s="420">
        <v>1552221.939</v>
      </c>
      <c r="BG269" s="420">
        <v>1395323.43</v>
      </c>
      <c r="BH269" s="419">
        <v>1973195.532825354</v>
      </c>
      <c r="BI269" s="419">
        <v>6533.7600424680595</v>
      </c>
      <c r="BJ269" s="419">
        <v>6469.9300756172834</v>
      </c>
      <c r="BK269" s="421">
        <v>9.865634729396399E-3</v>
      </c>
      <c r="BL269" s="421">
        <v>0</v>
      </c>
      <c r="BM269" s="419">
        <v>0</v>
      </c>
      <c r="BN269" s="420">
        <v>2130094.0418253541</v>
      </c>
      <c r="BO269" s="420">
        <v>7028.4837841899152</v>
      </c>
      <c r="BP269" s="420" t="s">
        <v>78</v>
      </c>
      <c r="BQ269" s="420">
        <v>7053.2915292230264</v>
      </c>
      <c r="BR269" s="421">
        <v>1.4665684594689088E-2</v>
      </c>
      <c r="BS269" s="419">
        <v>0</v>
      </c>
      <c r="BT269" s="419">
        <v>2130094.0418253541</v>
      </c>
      <c r="BU269" s="419">
        <v>0</v>
      </c>
      <c r="BV269" s="419">
        <v>2130094.0418253541</v>
      </c>
      <c r="BW269" s="419">
        <v>7491.9390000000003</v>
      </c>
      <c r="BX269" s="419">
        <v>2122602.1028253543</v>
      </c>
    </row>
    <row r="270" spans="1:76">
      <c r="A270" s="416">
        <v>137168</v>
      </c>
      <c r="B270" s="416">
        <v>3302481</v>
      </c>
      <c r="C270" s="417" t="s">
        <v>344</v>
      </c>
      <c r="D270" s="418">
        <v>402</v>
      </c>
      <c r="E270" s="418">
        <v>402</v>
      </c>
      <c r="F270" s="418">
        <v>0</v>
      </c>
      <c r="G270" s="419">
        <v>1616534.0580000002</v>
      </c>
      <c r="H270" s="419">
        <v>0</v>
      </c>
      <c r="I270" s="419">
        <v>0</v>
      </c>
      <c r="J270" s="419">
        <v>108704.19999999984</v>
      </c>
      <c r="K270" s="419">
        <v>0</v>
      </c>
      <c r="L270" s="419">
        <v>264009.7</v>
      </c>
      <c r="M270" s="419">
        <v>0</v>
      </c>
      <c r="N270" s="419">
        <v>8728.3419955199952</v>
      </c>
      <c r="O270" s="419">
        <v>22935.111413759922</v>
      </c>
      <c r="P270" s="419">
        <v>95036.787578879914</v>
      </c>
      <c r="Q270" s="419">
        <v>12133.014405119993</v>
      </c>
      <c r="R270" s="419">
        <v>17704.296529919986</v>
      </c>
      <c r="S270" s="419">
        <v>3533.6372735999903</v>
      </c>
      <c r="T270" s="419">
        <v>0</v>
      </c>
      <c r="U270" s="419">
        <v>0</v>
      </c>
      <c r="V270" s="419">
        <v>0</v>
      </c>
      <c r="W270" s="419">
        <v>0</v>
      </c>
      <c r="X270" s="419">
        <v>0</v>
      </c>
      <c r="Y270" s="419">
        <v>0</v>
      </c>
      <c r="Z270" s="419">
        <v>68551.337142856966</v>
      </c>
      <c r="AA270" s="419">
        <v>0</v>
      </c>
      <c r="AB270" s="419">
        <v>224947.27272633024</v>
      </c>
      <c r="AC270" s="419">
        <v>0</v>
      </c>
      <c r="AD270" s="419">
        <v>0</v>
      </c>
      <c r="AE270" s="419">
        <v>0</v>
      </c>
      <c r="AF270" s="419">
        <v>149406.57</v>
      </c>
      <c r="AG270" s="419">
        <v>0</v>
      </c>
      <c r="AH270" s="419">
        <v>0</v>
      </c>
      <c r="AI270" s="419">
        <v>0</v>
      </c>
      <c r="AJ270" s="419">
        <v>8702.1753000000008</v>
      </c>
      <c r="AK270" s="419">
        <v>0</v>
      </c>
      <c r="AL270" s="419">
        <v>0</v>
      </c>
      <c r="AM270" s="419">
        <v>0</v>
      </c>
      <c r="AN270" s="419">
        <v>0</v>
      </c>
      <c r="AO270" s="419">
        <v>0</v>
      </c>
      <c r="AP270" s="419">
        <v>0</v>
      </c>
      <c r="AQ270" s="419">
        <v>0</v>
      </c>
      <c r="AR270" s="419">
        <v>0</v>
      </c>
      <c r="AS270" s="419">
        <v>1616534.0580000002</v>
      </c>
      <c r="AT270" s="419">
        <v>826283.69906598679</v>
      </c>
      <c r="AU270" s="419">
        <v>158108.74530000001</v>
      </c>
      <c r="AV270" s="419">
        <v>497576.6077371781</v>
      </c>
      <c r="AW270" s="420">
        <v>2600926.5023659873</v>
      </c>
      <c r="AX270" s="420">
        <v>2592224.3270659875</v>
      </c>
      <c r="AY270" s="420">
        <v>5115</v>
      </c>
      <c r="AZ270" s="420">
        <v>2056230</v>
      </c>
      <c r="BA270" s="420">
        <v>0</v>
      </c>
      <c r="BB270" s="420">
        <v>0</v>
      </c>
      <c r="BC270" s="420">
        <v>2600926.5023659873</v>
      </c>
      <c r="BD270" s="419">
        <v>2600926.5023659868</v>
      </c>
      <c r="BE270" s="419">
        <v>0</v>
      </c>
      <c r="BF270" s="420">
        <v>2064932.1753</v>
      </c>
      <c r="BG270" s="420">
        <v>1906823.43</v>
      </c>
      <c r="BH270" s="419">
        <v>2442817.7570659877</v>
      </c>
      <c r="BI270" s="419">
        <v>6076.6610872288247</v>
      </c>
      <c r="BJ270" s="419">
        <v>5954.4503009501186</v>
      </c>
      <c r="BK270" s="421">
        <v>2.0524276818500879E-2</v>
      </c>
      <c r="BL270" s="421">
        <v>0</v>
      </c>
      <c r="BM270" s="419">
        <v>0</v>
      </c>
      <c r="BN270" s="420">
        <v>2600926.5023659873</v>
      </c>
      <c r="BO270" s="420">
        <v>6448.3192215571826</v>
      </c>
      <c r="BP270" s="420" t="s">
        <v>78</v>
      </c>
      <c r="BQ270" s="420">
        <v>6469.9664237959887</v>
      </c>
      <c r="BR270" s="421">
        <v>2.4552752965129487E-2</v>
      </c>
      <c r="BS270" s="419">
        <v>0</v>
      </c>
      <c r="BT270" s="419">
        <v>2600926.5023659873</v>
      </c>
      <c r="BU270" s="419">
        <v>0</v>
      </c>
      <c r="BV270" s="419">
        <v>2600926.5023659873</v>
      </c>
      <c r="BW270" s="419">
        <v>8702.1753000000008</v>
      </c>
      <c r="BX270" s="419">
        <v>2592224.3270659875</v>
      </c>
    </row>
    <row r="271" spans="1:76">
      <c r="A271" s="416">
        <v>146722</v>
      </c>
      <c r="B271" s="416">
        <v>3302485</v>
      </c>
      <c r="C271" s="417" t="s">
        <v>345</v>
      </c>
      <c r="D271" s="418">
        <v>568</v>
      </c>
      <c r="E271" s="418">
        <v>568</v>
      </c>
      <c r="F271" s="418">
        <v>0</v>
      </c>
      <c r="G271" s="419">
        <v>2284058.0720000002</v>
      </c>
      <c r="H271" s="419">
        <v>0</v>
      </c>
      <c r="I271" s="419">
        <v>0</v>
      </c>
      <c r="J271" s="419">
        <v>174420.82999999981</v>
      </c>
      <c r="K271" s="419">
        <v>0</v>
      </c>
      <c r="L271" s="419">
        <v>417916.69999999955</v>
      </c>
      <c r="M271" s="419">
        <v>0</v>
      </c>
      <c r="N271" s="419">
        <v>21859.339741866566</v>
      </c>
      <c r="O271" s="419">
        <v>18557.184163839982</v>
      </c>
      <c r="P271" s="419">
        <v>3219.4724962607202</v>
      </c>
      <c r="Q271" s="419">
        <v>37982.540686222143</v>
      </c>
      <c r="R271" s="419">
        <v>20422.72119618368</v>
      </c>
      <c r="S271" s="419">
        <v>134515.03864794059</v>
      </c>
      <c r="T271" s="419">
        <v>0</v>
      </c>
      <c r="U271" s="419">
        <v>0</v>
      </c>
      <c r="V271" s="419">
        <v>0</v>
      </c>
      <c r="W271" s="419">
        <v>0</v>
      </c>
      <c r="X271" s="419">
        <v>0</v>
      </c>
      <c r="Y271" s="419">
        <v>0</v>
      </c>
      <c r="Z271" s="419">
        <v>66836.375284552691</v>
      </c>
      <c r="AA271" s="419">
        <v>0</v>
      </c>
      <c r="AB271" s="419">
        <v>281652.55120216811</v>
      </c>
      <c r="AC271" s="419">
        <v>0</v>
      </c>
      <c r="AD271" s="419">
        <v>10600.748088888857</v>
      </c>
      <c r="AE271" s="419">
        <v>0</v>
      </c>
      <c r="AF271" s="419">
        <v>149406.57</v>
      </c>
      <c r="AG271" s="419">
        <v>0</v>
      </c>
      <c r="AH271" s="419">
        <v>0</v>
      </c>
      <c r="AI271" s="419">
        <v>0</v>
      </c>
      <c r="AJ271" s="419">
        <v>8111.7286000000004</v>
      </c>
      <c r="AK271" s="419">
        <v>0</v>
      </c>
      <c r="AL271" s="419">
        <v>0</v>
      </c>
      <c r="AM271" s="419">
        <v>0</v>
      </c>
      <c r="AN271" s="419">
        <v>0</v>
      </c>
      <c r="AO271" s="419">
        <v>0</v>
      </c>
      <c r="AP271" s="419">
        <v>0</v>
      </c>
      <c r="AQ271" s="419">
        <v>0</v>
      </c>
      <c r="AR271" s="419">
        <v>0</v>
      </c>
      <c r="AS271" s="419">
        <v>2284058.0720000002</v>
      </c>
      <c r="AT271" s="419">
        <v>1187983.5015079228</v>
      </c>
      <c r="AU271" s="419">
        <v>157518.29860000001</v>
      </c>
      <c r="AV271" s="419">
        <v>694257.23249780072</v>
      </c>
      <c r="AW271" s="420">
        <v>3629559.8721079226</v>
      </c>
      <c r="AX271" s="420">
        <v>3621448.1435079225</v>
      </c>
      <c r="AY271" s="420">
        <v>5115</v>
      </c>
      <c r="AZ271" s="420">
        <v>2905320</v>
      </c>
      <c r="BA271" s="420">
        <v>0</v>
      </c>
      <c r="BB271" s="420">
        <v>0</v>
      </c>
      <c r="BC271" s="420">
        <v>3629559.8721079226</v>
      </c>
      <c r="BD271" s="419">
        <v>3629559.8721079226</v>
      </c>
      <c r="BE271" s="419">
        <v>0</v>
      </c>
      <c r="BF271" s="420">
        <v>2913431.7286</v>
      </c>
      <c r="BG271" s="420">
        <v>2755913.43</v>
      </c>
      <c r="BH271" s="419">
        <v>3472041.5735079227</v>
      </c>
      <c r="BI271" s="419">
        <v>6112.749249133667</v>
      </c>
      <c r="BJ271" s="419">
        <v>5943.8224311418689</v>
      </c>
      <c r="BK271" s="421">
        <v>2.8420569414511519E-2</v>
      </c>
      <c r="BL271" s="421">
        <v>0</v>
      </c>
      <c r="BM271" s="419">
        <v>0</v>
      </c>
      <c r="BN271" s="420">
        <v>3629559.8721079226</v>
      </c>
      <c r="BO271" s="420">
        <v>6375.7889850491592</v>
      </c>
      <c r="BP271" s="420" t="s">
        <v>78</v>
      </c>
      <c r="BQ271" s="420">
        <v>6390.0701973731029</v>
      </c>
      <c r="BR271" s="421">
        <v>2.9488580075897497E-2</v>
      </c>
      <c r="BS271" s="419">
        <v>0</v>
      </c>
      <c r="BT271" s="419">
        <v>3629559.8721079226</v>
      </c>
      <c r="BU271" s="419">
        <v>0</v>
      </c>
      <c r="BV271" s="419">
        <v>3629559.8721079226</v>
      </c>
      <c r="BW271" s="419">
        <v>8111.7286000000004</v>
      </c>
      <c r="BX271" s="419">
        <v>3621448.1435079225</v>
      </c>
    </row>
    <row r="272" spans="1:76">
      <c r="A272" s="416">
        <v>143439</v>
      </c>
      <c r="B272" s="416">
        <v>3303004</v>
      </c>
      <c r="C272" s="417" t="s">
        <v>346</v>
      </c>
      <c r="D272" s="418">
        <v>208</v>
      </c>
      <c r="E272" s="418">
        <v>208</v>
      </c>
      <c r="F272" s="418">
        <v>0</v>
      </c>
      <c r="G272" s="419">
        <v>836415.6320000001</v>
      </c>
      <c r="H272" s="419">
        <v>0</v>
      </c>
      <c r="I272" s="419">
        <v>0</v>
      </c>
      <c r="J272" s="419">
        <v>15811.519999999913</v>
      </c>
      <c r="K272" s="419">
        <v>0</v>
      </c>
      <c r="L272" s="419">
        <v>37884.799999999792</v>
      </c>
      <c r="M272" s="419">
        <v>0</v>
      </c>
      <c r="N272" s="419">
        <v>484.90788863999978</v>
      </c>
      <c r="O272" s="419">
        <v>2352.3191193599964</v>
      </c>
      <c r="P272" s="419">
        <v>4132.0342425599929</v>
      </c>
      <c r="Q272" s="419">
        <v>5560.964935679991</v>
      </c>
      <c r="R272" s="419">
        <v>3755.4568396799941</v>
      </c>
      <c r="S272" s="419">
        <v>9187.4569113599991</v>
      </c>
      <c r="T272" s="419">
        <v>0</v>
      </c>
      <c r="U272" s="419">
        <v>0</v>
      </c>
      <c r="V272" s="419">
        <v>0</v>
      </c>
      <c r="W272" s="419">
        <v>0</v>
      </c>
      <c r="X272" s="419">
        <v>0</v>
      </c>
      <c r="Y272" s="419">
        <v>0</v>
      </c>
      <c r="Z272" s="419">
        <v>27897.240449438141</v>
      </c>
      <c r="AA272" s="419">
        <v>0</v>
      </c>
      <c r="AB272" s="419">
        <v>62109.425825356011</v>
      </c>
      <c r="AC272" s="419">
        <v>0</v>
      </c>
      <c r="AD272" s="419">
        <v>0</v>
      </c>
      <c r="AE272" s="419">
        <v>0</v>
      </c>
      <c r="AF272" s="419">
        <v>149406.57</v>
      </c>
      <c r="AG272" s="419">
        <v>0</v>
      </c>
      <c r="AH272" s="419">
        <v>0</v>
      </c>
      <c r="AI272" s="419">
        <v>0</v>
      </c>
      <c r="AJ272" s="419">
        <v>3054.8281000000002</v>
      </c>
      <c r="AK272" s="419">
        <v>0</v>
      </c>
      <c r="AL272" s="419">
        <v>0</v>
      </c>
      <c r="AM272" s="419">
        <v>0</v>
      </c>
      <c r="AN272" s="419">
        <v>0</v>
      </c>
      <c r="AO272" s="419">
        <v>0</v>
      </c>
      <c r="AP272" s="419">
        <v>0</v>
      </c>
      <c r="AQ272" s="419">
        <v>0</v>
      </c>
      <c r="AR272" s="419">
        <v>0</v>
      </c>
      <c r="AS272" s="419">
        <v>836415.6320000001</v>
      </c>
      <c r="AT272" s="419">
        <v>169176.12621207384</v>
      </c>
      <c r="AU272" s="419">
        <v>152461.39810000002</v>
      </c>
      <c r="AV272" s="419">
        <v>132431.21300277673</v>
      </c>
      <c r="AW272" s="420">
        <v>1158053.156312074</v>
      </c>
      <c r="AX272" s="420">
        <v>1154998.328212074</v>
      </c>
      <c r="AY272" s="420">
        <v>5115</v>
      </c>
      <c r="AZ272" s="420">
        <v>1063920</v>
      </c>
      <c r="BA272" s="420">
        <v>0</v>
      </c>
      <c r="BB272" s="420">
        <v>0</v>
      </c>
      <c r="BC272" s="420">
        <v>1158053.156312074</v>
      </c>
      <c r="BD272" s="419">
        <v>1158053.156312074</v>
      </c>
      <c r="BE272" s="419">
        <v>0</v>
      </c>
      <c r="BF272" s="420">
        <v>1066974.8281</v>
      </c>
      <c r="BG272" s="420">
        <v>914513.42999999993</v>
      </c>
      <c r="BH272" s="419">
        <v>1005591.7582120739</v>
      </c>
      <c r="BI272" s="419">
        <v>4834.5757606349707</v>
      </c>
      <c r="BJ272" s="419">
        <v>4793.2113347826089</v>
      </c>
      <c r="BK272" s="421">
        <v>8.6297938820671383E-3</v>
      </c>
      <c r="BL272" s="421">
        <v>0</v>
      </c>
      <c r="BM272" s="419">
        <v>0</v>
      </c>
      <c r="BN272" s="420">
        <v>1158053.156312074</v>
      </c>
      <c r="BO272" s="420">
        <v>5552.8765779426631</v>
      </c>
      <c r="BP272" s="420" t="s">
        <v>78</v>
      </c>
      <c r="BQ272" s="420">
        <v>5567.5632515003563</v>
      </c>
      <c r="BR272" s="421">
        <v>4.2193570603101804E-3</v>
      </c>
      <c r="BS272" s="419">
        <v>0</v>
      </c>
      <c r="BT272" s="419">
        <v>1158053.156312074</v>
      </c>
      <c r="BU272" s="419">
        <v>0</v>
      </c>
      <c r="BV272" s="419">
        <v>1158053.156312074</v>
      </c>
      <c r="BW272" s="419">
        <v>3054.8281000000002</v>
      </c>
      <c r="BX272" s="419">
        <v>1154998.328212074</v>
      </c>
    </row>
    <row r="273" spans="1:76">
      <c r="A273" s="416">
        <v>139041</v>
      </c>
      <c r="B273" s="416">
        <v>3303015</v>
      </c>
      <c r="C273" s="417" t="s">
        <v>347</v>
      </c>
      <c r="D273" s="418">
        <v>349</v>
      </c>
      <c r="E273" s="418">
        <v>349</v>
      </c>
      <c r="F273" s="418">
        <v>0</v>
      </c>
      <c r="G273" s="419">
        <v>1403408.9210000001</v>
      </c>
      <c r="H273" s="419">
        <v>0</v>
      </c>
      <c r="I273" s="419">
        <v>0</v>
      </c>
      <c r="J273" s="419">
        <v>71151.839999999909</v>
      </c>
      <c r="K273" s="419">
        <v>0</v>
      </c>
      <c r="L273" s="419">
        <v>172849.39999999982</v>
      </c>
      <c r="M273" s="419">
        <v>0</v>
      </c>
      <c r="N273" s="419">
        <v>21578.401044479964</v>
      </c>
      <c r="O273" s="419">
        <v>9115.2365875199921</v>
      </c>
      <c r="P273" s="419">
        <v>13314.33255936</v>
      </c>
      <c r="Q273" s="419">
        <v>64203.867893759852</v>
      </c>
      <c r="R273" s="419">
        <v>19850.271866879935</v>
      </c>
      <c r="S273" s="419">
        <v>2826.9098188799921</v>
      </c>
      <c r="T273" s="419">
        <v>0</v>
      </c>
      <c r="U273" s="419">
        <v>0</v>
      </c>
      <c r="V273" s="419">
        <v>0</v>
      </c>
      <c r="W273" s="419">
        <v>0</v>
      </c>
      <c r="X273" s="419">
        <v>0</v>
      </c>
      <c r="Y273" s="419">
        <v>0</v>
      </c>
      <c r="Z273" s="419">
        <v>50537.671606557349</v>
      </c>
      <c r="AA273" s="419">
        <v>0</v>
      </c>
      <c r="AB273" s="419">
        <v>136382.58333168295</v>
      </c>
      <c r="AC273" s="419">
        <v>0</v>
      </c>
      <c r="AD273" s="419">
        <v>1985.3455999999983</v>
      </c>
      <c r="AE273" s="419">
        <v>0</v>
      </c>
      <c r="AF273" s="419">
        <v>149406.57</v>
      </c>
      <c r="AG273" s="419">
        <v>0</v>
      </c>
      <c r="AH273" s="419">
        <v>0</v>
      </c>
      <c r="AI273" s="419">
        <v>0</v>
      </c>
      <c r="AJ273" s="419">
        <v>8010.6117000000004</v>
      </c>
      <c r="AK273" s="419">
        <v>0</v>
      </c>
      <c r="AL273" s="419">
        <v>0</v>
      </c>
      <c r="AM273" s="419">
        <v>0</v>
      </c>
      <c r="AN273" s="419">
        <v>0</v>
      </c>
      <c r="AO273" s="419">
        <v>0</v>
      </c>
      <c r="AP273" s="419">
        <v>0</v>
      </c>
      <c r="AQ273" s="419">
        <v>0</v>
      </c>
      <c r="AR273" s="419">
        <v>0</v>
      </c>
      <c r="AS273" s="419">
        <v>1403408.9210000001</v>
      </c>
      <c r="AT273" s="419">
        <v>563795.86030911969</v>
      </c>
      <c r="AU273" s="419">
        <v>157417.18170000002</v>
      </c>
      <c r="AV273" s="419">
        <v>341513.52289919951</v>
      </c>
      <c r="AW273" s="420">
        <v>2124621.96300912</v>
      </c>
      <c r="AX273" s="420">
        <v>2116611.3513091202</v>
      </c>
      <c r="AY273" s="420">
        <v>5115</v>
      </c>
      <c r="AZ273" s="420">
        <v>1785135</v>
      </c>
      <c r="BA273" s="420">
        <v>0</v>
      </c>
      <c r="BB273" s="420">
        <v>0</v>
      </c>
      <c r="BC273" s="420">
        <v>2124621.96300912</v>
      </c>
      <c r="BD273" s="419">
        <v>2124621.96300912</v>
      </c>
      <c r="BE273" s="419">
        <v>0</v>
      </c>
      <c r="BF273" s="420">
        <v>1793145.6117</v>
      </c>
      <c r="BG273" s="420">
        <v>1635728.43</v>
      </c>
      <c r="BH273" s="419">
        <v>1967204.7813091199</v>
      </c>
      <c r="BI273" s="419">
        <v>5636.6899177911746</v>
      </c>
      <c r="BJ273" s="419">
        <v>5283.6425828169013</v>
      </c>
      <c r="BK273" s="421">
        <v>6.6818928313287049E-2</v>
      </c>
      <c r="BL273" s="421">
        <v>0</v>
      </c>
      <c r="BM273" s="419">
        <v>0</v>
      </c>
      <c r="BN273" s="420">
        <v>2124621.96300912</v>
      </c>
      <c r="BO273" s="420">
        <v>6064.7889722324362</v>
      </c>
      <c r="BP273" s="420" t="s">
        <v>78</v>
      </c>
      <c r="BQ273" s="420">
        <v>6087.7420143527788</v>
      </c>
      <c r="BR273" s="421">
        <v>6.3701431388702545E-2</v>
      </c>
      <c r="BS273" s="419">
        <v>0</v>
      </c>
      <c r="BT273" s="419">
        <v>2124621.96300912</v>
      </c>
      <c r="BU273" s="419">
        <v>0</v>
      </c>
      <c r="BV273" s="419">
        <v>2124621.96300912</v>
      </c>
      <c r="BW273" s="419">
        <v>8010.6117000000004</v>
      </c>
      <c r="BX273" s="419">
        <v>2116611.3513091202</v>
      </c>
    </row>
    <row r="274" spans="1:76">
      <c r="A274" s="416">
        <v>147478</v>
      </c>
      <c r="B274" s="416">
        <v>3303302</v>
      </c>
      <c r="C274" s="417" t="s">
        <v>348</v>
      </c>
      <c r="D274" s="418">
        <v>412</v>
      </c>
      <c r="E274" s="418">
        <v>412</v>
      </c>
      <c r="F274" s="418">
        <v>0</v>
      </c>
      <c r="G274" s="419">
        <v>1656746.348</v>
      </c>
      <c r="H274" s="419">
        <v>0</v>
      </c>
      <c r="I274" s="419">
        <v>0</v>
      </c>
      <c r="J274" s="419">
        <v>74116.499999999869</v>
      </c>
      <c r="K274" s="419">
        <v>0</v>
      </c>
      <c r="L274" s="419">
        <v>181136.69999999958</v>
      </c>
      <c r="M274" s="419">
        <v>0</v>
      </c>
      <c r="N274" s="419">
        <v>32246.374594559944</v>
      </c>
      <c r="O274" s="419">
        <v>17936.433285119947</v>
      </c>
      <c r="P274" s="419">
        <v>2754.6894950399992</v>
      </c>
      <c r="Q274" s="419">
        <v>29826.99374591987</v>
      </c>
      <c r="R274" s="419">
        <v>28434.173214719976</v>
      </c>
      <c r="S274" s="419">
        <v>28975.825643519995</v>
      </c>
      <c r="T274" s="419">
        <v>0</v>
      </c>
      <c r="U274" s="419">
        <v>0</v>
      </c>
      <c r="V274" s="419">
        <v>0</v>
      </c>
      <c r="W274" s="419">
        <v>0</v>
      </c>
      <c r="X274" s="419">
        <v>0</v>
      </c>
      <c r="Y274" s="419">
        <v>0</v>
      </c>
      <c r="Z274" s="419">
        <v>40517.297272727199</v>
      </c>
      <c r="AA274" s="419">
        <v>0</v>
      </c>
      <c r="AB274" s="419">
        <v>159035.07118678777</v>
      </c>
      <c r="AC274" s="419">
        <v>0</v>
      </c>
      <c r="AD274" s="419">
        <v>0</v>
      </c>
      <c r="AE274" s="419">
        <v>0</v>
      </c>
      <c r="AF274" s="419">
        <v>149406.57</v>
      </c>
      <c r="AG274" s="419">
        <v>0</v>
      </c>
      <c r="AH274" s="419">
        <v>0</v>
      </c>
      <c r="AI274" s="419">
        <v>0</v>
      </c>
      <c r="AJ274" s="419">
        <v>9508.9994999999999</v>
      </c>
      <c r="AK274" s="419">
        <v>0</v>
      </c>
      <c r="AL274" s="419">
        <v>0</v>
      </c>
      <c r="AM274" s="419">
        <v>0</v>
      </c>
      <c r="AN274" s="419">
        <v>0</v>
      </c>
      <c r="AO274" s="419">
        <v>0</v>
      </c>
      <c r="AP274" s="419">
        <v>0</v>
      </c>
      <c r="AQ274" s="419">
        <v>0</v>
      </c>
      <c r="AR274" s="419">
        <v>0</v>
      </c>
      <c r="AS274" s="419">
        <v>1656746.348</v>
      </c>
      <c r="AT274" s="419">
        <v>594980.0584383941</v>
      </c>
      <c r="AU274" s="419">
        <v>158915.56950000001</v>
      </c>
      <c r="AV274" s="419">
        <v>384226.35697918432</v>
      </c>
      <c r="AW274" s="420">
        <v>2410641.9759383942</v>
      </c>
      <c r="AX274" s="420">
        <v>2401132.9764383943</v>
      </c>
      <c r="AY274" s="420">
        <v>5115</v>
      </c>
      <c r="AZ274" s="420">
        <v>2107380</v>
      </c>
      <c r="BA274" s="420">
        <v>0</v>
      </c>
      <c r="BB274" s="420">
        <v>0</v>
      </c>
      <c r="BC274" s="420">
        <v>2410641.9759383942</v>
      </c>
      <c r="BD274" s="419">
        <v>2410641.9759383942</v>
      </c>
      <c r="BE274" s="419">
        <v>0</v>
      </c>
      <c r="BF274" s="420">
        <v>2116888.9994999999</v>
      </c>
      <c r="BG274" s="420">
        <v>1957973.43</v>
      </c>
      <c r="BH274" s="419">
        <v>2251726.4064383944</v>
      </c>
      <c r="BI274" s="419">
        <v>5465.3553554329965</v>
      </c>
      <c r="BJ274" s="419">
        <v>5354.0041309927365</v>
      </c>
      <c r="BK274" s="421">
        <v>2.0797747203010343E-2</v>
      </c>
      <c r="BL274" s="421">
        <v>0</v>
      </c>
      <c r="BM274" s="419">
        <v>0</v>
      </c>
      <c r="BN274" s="420">
        <v>2410641.9759383942</v>
      </c>
      <c r="BO274" s="420">
        <v>5827.9926612582385</v>
      </c>
      <c r="BP274" s="420" t="s">
        <v>78</v>
      </c>
      <c r="BQ274" s="420">
        <v>5851.0727571320249</v>
      </c>
      <c r="BR274" s="421">
        <v>2.1975087326987941E-2</v>
      </c>
      <c r="BS274" s="419">
        <v>0</v>
      </c>
      <c r="BT274" s="419">
        <v>2410641.9759383942</v>
      </c>
      <c r="BU274" s="419">
        <v>0</v>
      </c>
      <c r="BV274" s="419">
        <v>2410641.9759383942</v>
      </c>
      <c r="BW274" s="419">
        <v>9508.9994999999999</v>
      </c>
      <c r="BX274" s="419">
        <v>2401132.9764383943</v>
      </c>
    </row>
    <row r="275" spans="1:76">
      <c r="A275" s="416">
        <v>140463</v>
      </c>
      <c r="B275" s="416">
        <v>3303303</v>
      </c>
      <c r="C275" s="417" t="s">
        <v>349</v>
      </c>
      <c r="D275" s="418">
        <v>189</v>
      </c>
      <c r="E275" s="418">
        <v>189</v>
      </c>
      <c r="F275" s="418">
        <v>0</v>
      </c>
      <c r="G275" s="419">
        <v>760012.28100000008</v>
      </c>
      <c r="H275" s="419">
        <v>0</v>
      </c>
      <c r="I275" s="419">
        <v>0</v>
      </c>
      <c r="J275" s="419">
        <v>54846.20999999997</v>
      </c>
      <c r="K275" s="419">
        <v>0</v>
      </c>
      <c r="L275" s="419">
        <v>136148.49999999991</v>
      </c>
      <c r="M275" s="419">
        <v>0</v>
      </c>
      <c r="N275" s="419">
        <v>4143.6410803199988</v>
      </c>
      <c r="O275" s="419">
        <v>1182.4157275506354</v>
      </c>
      <c r="P275" s="419">
        <v>38770.789382318224</v>
      </c>
      <c r="Q275" s="419">
        <v>10672.857751312296</v>
      </c>
      <c r="R275" s="419">
        <v>29124.766341773571</v>
      </c>
      <c r="S275" s="419">
        <v>2131.4599299268034</v>
      </c>
      <c r="T275" s="419">
        <v>0</v>
      </c>
      <c r="U275" s="419">
        <v>0</v>
      </c>
      <c r="V275" s="419">
        <v>0</v>
      </c>
      <c r="W275" s="419">
        <v>0</v>
      </c>
      <c r="X275" s="419">
        <v>0</v>
      </c>
      <c r="Y275" s="419">
        <v>0</v>
      </c>
      <c r="Z275" s="419">
        <v>39936.380869565182</v>
      </c>
      <c r="AA275" s="419">
        <v>0</v>
      </c>
      <c r="AB275" s="419">
        <v>70507.865263318919</v>
      </c>
      <c r="AC275" s="419">
        <v>0</v>
      </c>
      <c r="AD275" s="419">
        <v>20875.041599999895</v>
      </c>
      <c r="AE275" s="419">
        <v>0</v>
      </c>
      <c r="AF275" s="419">
        <v>149406.57</v>
      </c>
      <c r="AG275" s="419">
        <v>0</v>
      </c>
      <c r="AH275" s="419">
        <v>0</v>
      </c>
      <c r="AI275" s="419">
        <v>0</v>
      </c>
      <c r="AJ275" s="419">
        <v>3423.5142999999998</v>
      </c>
      <c r="AK275" s="419">
        <v>0</v>
      </c>
      <c r="AL275" s="419">
        <v>0</v>
      </c>
      <c r="AM275" s="419">
        <v>0</v>
      </c>
      <c r="AN275" s="419">
        <v>0</v>
      </c>
      <c r="AO275" s="419">
        <v>0</v>
      </c>
      <c r="AP275" s="419">
        <v>0</v>
      </c>
      <c r="AQ275" s="419">
        <v>0</v>
      </c>
      <c r="AR275" s="419">
        <v>0</v>
      </c>
      <c r="AS275" s="419">
        <v>760012.28100000008</v>
      </c>
      <c r="AT275" s="419">
        <v>408339.9279460854</v>
      </c>
      <c r="AU275" s="419">
        <v>152830.08430000002</v>
      </c>
      <c r="AV275" s="419">
        <v>208235.90979007143</v>
      </c>
      <c r="AW275" s="420">
        <v>1321182.2932460855</v>
      </c>
      <c r="AX275" s="420">
        <v>1317758.7789460856</v>
      </c>
      <c r="AY275" s="420">
        <v>5115</v>
      </c>
      <c r="AZ275" s="420">
        <v>966735</v>
      </c>
      <c r="BA275" s="420">
        <v>0</v>
      </c>
      <c r="BB275" s="420">
        <v>0</v>
      </c>
      <c r="BC275" s="420">
        <v>1321182.2932460855</v>
      </c>
      <c r="BD275" s="419">
        <v>1321182.2932460855</v>
      </c>
      <c r="BE275" s="419">
        <v>0</v>
      </c>
      <c r="BF275" s="420">
        <v>970158.51430000004</v>
      </c>
      <c r="BG275" s="420">
        <v>817328.43</v>
      </c>
      <c r="BH275" s="419">
        <v>1168352.2089460855</v>
      </c>
      <c r="BI275" s="419">
        <v>6181.7577192914578</v>
      </c>
      <c r="BJ275" s="419">
        <v>6048.1103422680408</v>
      </c>
      <c r="BK275" s="421">
        <v>2.2097377438603284E-2</v>
      </c>
      <c r="BL275" s="421">
        <v>0</v>
      </c>
      <c r="BM275" s="419">
        <v>0</v>
      </c>
      <c r="BN275" s="420">
        <v>1321182.2932460855</v>
      </c>
      <c r="BO275" s="420">
        <v>6972.2686716724102</v>
      </c>
      <c r="BP275" s="420" t="s">
        <v>78</v>
      </c>
      <c r="BQ275" s="420">
        <v>6990.3825039475423</v>
      </c>
      <c r="BR275" s="421">
        <v>1.7621485924656399E-2</v>
      </c>
      <c r="BS275" s="419">
        <v>0</v>
      </c>
      <c r="BT275" s="419">
        <v>1321182.2932460855</v>
      </c>
      <c r="BU275" s="419">
        <v>0</v>
      </c>
      <c r="BV275" s="419">
        <v>1321182.2932460855</v>
      </c>
      <c r="BW275" s="419">
        <v>3423.5142999999998</v>
      </c>
      <c r="BX275" s="419">
        <v>1317758.7789460856</v>
      </c>
    </row>
    <row r="276" spans="1:76">
      <c r="A276" s="416">
        <v>139173</v>
      </c>
      <c r="B276" s="416">
        <v>3303306</v>
      </c>
      <c r="C276" s="417" t="s">
        <v>350</v>
      </c>
      <c r="D276" s="418">
        <v>413</v>
      </c>
      <c r="E276" s="418">
        <v>413</v>
      </c>
      <c r="F276" s="418">
        <v>0</v>
      </c>
      <c r="G276" s="419">
        <v>1660767.577</v>
      </c>
      <c r="H276" s="419">
        <v>0</v>
      </c>
      <c r="I276" s="419">
        <v>0</v>
      </c>
      <c r="J276" s="419">
        <v>107221.86999999995</v>
      </c>
      <c r="K276" s="419">
        <v>0</v>
      </c>
      <c r="L276" s="419">
        <v>256906.29999999987</v>
      </c>
      <c r="M276" s="419">
        <v>0</v>
      </c>
      <c r="N276" s="419">
        <v>2673.4666724411559</v>
      </c>
      <c r="O276" s="419">
        <v>54529.412110042686</v>
      </c>
      <c r="P276" s="419">
        <v>43261.551608593349</v>
      </c>
      <c r="Q276" s="419">
        <v>44595.699387103537</v>
      </c>
      <c r="R276" s="419">
        <v>3226.7760224434946</v>
      </c>
      <c r="S276" s="419">
        <v>1416.8856252396101</v>
      </c>
      <c r="T276" s="419">
        <v>0</v>
      </c>
      <c r="U276" s="419">
        <v>0</v>
      </c>
      <c r="V276" s="419">
        <v>0</v>
      </c>
      <c r="W276" s="419">
        <v>0</v>
      </c>
      <c r="X276" s="419">
        <v>0</v>
      </c>
      <c r="Y276" s="419">
        <v>0</v>
      </c>
      <c r="Z276" s="419">
        <v>108318.894422535</v>
      </c>
      <c r="AA276" s="419">
        <v>0</v>
      </c>
      <c r="AB276" s="419">
        <v>194713.26731495722</v>
      </c>
      <c r="AC276" s="419">
        <v>0</v>
      </c>
      <c r="AD276" s="419">
        <v>0</v>
      </c>
      <c r="AE276" s="419">
        <v>0</v>
      </c>
      <c r="AF276" s="419">
        <v>149406.57</v>
      </c>
      <c r="AG276" s="419">
        <v>0</v>
      </c>
      <c r="AH276" s="419">
        <v>0</v>
      </c>
      <c r="AI276" s="419">
        <v>0</v>
      </c>
      <c r="AJ276" s="419">
        <v>10546.3449</v>
      </c>
      <c r="AK276" s="419">
        <v>0</v>
      </c>
      <c r="AL276" s="419">
        <v>0</v>
      </c>
      <c r="AM276" s="419">
        <v>0</v>
      </c>
      <c r="AN276" s="419">
        <v>0</v>
      </c>
      <c r="AO276" s="419">
        <v>0</v>
      </c>
      <c r="AP276" s="419">
        <v>0</v>
      </c>
      <c r="AQ276" s="419">
        <v>0</v>
      </c>
      <c r="AR276" s="419">
        <v>0</v>
      </c>
      <c r="AS276" s="419">
        <v>1660767.577</v>
      </c>
      <c r="AT276" s="419">
        <v>816864.12316335586</v>
      </c>
      <c r="AU276" s="419">
        <v>159952.9149</v>
      </c>
      <c r="AV276" s="419">
        <v>462731.15227826807</v>
      </c>
      <c r="AW276" s="420">
        <v>2637584.6150633562</v>
      </c>
      <c r="AX276" s="420">
        <v>2627038.2701633563</v>
      </c>
      <c r="AY276" s="420">
        <v>5115</v>
      </c>
      <c r="AZ276" s="420">
        <v>2112495</v>
      </c>
      <c r="BA276" s="420">
        <v>0</v>
      </c>
      <c r="BB276" s="420">
        <v>0</v>
      </c>
      <c r="BC276" s="420">
        <v>2637584.6150633562</v>
      </c>
      <c r="BD276" s="419">
        <v>2637584.6150633553</v>
      </c>
      <c r="BE276" s="419">
        <v>0</v>
      </c>
      <c r="BF276" s="420">
        <v>2123041.3448999999</v>
      </c>
      <c r="BG276" s="420">
        <v>1963088.43</v>
      </c>
      <c r="BH276" s="419">
        <v>2477631.7001633565</v>
      </c>
      <c r="BI276" s="419">
        <v>5999.1082328410566</v>
      </c>
      <c r="BJ276" s="419">
        <v>5764.435627725119</v>
      </c>
      <c r="BK276" s="421">
        <v>4.0710421673760447E-2</v>
      </c>
      <c r="BL276" s="421">
        <v>0</v>
      </c>
      <c r="BM276" s="419">
        <v>0</v>
      </c>
      <c r="BN276" s="420">
        <v>2637584.6150633562</v>
      </c>
      <c r="BO276" s="420">
        <v>6360.8674822357298</v>
      </c>
      <c r="BP276" s="420" t="s">
        <v>78</v>
      </c>
      <c r="BQ276" s="420">
        <v>6386.4034263035264</v>
      </c>
      <c r="BR276" s="421">
        <v>4.1757818839219141E-2</v>
      </c>
      <c r="BS276" s="419">
        <v>0</v>
      </c>
      <c r="BT276" s="419">
        <v>2637584.6150633562</v>
      </c>
      <c r="BU276" s="419">
        <v>0</v>
      </c>
      <c r="BV276" s="419">
        <v>2637584.6150633562</v>
      </c>
      <c r="BW276" s="419">
        <v>10546.3449</v>
      </c>
      <c r="BX276" s="419">
        <v>2627038.2701633563</v>
      </c>
    </row>
    <row r="277" spans="1:76">
      <c r="A277" s="416">
        <v>151936</v>
      </c>
      <c r="B277" s="416">
        <v>3303310</v>
      </c>
      <c r="C277" s="417" t="s">
        <v>351</v>
      </c>
      <c r="D277" s="418">
        <v>189</v>
      </c>
      <c r="E277" s="418">
        <v>189</v>
      </c>
      <c r="F277" s="418">
        <v>0</v>
      </c>
      <c r="G277" s="419">
        <v>760012.28100000008</v>
      </c>
      <c r="H277" s="419">
        <v>0</v>
      </c>
      <c r="I277" s="419">
        <v>0</v>
      </c>
      <c r="J277" s="419">
        <v>66210.740000000005</v>
      </c>
      <c r="K277" s="419">
        <v>0</v>
      </c>
      <c r="L277" s="419">
        <v>159826.49999999994</v>
      </c>
      <c r="M277" s="419">
        <v>0</v>
      </c>
      <c r="N277" s="419">
        <v>242.45394431999995</v>
      </c>
      <c r="O277" s="419">
        <v>1176.1595596799964</v>
      </c>
      <c r="P277" s="419">
        <v>1836.4596633599945</v>
      </c>
      <c r="Q277" s="419">
        <v>7583.1340031999944</v>
      </c>
      <c r="R277" s="419">
        <v>83156.544307199991</v>
      </c>
      <c r="S277" s="419">
        <v>1413.454909439989</v>
      </c>
      <c r="T277" s="419">
        <v>0</v>
      </c>
      <c r="U277" s="419">
        <v>0</v>
      </c>
      <c r="V277" s="419">
        <v>0</v>
      </c>
      <c r="W277" s="419">
        <v>0</v>
      </c>
      <c r="X277" s="419">
        <v>0</v>
      </c>
      <c r="Y277" s="419">
        <v>0</v>
      </c>
      <c r="Z277" s="419">
        <v>36495.0105882352</v>
      </c>
      <c r="AA277" s="419">
        <v>0</v>
      </c>
      <c r="AB277" s="419">
        <v>92234.011049550245</v>
      </c>
      <c r="AC277" s="419">
        <v>0</v>
      </c>
      <c r="AD277" s="419">
        <v>0</v>
      </c>
      <c r="AE277" s="419">
        <v>0</v>
      </c>
      <c r="AF277" s="419">
        <v>149406.57</v>
      </c>
      <c r="AG277" s="419">
        <v>0</v>
      </c>
      <c r="AH277" s="419">
        <v>0</v>
      </c>
      <c r="AI277" s="419">
        <v>0</v>
      </c>
      <c r="AJ277" s="419">
        <v>4950.9282999999996</v>
      </c>
      <c r="AK277" s="419">
        <v>0</v>
      </c>
      <c r="AL277" s="419">
        <v>0</v>
      </c>
      <c r="AM277" s="419">
        <v>0</v>
      </c>
      <c r="AN277" s="419">
        <v>0</v>
      </c>
      <c r="AO277" s="419">
        <v>0</v>
      </c>
      <c r="AP277" s="419">
        <v>0</v>
      </c>
      <c r="AQ277" s="419">
        <v>0</v>
      </c>
      <c r="AR277" s="419">
        <v>0</v>
      </c>
      <c r="AS277" s="419">
        <v>760012.28100000008</v>
      </c>
      <c r="AT277" s="419">
        <v>450174.4680249854</v>
      </c>
      <c r="AU277" s="419">
        <v>154357.49830000001</v>
      </c>
      <c r="AV277" s="419">
        <v>245954.98579894222</v>
      </c>
      <c r="AW277" s="420">
        <v>1364544.2473249855</v>
      </c>
      <c r="AX277" s="420">
        <v>1359593.3190249854</v>
      </c>
      <c r="AY277" s="420">
        <v>5115</v>
      </c>
      <c r="AZ277" s="420">
        <v>966735</v>
      </c>
      <c r="BA277" s="420">
        <v>0</v>
      </c>
      <c r="BB277" s="420">
        <v>0</v>
      </c>
      <c r="BC277" s="420">
        <v>1364544.2473249855</v>
      </c>
      <c r="BD277" s="419">
        <v>1364544.2473249855</v>
      </c>
      <c r="BE277" s="419">
        <v>0</v>
      </c>
      <c r="BF277" s="420">
        <v>971685.92830000003</v>
      </c>
      <c r="BG277" s="420">
        <v>817328.42999999993</v>
      </c>
      <c r="BH277" s="419">
        <v>1210186.7490249854</v>
      </c>
      <c r="BI277" s="419">
        <v>6403.10449219569</v>
      </c>
      <c r="BJ277" s="419">
        <v>6251.6329239999995</v>
      </c>
      <c r="BK277" s="421">
        <v>2.4229120621300646E-2</v>
      </c>
      <c r="BL277" s="421">
        <v>0</v>
      </c>
      <c r="BM277" s="419">
        <v>0</v>
      </c>
      <c r="BN277" s="420">
        <v>1364544.2473249855</v>
      </c>
      <c r="BO277" s="420">
        <v>7193.6154445766424</v>
      </c>
      <c r="BP277" s="420" t="s">
        <v>78</v>
      </c>
      <c r="BQ277" s="420">
        <v>7219.8108324073301</v>
      </c>
      <c r="BR277" s="421">
        <v>2.8676924129389159E-2</v>
      </c>
      <c r="BS277" s="419">
        <v>0</v>
      </c>
      <c r="BT277" s="419">
        <v>1364544.2473249855</v>
      </c>
      <c r="BU277" s="419">
        <v>0</v>
      </c>
      <c r="BV277" s="419">
        <v>1364544.2473249855</v>
      </c>
      <c r="BW277" s="419">
        <v>4950.9282999999996</v>
      </c>
      <c r="BX277" s="419">
        <v>1359593.3190249854</v>
      </c>
    </row>
    <row r="278" spans="1:76">
      <c r="A278" s="416">
        <v>139174</v>
      </c>
      <c r="B278" s="416">
        <v>3303311</v>
      </c>
      <c r="C278" s="417" t="s">
        <v>352</v>
      </c>
      <c r="D278" s="418">
        <v>355</v>
      </c>
      <c r="E278" s="418">
        <v>355</v>
      </c>
      <c r="F278" s="418">
        <v>0</v>
      </c>
      <c r="G278" s="419">
        <v>1427536.2950000002</v>
      </c>
      <c r="H278" s="419">
        <v>0</v>
      </c>
      <c r="I278" s="419">
        <v>0</v>
      </c>
      <c r="J278" s="419">
        <v>103763.09999999985</v>
      </c>
      <c r="K278" s="419">
        <v>0</v>
      </c>
      <c r="L278" s="419">
        <v>249802.89999999979</v>
      </c>
      <c r="M278" s="419">
        <v>0</v>
      </c>
      <c r="N278" s="419">
        <v>5835.3322192271162</v>
      </c>
      <c r="O278" s="419">
        <v>2064.0935775457597</v>
      </c>
      <c r="P278" s="419">
        <v>2762.4711037830375</v>
      </c>
      <c r="Q278" s="419">
        <v>12674.258809491514</v>
      </c>
      <c r="R278" s="419">
        <v>106525.85200206103</v>
      </c>
      <c r="S278" s="419">
        <v>46067.050897355788</v>
      </c>
      <c r="T278" s="419">
        <v>0</v>
      </c>
      <c r="U278" s="419">
        <v>0</v>
      </c>
      <c r="V278" s="419">
        <v>0</v>
      </c>
      <c r="W278" s="419">
        <v>0</v>
      </c>
      <c r="X278" s="419">
        <v>0</v>
      </c>
      <c r="Y278" s="419">
        <v>0</v>
      </c>
      <c r="Z278" s="419">
        <v>37230.993610223515</v>
      </c>
      <c r="AA278" s="419">
        <v>0</v>
      </c>
      <c r="AB278" s="419">
        <v>139735.7915920688</v>
      </c>
      <c r="AC278" s="419">
        <v>0</v>
      </c>
      <c r="AD278" s="419">
        <v>8384.7119999999904</v>
      </c>
      <c r="AE278" s="419">
        <v>0</v>
      </c>
      <c r="AF278" s="419">
        <v>149406.57</v>
      </c>
      <c r="AG278" s="419">
        <v>0</v>
      </c>
      <c r="AH278" s="419">
        <v>0</v>
      </c>
      <c r="AI278" s="419">
        <v>0</v>
      </c>
      <c r="AJ278" s="419">
        <v>7491.9390000000003</v>
      </c>
      <c r="AK278" s="419">
        <v>0</v>
      </c>
      <c r="AL278" s="419">
        <v>0</v>
      </c>
      <c r="AM278" s="419">
        <v>0</v>
      </c>
      <c r="AN278" s="419">
        <v>0</v>
      </c>
      <c r="AO278" s="419">
        <v>0</v>
      </c>
      <c r="AP278" s="419">
        <v>0</v>
      </c>
      <c r="AQ278" s="419">
        <v>0</v>
      </c>
      <c r="AR278" s="419">
        <v>0</v>
      </c>
      <c r="AS278" s="419">
        <v>1427536.2950000002</v>
      </c>
      <c r="AT278" s="419">
        <v>714846.55581175617</v>
      </c>
      <c r="AU278" s="419">
        <v>156898.50900000002</v>
      </c>
      <c r="AV278" s="419">
        <v>401730.82744147576</v>
      </c>
      <c r="AW278" s="420">
        <v>2299281.3598117563</v>
      </c>
      <c r="AX278" s="420">
        <v>2291789.4208117565</v>
      </c>
      <c r="AY278" s="420">
        <v>5115</v>
      </c>
      <c r="AZ278" s="420">
        <v>1815825</v>
      </c>
      <c r="BA278" s="420">
        <v>0</v>
      </c>
      <c r="BB278" s="420">
        <v>0</v>
      </c>
      <c r="BC278" s="420">
        <v>2299281.3598117563</v>
      </c>
      <c r="BD278" s="419">
        <v>2299281.3598117568</v>
      </c>
      <c r="BE278" s="419">
        <v>0</v>
      </c>
      <c r="BF278" s="420">
        <v>1823316.939</v>
      </c>
      <c r="BG278" s="420">
        <v>1666418.43</v>
      </c>
      <c r="BH278" s="419">
        <v>2142382.8508117567</v>
      </c>
      <c r="BI278" s="419">
        <v>6034.881269892272</v>
      </c>
      <c r="BJ278" s="419">
        <v>5751.8842994652414</v>
      </c>
      <c r="BK278" s="421">
        <v>4.9200741129883499E-2</v>
      </c>
      <c r="BL278" s="421">
        <v>0</v>
      </c>
      <c r="BM278" s="419">
        <v>0</v>
      </c>
      <c r="BN278" s="420">
        <v>2299281.3598117563</v>
      </c>
      <c r="BO278" s="420">
        <v>6455.7448473570603</v>
      </c>
      <c r="BP278" s="420" t="s">
        <v>78</v>
      </c>
      <c r="BQ278" s="420">
        <v>6476.8489008781871</v>
      </c>
      <c r="BR278" s="421">
        <v>5.1108121630821568E-2</v>
      </c>
      <c r="BS278" s="419">
        <v>0</v>
      </c>
      <c r="BT278" s="419">
        <v>2299281.3598117563</v>
      </c>
      <c r="BU278" s="419">
        <v>0</v>
      </c>
      <c r="BV278" s="419">
        <v>2299281.3598117563</v>
      </c>
      <c r="BW278" s="419">
        <v>7491.9390000000003</v>
      </c>
      <c r="BX278" s="419">
        <v>2291789.4208117565</v>
      </c>
    </row>
    <row r="279" spans="1:76">
      <c r="A279" s="416">
        <v>142375</v>
      </c>
      <c r="B279" s="416">
        <v>3303314</v>
      </c>
      <c r="C279" s="417" t="s">
        <v>353</v>
      </c>
      <c r="D279" s="418">
        <v>208</v>
      </c>
      <c r="E279" s="418">
        <v>208</v>
      </c>
      <c r="F279" s="418">
        <v>0</v>
      </c>
      <c r="G279" s="419">
        <v>836415.6320000001</v>
      </c>
      <c r="H279" s="419">
        <v>0</v>
      </c>
      <c r="I279" s="419">
        <v>0</v>
      </c>
      <c r="J279" s="419">
        <v>49905.109999999993</v>
      </c>
      <c r="K279" s="419">
        <v>0</v>
      </c>
      <c r="L279" s="419">
        <v>120757.79999999992</v>
      </c>
      <c r="M279" s="419">
        <v>0</v>
      </c>
      <c r="N279" s="419">
        <v>3636.8091647999991</v>
      </c>
      <c r="O279" s="419">
        <v>7645.0371379200005</v>
      </c>
      <c r="P279" s="419">
        <v>5509.3789900799911</v>
      </c>
      <c r="Q279" s="419">
        <v>6066.5072025599902</v>
      </c>
      <c r="R279" s="419">
        <v>20386.765701119923</v>
      </c>
      <c r="S279" s="419">
        <v>58658.378741759916</v>
      </c>
      <c r="T279" s="419">
        <v>0</v>
      </c>
      <c r="U279" s="419">
        <v>0</v>
      </c>
      <c r="V279" s="419">
        <v>0</v>
      </c>
      <c r="W279" s="419">
        <v>0</v>
      </c>
      <c r="X279" s="419">
        <v>0</v>
      </c>
      <c r="Y279" s="419">
        <v>0</v>
      </c>
      <c r="Z279" s="419">
        <v>43692.689162011069</v>
      </c>
      <c r="AA279" s="419">
        <v>0</v>
      </c>
      <c r="AB279" s="419">
        <v>77746.362885657101</v>
      </c>
      <c r="AC279" s="419">
        <v>0</v>
      </c>
      <c r="AD279" s="419">
        <v>4356.1951999999956</v>
      </c>
      <c r="AE279" s="419">
        <v>0</v>
      </c>
      <c r="AF279" s="419">
        <v>149406.57</v>
      </c>
      <c r="AG279" s="419">
        <v>0</v>
      </c>
      <c r="AH279" s="419">
        <v>0</v>
      </c>
      <c r="AI279" s="419">
        <v>0</v>
      </c>
      <c r="AJ279" s="419">
        <v>4266.2254999999996</v>
      </c>
      <c r="AK279" s="419">
        <v>0</v>
      </c>
      <c r="AL279" s="419">
        <v>0</v>
      </c>
      <c r="AM279" s="419">
        <v>0</v>
      </c>
      <c r="AN279" s="419">
        <v>0</v>
      </c>
      <c r="AO279" s="419">
        <v>0</v>
      </c>
      <c r="AP279" s="419">
        <v>0</v>
      </c>
      <c r="AQ279" s="419">
        <v>0</v>
      </c>
      <c r="AR279" s="419">
        <v>0</v>
      </c>
      <c r="AS279" s="419">
        <v>836415.6320000001</v>
      </c>
      <c r="AT279" s="419">
        <v>398361.03418590798</v>
      </c>
      <c r="AU279" s="419">
        <v>153672.79550000001</v>
      </c>
      <c r="AV279" s="419">
        <v>217690.82778342342</v>
      </c>
      <c r="AW279" s="420">
        <v>1388449.461685908</v>
      </c>
      <c r="AX279" s="420">
        <v>1384183.2361859081</v>
      </c>
      <c r="AY279" s="420">
        <v>5115</v>
      </c>
      <c r="AZ279" s="420">
        <v>1063920</v>
      </c>
      <c r="BA279" s="420">
        <v>0</v>
      </c>
      <c r="BB279" s="420">
        <v>0</v>
      </c>
      <c r="BC279" s="420">
        <v>1388449.461685908</v>
      </c>
      <c r="BD279" s="419">
        <v>1388449.4616859078</v>
      </c>
      <c r="BE279" s="419">
        <v>0</v>
      </c>
      <c r="BF279" s="420">
        <v>1068186.2254999999</v>
      </c>
      <c r="BG279" s="420">
        <v>914513.42999999993</v>
      </c>
      <c r="BH279" s="419">
        <v>1234776.666185908</v>
      </c>
      <c r="BI279" s="419">
        <v>5936.4262797399424</v>
      </c>
      <c r="BJ279" s="419">
        <v>7414.5125798076915</v>
      </c>
      <c r="BK279" s="421">
        <v>-0.19935043391700413</v>
      </c>
      <c r="BL279" s="421">
        <v>0.19435043391700413</v>
      </c>
      <c r="BM279" s="419">
        <v>299730.85733109177</v>
      </c>
      <c r="BN279" s="420">
        <v>1688180.3190169998</v>
      </c>
      <c r="BO279" s="420">
        <v>8095.7408342163453</v>
      </c>
      <c r="BP279" s="420" t="s">
        <v>78</v>
      </c>
      <c r="BQ279" s="420">
        <v>8116.2515337355762</v>
      </c>
      <c r="BR279" s="421">
        <v>-2.0364248595303724E-3</v>
      </c>
      <c r="BS279" s="419">
        <v>0</v>
      </c>
      <c r="BT279" s="419">
        <v>1688180.3190169998</v>
      </c>
      <c r="BU279" s="419">
        <v>0</v>
      </c>
      <c r="BV279" s="419">
        <v>1688180.3190169998</v>
      </c>
      <c r="BW279" s="419">
        <v>4266.2254999999996</v>
      </c>
      <c r="BX279" s="419">
        <v>1683914.0935169999</v>
      </c>
    </row>
    <row r="280" spans="1:76">
      <c r="A280" s="416">
        <v>148081</v>
      </c>
      <c r="B280" s="416">
        <v>3303316</v>
      </c>
      <c r="C280" s="417" t="s">
        <v>354</v>
      </c>
      <c r="D280" s="418">
        <v>197</v>
      </c>
      <c r="E280" s="418">
        <v>197</v>
      </c>
      <c r="F280" s="418">
        <v>0</v>
      </c>
      <c r="G280" s="419">
        <v>792182.11300000001</v>
      </c>
      <c r="H280" s="419">
        <v>0</v>
      </c>
      <c r="I280" s="419">
        <v>0</v>
      </c>
      <c r="J280" s="419">
        <v>49410.999999999942</v>
      </c>
      <c r="K280" s="419">
        <v>0</v>
      </c>
      <c r="L280" s="419">
        <v>119573.89999999997</v>
      </c>
      <c r="M280" s="419">
        <v>0</v>
      </c>
      <c r="N280" s="419">
        <v>484.90788863999563</v>
      </c>
      <c r="O280" s="419">
        <v>1764.2393395199958</v>
      </c>
      <c r="P280" s="419">
        <v>18364.596633599929</v>
      </c>
      <c r="Q280" s="419">
        <v>22243.859742719938</v>
      </c>
      <c r="R280" s="419">
        <v>21996.24720383995</v>
      </c>
      <c r="S280" s="419">
        <v>33216.190371839904</v>
      </c>
      <c r="T280" s="419">
        <v>0</v>
      </c>
      <c r="U280" s="419">
        <v>0</v>
      </c>
      <c r="V280" s="419">
        <v>0</v>
      </c>
      <c r="W280" s="419">
        <v>0</v>
      </c>
      <c r="X280" s="419">
        <v>0</v>
      </c>
      <c r="Y280" s="419">
        <v>0</v>
      </c>
      <c r="Z280" s="419">
        <v>10374.483529411757</v>
      </c>
      <c r="AA280" s="419">
        <v>0</v>
      </c>
      <c r="AB280" s="419">
        <v>73823.986889996129</v>
      </c>
      <c r="AC280" s="419">
        <v>0</v>
      </c>
      <c r="AD280" s="419">
        <v>0</v>
      </c>
      <c r="AE280" s="419">
        <v>0</v>
      </c>
      <c r="AF280" s="419">
        <v>149406.57</v>
      </c>
      <c r="AG280" s="419">
        <v>0</v>
      </c>
      <c r="AH280" s="419">
        <v>0</v>
      </c>
      <c r="AI280" s="419">
        <v>0</v>
      </c>
      <c r="AJ280" s="419">
        <v>6133.5210999999999</v>
      </c>
      <c r="AK280" s="419">
        <v>0</v>
      </c>
      <c r="AL280" s="419">
        <v>0</v>
      </c>
      <c r="AM280" s="419">
        <v>0</v>
      </c>
      <c r="AN280" s="419">
        <v>0</v>
      </c>
      <c r="AO280" s="419">
        <v>0</v>
      </c>
      <c r="AP280" s="419">
        <v>0</v>
      </c>
      <c r="AQ280" s="419">
        <v>0</v>
      </c>
      <c r="AR280" s="419">
        <v>0</v>
      </c>
      <c r="AS280" s="419">
        <v>792182.11300000001</v>
      </c>
      <c r="AT280" s="419">
        <v>351253.41159956751</v>
      </c>
      <c r="AU280" s="419">
        <v>155540.09110000002</v>
      </c>
      <c r="AV280" s="419">
        <v>209572.87136485358</v>
      </c>
      <c r="AW280" s="420">
        <v>1298975.6156995676</v>
      </c>
      <c r="AX280" s="420">
        <v>1292842.0945995676</v>
      </c>
      <c r="AY280" s="420">
        <v>5115</v>
      </c>
      <c r="AZ280" s="420">
        <v>1007655</v>
      </c>
      <c r="BA280" s="420">
        <v>0</v>
      </c>
      <c r="BB280" s="420">
        <v>0</v>
      </c>
      <c r="BC280" s="420">
        <v>1298975.6156995676</v>
      </c>
      <c r="BD280" s="419">
        <v>1298975.6156995674</v>
      </c>
      <c r="BE280" s="419">
        <v>0</v>
      </c>
      <c r="BF280" s="420">
        <v>1013788.5211</v>
      </c>
      <c r="BG280" s="420">
        <v>858248.42999999993</v>
      </c>
      <c r="BH280" s="419">
        <v>1143435.5245995675</v>
      </c>
      <c r="BI280" s="419">
        <v>5804.2412416221705</v>
      </c>
      <c r="BJ280" s="419">
        <v>5670.2413079601993</v>
      </c>
      <c r="BK280" s="421">
        <v>2.3632139512978871E-2</v>
      </c>
      <c r="BL280" s="421">
        <v>0</v>
      </c>
      <c r="BM280" s="419">
        <v>0</v>
      </c>
      <c r="BN280" s="420">
        <v>1298975.6156995676</v>
      </c>
      <c r="BO280" s="420">
        <v>6562.6502263937437</v>
      </c>
      <c r="BP280" s="420" t="s">
        <v>78</v>
      </c>
      <c r="BQ280" s="420">
        <v>6593.7848512668406</v>
      </c>
      <c r="BR280" s="421">
        <v>2.8100983346124764E-2</v>
      </c>
      <c r="BS280" s="419">
        <v>0</v>
      </c>
      <c r="BT280" s="419">
        <v>1298975.6156995676</v>
      </c>
      <c r="BU280" s="419">
        <v>0</v>
      </c>
      <c r="BV280" s="419">
        <v>1298975.6156995676</v>
      </c>
      <c r="BW280" s="419">
        <v>6133.5210999999999</v>
      </c>
      <c r="BX280" s="419">
        <v>1292842.0945995676</v>
      </c>
    </row>
    <row r="281" spans="1:76">
      <c r="A281" s="416">
        <v>147669</v>
      </c>
      <c r="B281" s="416">
        <v>3303318</v>
      </c>
      <c r="C281" s="417" t="s">
        <v>355</v>
      </c>
      <c r="D281" s="418">
        <v>418</v>
      </c>
      <c r="E281" s="418">
        <v>418</v>
      </c>
      <c r="F281" s="418">
        <v>0</v>
      </c>
      <c r="G281" s="419">
        <v>1680873.7220000001</v>
      </c>
      <c r="H281" s="419">
        <v>0</v>
      </c>
      <c r="I281" s="419">
        <v>0</v>
      </c>
      <c r="J281" s="419">
        <v>81528.14999999998</v>
      </c>
      <c r="K281" s="419">
        <v>0</v>
      </c>
      <c r="L281" s="419">
        <v>207182.49999999968</v>
      </c>
      <c r="M281" s="419">
        <v>0</v>
      </c>
      <c r="N281" s="419">
        <v>20366.131322879992</v>
      </c>
      <c r="O281" s="419">
        <v>11761.595596799998</v>
      </c>
      <c r="P281" s="419">
        <v>2754.6894950399937</v>
      </c>
      <c r="Q281" s="419">
        <v>32860.247347199867</v>
      </c>
      <c r="R281" s="419">
        <v>7510.9136793599837</v>
      </c>
      <c r="S281" s="419">
        <v>103888.93584383988</v>
      </c>
      <c r="T281" s="419">
        <v>0</v>
      </c>
      <c r="U281" s="419">
        <v>0</v>
      </c>
      <c r="V281" s="419">
        <v>0</v>
      </c>
      <c r="W281" s="419">
        <v>0</v>
      </c>
      <c r="X281" s="419">
        <v>0</v>
      </c>
      <c r="Y281" s="419">
        <v>0</v>
      </c>
      <c r="Z281" s="419">
        <v>72292.244999999937</v>
      </c>
      <c r="AA281" s="419">
        <v>0</v>
      </c>
      <c r="AB281" s="419">
        <v>150892.45899020077</v>
      </c>
      <c r="AC281" s="419">
        <v>0</v>
      </c>
      <c r="AD281" s="419">
        <v>0</v>
      </c>
      <c r="AE281" s="419">
        <v>0</v>
      </c>
      <c r="AF281" s="419">
        <v>149406.57</v>
      </c>
      <c r="AG281" s="419">
        <v>0</v>
      </c>
      <c r="AH281" s="419">
        <v>0</v>
      </c>
      <c r="AI281" s="419">
        <v>0</v>
      </c>
      <c r="AJ281" s="419">
        <v>7146.1571999999996</v>
      </c>
      <c r="AK281" s="419">
        <v>0</v>
      </c>
      <c r="AL281" s="419">
        <v>0</v>
      </c>
      <c r="AM281" s="419">
        <v>0</v>
      </c>
      <c r="AN281" s="419">
        <v>0</v>
      </c>
      <c r="AO281" s="419">
        <v>0</v>
      </c>
      <c r="AP281" s="419">
        <v>0</v>
      </c>
      <c r="AQ281" s="419">
        <v>0</v>
      </c>
      <c r="AR281" s="419">
        <v>0</v>
      </c>
      <c r="AS281" s="419">
        <v>1680873.7220000001</v>
      </c>
      <c r="AT281" s="419">
        <v>691037.86727532011</v>
      </c>
      <c r="AU281" s="419">
        <v>156552.72719999999</v>
      </c>
      <c r="AV281" s="419">
        <v>403363.28387284372</v>
      </c>
      <c r="AW281" s="420">
        <v>2528464.3164753201</v>
      </c>
      <c r="AX281" s="420">
        <v>2521318.1592753204</v>
      </c>
      <c r="AY281" s="420">
        <v>5115</v>
      </c>
      <c r="AZ281" s="420">
        <v>2138070</v>
      </c>
      <c r="BA281" s="420">
        <v>0</v>
      </c>
      <c r="BB281" s="420">
        <v>0</v>
      </c>
      <c r="BC281" s="420">
        <v>2528464.3164753201</v>
      </c>
      <c r="BD281" s="419">
        <v>2528464.3164753206</v>
      </c>
      <c r="BE281" s="419">
        <v>0</v>
      </c>
      <c r="BF281" s="420">
        <v>2145216.1571999998</v>
      </c>
      <c r="BG281" s="420">
        <v>1988663.4299999997</v>
      </c>
      <c r="BH281" s="419">
        <v>2371911.5892753205</v>
      </c>
      <c r="BI281" s="419">
        <v>5674.4296394146422</v>
      </c>
      <c r="BJ281" s="419">
        <v>5500.4764540476208</v>
      </c>
      <c r="BK281" s="421">
        <v>3.1625112264413925E-2</v>
      </c>
      <c r="BL281" s="421">
        <v>0</v>
      </c>
      <c r="BM281" s="419">
        <v>0</v>
      </c>
      <c r="BN281" s="420">
        <v>2528464.3164753201</v>
      </c>
      <c r="BO281" s="420">
        <v>6031.8616250605746</v>
      </c>
      <c r="BP281" s="420" t="s">
        <v>78</v>
      </c>
      <c r="BQ281" s="420">
        <v>6048.9576949170341</v>
      </c>
      <c r="BR281" s="421">
        <v>3.2914023124263947E-2</v>
      </c>
      <c r="BS281" s="419">
        <v>0</v>
      </c>
      <c r="BT281" s="419">
        <v>2528464.3164753201</v>
      </c>
      <c r="BU281" s="419">
        <v>0</v>
      </c>
      <c r="BV281" s="419">
        <v>2528464.3164753201</v>
      </c>
      <c r="BW281" s="419">
        <v>7146.1571999999996</v>
      </c>
      <c r="BX281" s="419">
        <v>2521318.1592753204</v>
      </c>
    </row>
    <row r="282" spans="1:76">
      <c r="A282" s="416">
        <v>151625</v>
      </c>
      <c r="B282" s="416">
        <v>3303322</v>
      </c>
      <c r="C282" s="417" t="s">
        <v>356</v>
      </c>
      <c r="D282" s="418">
        <v>204</v>
      </c>
      <c r="E282" s="418">
        <v>204</v>
      </c>
      <c r="F282" s="418">
        <v>0</v>
      </c>
      <c r="G282" s="419">
        <v>820330.71600000001</v>
      </c>
      <c r="H282" s="419">
        <v>0</v>
      </c>
      <c r="I282" s="419">
        <v>0</v>
      </c>
      <c r="J282" s="419">
        <v>42987.569999999985</v>
      </c>
      <c r="K282" s="419">
        <v>0</v>
      </c>
      <c r="L282" s="419">
        <v>104183.19999999981</v>
      </c>
      <c r="M282" s="419">
        <v>0</v>
      </c>
      <c r="N282" s="419">
        <v>5333.9867750399526</v>
      </c>
      <c r="O282" s="419">
        <v>9115.2365875199703</v>
      </c>
      <c r="P282" s="419">
        <v>918.22983167999996</v>
      </c>
      <c r="Q282" s="419">
        <v>1011.08453376</v>
      </c>
      <c r="R282" s="419">
        <v>21459.753369599999</v>
      </c>
      <c r="S282" s="419">
        <v>7067.2745471999924</v>
      </c>
      <c r="T282" s="419">
        <v>0</v>
      </c>
      <c r="U282" s="419">
        <v>0</v>
      </c>
      <c r="V282" s="419">
        <v>0</v>
      </c>
      <c r="W282" s="419">
        <v>0</v>
      </c>
      <c r="X282" s="419">
        <v>0</v>
      </c>
      <c r="Y282" s="419">
        <v>0</v>
      </c>
      <c r="Z282" s="419">
        <v>22137.338181818082</v>
      </c>
      <c r="AA282" s="419">
        <v>0</v>
      </c>
      <c r="AB282" s="419">
        <v>87145.855003164543</v>
      </c>
      <c r="AC282" s="419">
        <v>0</v>
      </c>
      <c r="AD282" s="419">
        <v>5551.2575999999881</v>
      </c>
      <c r="AE282" s="419">
        <v>0</v>
      </c>
      <c r="AF282" s="419">
        <v>149406.57</v>
      </c>
      <c r="AG282" s="419">
        <v>0</v>
      </c>
      <c r="AH282" s="419">
        <v>0</v>
      </c>
      <c r="AI282" s="419">
        <v>0</v>
      </c>
      <c r="AJ282" s="419">
        <v>4424.2338</v>
      </c>
      <c r="AK282" s="419">
        <v>0</v>
      </c>
      <c r="AL282" s="419">
        <v>0</v>
      </c>
      <c r="AM282" s="419">
        <v>0</v>
      </c>
      <c r="AN282" s="419">
        <v>0</v>
      </c>
      <c r="AO282" s="419">
        <v>0</v>
      </c>
      <c r="AP282" s="419">
        <v>0</v>
      </c>
      <c r="AQ282" s="419">
        <v>0</v>
      </c>
      <c r="AR282" s="419">
        <v>0</v>
      </c>
      <c r="AS282" s="419">
        <v>820330.71600000001</v>
      </c>
      <c r="AT282" s="419">
        <v>306910.78642978228</v>
      </c>
      <c r="AU282" s="419">
        <v>153830.80379999999</v>
      </c>
      <c r="AV282" s="419">
        <v>197309.87163529245</v>
      </c>
      <c r="AW282" s="420">
        <v>1281072.3062297823</v>
      </c>
      <c r="AX282" s="420">
        <v>1276648.0724297822</v>
      </c>
      <c r="AY282" s="420">
        <v>5115</v>
      </c>
      <c r="AZ282" s="420">
        <v>1043460</v>
      </c>
      <c r="BA282" s="420">
        <v>0</v>
      </c>
      <c r="BB282" s="420">
        <v>0</v>
      </c>
      <c r="BC282" s="420">
        <v>1281072.3062297823</v>
      </c>
      <c r="BD282" s="419">
        <v>1281072.3062297823</v>
      </c>
      <c r="BE282" s="419">
        <v>0</v>
      </c>
      <c r="BF282" s="420">
        <v>1047884.2338</v>
      </c>
      <c r="BG282" s="420">
        <v>894053.42999999993</v>
      </c>
      <c r="BH282" s="419">
        <v>1127241.5024297822</v>
      </c>
      <c r="BI282" s="419">
        <v>5525.693639361677</v>
      </c>
      <c r="BJ282" s="419">
        <v>5314.9099217171715</v>
      </c>
      <c r="BK282" s="421">
        <v>3.9658944506890961E-2</v>
      </c>
      <c r="BL282" s="421">
        <v>0</v>
      </c>
      <c r="BM282" s="419">
        <v>0</v>
      </c>
      <c r="BN282" s="420">
        <v>1281072.3062297823</v>
      </c>
      <c r="BO282" s="420">
        <v>6258.0787864205013</v>
      </c>
      <c r="BP282" s="420" t="s">
        <v>78</v>
      </c>
      <c r="BQ282" s="420">
        <v>6279.7662070087363</v>
      </c>
      <c r="BR282" s="421">
        <v>3.1007499716372733E-2</v>
      </c>
      <c r="BS282" s="419">
        <v>0</v>
      </c>
      <c r="BT282" s="419">
        <v>1281072.3062297823</v>
      </c>
      <c r="BU282" s="419">
        <v>0</v>
      </c>
      <c r="BV282" s="419">
        <v>1281072.3062297823</v>
      </c>
      <c r="BW282" s="419">
        <v>4424.2338</v>
      </c>
      <c r="BX282" s="419">
        <v>1276648.0724297822</v>
      </c>
    </row>
    <row r="283" spans="1:76">
      <c r="A283" s="416">
        <v>148439</v>
      </c>
      <c r="B283" s="416">
        <v>3303325</v>
      </c>
      <c r="C283" s="417" t="s">
        <v>357</v>
      </c>
      <c r="D283" s="418">
        <v>325</v>
      </c>
      <c r="E283" s="418">
        <v>325</v>
      </c>
      <c r="F283" s="418">
        <v>0</v>
      </c>
      <c r="G283" s="419">
        <v>1306899.425</v>
      </c>
      <c r="H283" s="419">
        <v>0</v>
      </c>
      <c r="I283" s="419">
        <v>0</v>
      </c>
      <c r="J283" s="419">
        <v>92398.569999999949</v>
      </c>
      <c r="K283" s="419">
        <v>0</v>
      </c>
      <c r="L283" s="419">
        <v>223757.0999999998</v>
      </c>
      <c r="M283" s="419">
        <v>0</v>
      </c>
      <c r="N283" s="419">
        <v>484.90788863999973</v>
      </c>
      <c r="O283" s="419">
        <v>27639.749652479979</v>
      </c>
      <c r="P283" s="419">
        <v>52339.100405759884</v>
      </c>
      <c r="Q283" s="419">
        <v>43476.634951679895</v>
      </c>
      <c r="R283" s="419">
        <v>12339.358187519989</v>
      </c>
      <c r="S283" s="419">
        <v>706.72745471999838</v>
      </c>
      <c r="T283" s="419">
        <v>0</v>
      </c>
      <c r="U283" s="419">
        <v>0</v>
      </c>
      <c r="V283" s="419">
        <v>0</v>
      </c>
      <c r="W283" s="419">
        <v>0</v>
      </c>
      <c r="X283" s="419">
        <v>0</v>
      </c>
      <c r="Y283" s="419">
        <v>0</v>
      </c>
      <c r="Z283" s="419">
        <v>50942.404040403919</v>
      </c>
      <c r="AA283" s="419">
        <v>0</v>
      </c>
      <c r="AB283" s="419">
        <v>134831.66537515502</v>
      </c>
      <c r="AC283" s="419">
        <v>0</v>
      </c>
      <c r="AD283" s="419">
        <v>0</v>
      </c>
      <c r="AE283" s="419">
        <v>0</v>
      </c>
      <c r="AF283" s="419">
        <v>149406.57</v>
      </c>
      <c r="AG283" s="419">
        <v>0</v>
      </c>
      <c r="AH283" s="419">
        <v>0</v>
      </c>
      <c r="AI283" s="419">
        <v>0</v>
      </c>
      <c r="AJ283" s="419">
        <v>8817.4359000000004</v>
      </c>
      <c r="AK283" s="419">
        <v>0</v>
      </c>
      <c r="AL283" s="419">
        <v>0</v>
      </c>
      <c r="AM283" s="419">
        <v>0</v>
      </c>
      <c r="AN283" s="419">
        <v>0</v>
      </c>
      <c r="AO283" s="419">
        <v>0</v>
      </c>
      <c r="AP283" s="419">
        <v>0</v>
      </c>
      <c r="AQ283" s="419">
        <v>0</v>
      </c>
      <c r="AR283" s="419">
        <v>0</v>
      </c>
      <c r="AS283" s="419">
        <v>1306899.425</v>
      </c>
      <c r="AT283" s="419">
        <v>638916.21795635845</v>
      </c>
      <c r="AU283" s="419">
        <v>158224.00590000002</v>
      </c>
      <c r="AV283" s="419">
        <v>363307.81009984284</v>
      </c>
      <c r="AW283" s="420">
        <v>2104039.6488563586</v>
      </c>
      <c r="AX283" s="420">
        <v>2095222.2129563587</v>
      </c>
      <c r="AY283" s="420">
        <v>5115</v>
      </c>
      <c r="AZ283" s="420">
        <v>1662375</v>
      </c>
      <c r="BA283" s="420">
        <v>0</v>
      </c>
      <c r="BB283" s="420">
        <v>0</v>
      </c>
      <c r="BC283" s="420">
        <v>2104039.6488563586</v>
      </c>
      <c r="BD283" s="419">
        <v>2104039.6488563586</v>
      </c>
      <c r="BE283" s="419">
        <v>0</v>
      </c>
      <c r="BF283" s="420">
        <v>1671192.4358999999</v>
      </c>
      <c r="BG283" s="420">
        <v>1512968.43</v>
      </c>
      <c r="BH283" s="419">
        <v>1945815.6429563586</v>
      </c>
      <c r="BI283" s="419">
        <v>5987.1250552503343</v>
      </c>
      <c r="BJ283" s="419">
        <v>5692.6298452247192</v>
      </c>
      <c r="BK283" s="421">
        <v>5.173271722078563E-2</v>
      </c>
      <c r="BL283" s="421">
        <v>0</v>
      </c>
      <c r="BM283" s="419">
        <v>0</v>
      </c>
      <c r="BN283" s="420">
        <v>2104039.6488563586</v>
      </c>
      <c r="BO283" s="420">
        <v>6446.8375783272577</v>
      </c>
      <c r="BP283" s="420" t="s">
        <v>78</v>
      </c>
      <c r="BQ283" s="420">
        <v>6473.9681503272568</v>
      </c>
      <c r="BR283" s="421">
        <v>5.6107538580326688E-2</v>
      </c>
      <c r="BS283" s="419">
        <v>0</v>
      </c>
      <c r="BT283" s="419">
        <v>2104039.6488563586</v>
      </c>
      <c r="BU283" s="419">
        <v>0</v>
      </c>
      <c r="BV283" s="419">
        <v>2104039.6488563586</v>
      </c>
      <c r="BW283" s="419">
        <v>8817.4359000000004</v>
      </c>
      <c r="BX283" s="419">
        <v>2095222.2129563587</v>
      </c>
    </row>
    <row r="284" spans="1:76">
      <c r="A284" s="416">
        <v>151937</v>
      </c>
      <c r="B284" s="416">
        <v>3303329</v>
      </c>
      <c r="C284" s="417" t="s">
        <v>358</v>
      </c>
      <c r="D284" s="418">
        <v>194</v>
      </c>
      <c r="E284" s="418">
        <v>194</v>
      </c>
      <c r="F284" s="418">
        <v>0</v>
      </c>
      <c r="G284" s="419">
        <v>780118.42600000009</v>
      </c>
      <c r="H284" s="419">
        <v>0</v>
      </c>
      <c r="I284" s="419">
        <v>0</v>
      </c>
      <c r="J284" s="419">
        <v>46940.449999999953</v>
      </c>
      <c r="K284" s="419">
        <v>0</v>
      </c>
      <c r="L284" s="419">
        <v>113654.39999999994</v>
      </c>
      <c r="M284" s="419">
        <v>0</v>
      </c>
      <c r="N284" s="419">
        <v>5576.4407193599609</v>
      </c>
      <c r="O284" s="419">
        <v>7645.0371379199978</v>
      </c>
      <c r="P284" s="419">
        <v>38565.652930559954</v>
      </c>
      <c r="Q284" s="419">
        <v>9605.3030707199996</v>
      </c>
      <c r="R284" s="419">
        <v>12339.358187519914</v>
      </c>
      <c r="S284" s="419">
        <v>1413.4549094399911</v>
      </c>
      <c r="T284" s="419">
        <v>0</v>
      </c>
      <c r="U284" s="419">
        <v>0</v>
      </c>
      <c r="V284" s="419">
        <v>0</v>
      </c>
      <c r="W284" s="419">
        <v>0</v>
      </c>
      <c r="X284" s="419">
        <v>0</v>
      </c>
      <c r="Y284" s="419">
        <v>0</v>
      </c>
      <c r="Z284" s="419">
        <v>52693.466826347263</v>
      </c>
      <c r="AA284" s="419">
        <v>0</v>
      </c>
      <c r="AB284" s="419">
        <v>70768.37691164788</v>
      </c>
      <c r="AC284" s="419">
        <v>0</v>
      </c>
      <c r="AD284" s="419">
        <v>5165.7535999999918</v>
      </c>
      <c r="AE284" s="419">
        <v>0</v>
      </c>
      <c r="AF284" s="419">
        <v>149406.57</v>
      </c>
      <c r="AG284" s="419">
        <v>0</v>
      </c>
      <c r="AH284" s="419">
        <v>0</v>
      </c>
      <c r="AI284" s="419">
        <v>0</v>
      </c>
      <c r="AJ284" s="419">
        <v>4081.8824</v>
      </c>
      <c r="AK284" s="419">
        <v>0</v>
      </c>
      <c r="AL284" s="419">
        <v>0</v>
      </c>
      <c r="AM284" s="419">
        <v>0</v>
      </c>
      <c r="AN284" s="419">
        <v>0</v>
      </c>
      <c r="AO284" s="419">
        <v>0</v>
      </c>
      <c r="AP284" s="419">
        <v>0</v>
      </c>
      <c r="AQ284" s="419">
        <v>0</v>
      </c>
      <c r="AR284" s="419">
        <v>0</v>
      </c>
      <c r="AS284" s="419">
        <v>780118.42600000009</v>
      </c>
      <c r="AT284" s="419">
        <v>364367.69429351488</v>
      </c>
      <c r="AU284" s="419">
        <v>153488.45240000001</v>
      </c>
      <c r="AV284" s="419">
        <v>194640.733115635</v>
      </c>
      <c r="AW284" s="420">
        <v>1297974.5726935151</v>
      </c>
      <c r="AX284" s="420">
        <v>1293892.6902935151</v>
      </c>
      <c r="AY284" s="420">
        <v>5115</v>
      </c>
      <c r="AZ284" s="420">
        <v>992310</v>
      </c>
      <c r="BA284" s="420">
        <v>0</v>
      </c>
      <c r="BB284" s="420">
        <v>0</v>
      </c>
      <c r="BC284" s="420">
        <v>1297974.5726935151</v>
      </c>
      <c r="BD284" s="419">
        <v>1297974.5726935149</v>
      </c>
      <c r="BE284" s="419">
        <v>0</v>
      </c>
      <c r="BF284" s="420">
        <v>996391.8824</v>
      </c>
      <c r="BG284" s="420">
        <v>842903.42999999993</v>
      </c>
      <c r="BH284" s="419">
        <v>1144486.120293515</v>
      </c>
      <c r="BI284" s="419">
        <v>5899.412991203686</v>
      </c>
      <c r="BJ284" s="419">
        <v>5743.2178658415842</v>
      </c>
      <c r="BK284" s="421">
        <v>2.7196447881785827E-2</v>
      </c>
      <c r="BL284" s="421">
        <v>0</v>
      </c>
      <c r="BM284" s="419">
        <v>0</v>
      </c>
      <c r="BN284" s="420">
        <v>1297974.5726935151</v>
      </c>
      <c r="BO284" s="420">
        <v>6669.549949966573</v>
      </c>
      <c r="BP284" s="420" t="s">
        <v>78</v>
      </c>
      <c r="BQ284" s="420">
        <v>6690.590580894408</v>
      </c>
      <c r="BR284" s="421">
        <v>2.9336084866980139E-2</v>
      </c>
      <c r="BS284" s="419">
        <v>0</v>
      </c>
      <c r="BT284" s="419">
        <v>1297974.5726935151</v>
      </c>
      <c r="BU284" s="419">
        <v>0</v>
      </c>
      <c r="BV284" s="419">
        <v>1297974.5726935151</v>
      </c>
      <c r="BW284" s="419">
        <v>4081.8824</v>
      </c>
      <c r="BX284" s="419">
        <v>1293892.6902935151</v>
      </c>
    </row>
    <row r="285" spans="1:76">
      <c r="A285" s="416">
        <v>141815</v>
      </c>
      <c r="B285" s="416">
        <v>3303330</v>
      </c>
      <c r="C285" s="417" t="s">
        <v>359</v>
      </c>
      <c r="D285" s="418">
        <v>410</v>
      </c>
      <c r="E285" s="418">
        <v>410</v>
      </c>
      <c r="F285" s="418">
        <v>0</v>
      </c>
      <c r="G285" s="419">
        <v>1648703.8900000001</v>
      </c>
      <c r="H285" s="419">
        <v>0</v>
      </c>
      <c r="I285" s="419">
        <v>0</v>
      </c>
      <c r="J285" s="419">
        <v>64728.40999999996</v>
      </c>
      <c r="K285" s="419">
        <v>0</v>
      </c>
      <c r="L285" s="419">
        <v>157458.69999999998</v>
      </c>
      <c r="M285" s="419">
        <v>0</v>
      </c>
      <c r="N285" s="419">
        <v>7273.6183295999926</v>
      </c>
      <c r="O285" s="419">
        <v>3822.5185689599957</v>
      </c>
      <c r="P285" s="419">
        <v>8723.1834009599897</v>
      </c>
      <c r="Q285" s="419">
        <v>13144.098938879986</v>
      </c>
      <c r="R285" s="419">
        <v>83156.544307199816</v>
      </c>
      <c r="S285" s="419">
        <v>31802.735462399822</v>
      </c>
      <c r="T285" s="419">
        <v>0</v>
      </c>
      <c r="U285" s="419">
        <v>0</v>
      </c>
      <c r="V285" s="419">
        <v>0</v>
      </c>
      <c r="W285" s="419">
        <v>0</v>
      </c>
      <c r="X285" s="419">
        <v>0</v>
      </c>
      <c r="Y285" s="419">
        <v>0</v>
      </c>
      <c r="Z285" s="419">
        <v>32578.988165680421</v>
      </c>
      <c r="AA285" s="419">
        <v>0</v>
      </c>
      <c r="AB285" s="419">
        <v>191885.82171401795</v>
      </c>
      <c r="AC285" s="419">
        <v>0</v>
      </c>
      <c r="AD285" s="419">
        <v>1349.2639999999737</v>
      </c>
      <c r="AE285" s="419">
        <v>0</v>
      </c>
      <c r="AF285" s="419">
        <v>149406.57</v>
      </c>
      <c r="AG285" s="419">
        <v>0</v>
      </c>
      <c r="AH285" s="419">
        <v>0</v>
      </c>
      <c r="AI285" s="419">
        <v>0</v>
      </c>
      <c r="AJ285" s="419">
        <v>8875.0661999999993</v>
      </c>
      <c r="AK285" s="419">
        <v>0</v>
      </c>
      <c r="AL285" s="419">
        <v>0</v>
      </c>
      <c r="AM285" s="419">
        <v>0</v>
      </c>
      <c r="AN285" s="419">
        <v>0</v>
      </c>
      <c r="AO285" s="419">
        <v>0</v>
      </c>
      <c r="AP285" s="419">
        <v>0</v>
      </c>
      <c r="AQ285" s="419">
        <v>0</v>
      </c>
      <c r="AR285" s="419">
        <v>0</v>
      </c>
      <c r="AS285" s="419">
        <v>1648703.8900000001</v>
      </c>
      <c r="AT285" s="419">
        <v>595923.8828876979</v>
      </c>
      <c r="AU285" s="419">
        <v>158281.63620000001</v>
      </c>
      <c r="AV285" s="419">
        <v>407560.5474568978</v>
      </c>
      <c r="AW285" s="420">
        <v>2402909.409087698</v>
      </c>
      <c r="AX285" s="420">
        <v>2394034.3428876982</v>
      </c>
      <c r="AY285" s="420">
        <v>5115</v>
      </c>
      <c r="AZ285" s="420">
        <v>2097150</v>
      </c>
      <c r="BA285" s="420">
        <v>0</v>
      </c>
      <c r="BB285" s="420">
        <v>0</v>
      </c>
      <c r="BC285" s="420">
        <v>2402909.409087698</v>
      </c>
      <c r="BD285" s="419">
        <v>2402909.409087698</v>
      </c>
      <c r="BE285" s="419">
        <v>0</v>
      </c>
      <c r="BF285" s="420">
        <v>2106025.0661999998</v>
      </c>
      <c r="BG285" s="420">
        <v>1947743.4299999997</v>
      </c>
      <c r="BH285" s="419">
        <v>2244627.7728876984</v>
      </c>
      <c r="BI285" s="419">
        <v>5474.7018850919476</v>
      </c>
      <c r="BJ285" s="419">
        <v>5450.533994621027</v>
      </c>
      <c r="BK285" s="421">
        <v>4.4340408654952338E-3</v>
      </c>
      <c r="BL285" s="421">
        <v>0</v>
      </c>
      <c r="BM285" s="419">
        <v>0</v>
      </c>
      <c r="BN285" s="420">
        <v>2402909.409087698</v>
      </c>
      <c r="BO285" s="420">
        <v>5839.10815338463</v>
      </c>
      <c r="BP285" s="420" t="s">
        <v>78</v>
      </c>
      <c r="BQ285" s="420">
        <v>5860.7546563114583</v>
      </c>
      <c r="BR285" s="421">
        <v>7.7243342759159006E-3</v>
      </c>
      <c r="BS285" s="419">
        <v>0</v>
      </c>
      <c r="BT285" s="419">
        <v>2402909.409087698</v>
      </c>
      <c r="BU285" s="419">
        <v>0</v>
      </c>
      <c r="BV285" s="419">
        <v>2402909.409087698</v>
      </c>
      <c r="BW285" s="419">
        <v>8875.0661999999993</v>
      </c>
      <c r="BX285" s="419">
        <v>2394034.3428876982</v>
      </c>
    </row>
    <row r="286" spans="1:76">
      <c r="A286" s="416">
        <v>148440</v>
      </c>
      <c r="B286" s="416">
        <v>3303337</v>
      </c>
      <c r="C286" s="417" t="s">
        <v>360</v>
      </c>
      <c r="D286" s="418">
        <v>202</v>
      </c>
      <c r="E286" s="418">
        <v>202</v>
      </c>
      <c r="F286" s="418">
        <v>0</v>
      </c>
      <c r="G286" s="419">
        <v>812288.25800000003</v>
      </c>
      <c r="H286" s="419">
        <v>0</v>
      </c>
      <c r="I286" s="419">
        <v>0</v>
      </c>
      <c r="J286" s="419">
        <v>83998.699999999939</v>
      </c>
      <c r="K286" s="419">
        <v>0</v>
      </c>
      <c r="L286" s="419">
        <v>202446.89999999988</v>
      </c>
      <c r="M286" s="419">
        <v>0</v>
      </c>
      <c r="N286" s="419">
        <v>2182.085498879997</v>
      </c>
      <c r="O286" s="419">
        <v>0</v>
      </c>
      <c r="P286" s="419">
        <v>918.22983167999985</v>
      </c>
      <c r="Q286" s="419">
        <v>9099.7608038399994</v>
      </c>
      <c r="R286" s="419">
        <v>25751.704043519934</v>
      </c>
      <c r="S286" s="419">
        <v>80566.92983807993</v>
      </c>
      <c r="T286" s="419">
        <v>0</v>
      </c>
      <c r="U286" s="419">
        <v>0</v>
      </c>
      <c r="V286" s="419">
        <v>0</v>
      </c>
      <c r="W286" s="419">
        <v>0</v>
      </c>
      <c r="X286" s="419">
        <v>0</v>
      </c>
      <c r="Y286" s="419">
        <v>0</v>
      </c>
      <c r="Z286" s="419">
        <v>42670.706966292026</v>
      </c>
      <c r="AA286" s="419">
        <v>0</v>
      </c>
      <c r="AB286" s="419">
        <v>86726.079192166275</v>
      </c>
      <c r="AC286" s="419">
        <v>0</v>
      </c>
      <c r="AD286" s="419">
        <v>0</v>
      </c>
      <c r="AE286" s="419">
        <v>0</v>
      </c>
      <c r="AF286" s="419">
        <v>149406.57</v>
      </c>
      <c r="AG286" s="419">
        <v>0</v>
      </c>
      <c r="AH286" s="419">
        <v>0</v>
      </c>
      <c r="AI286" s="419">
        <v>0</v>
      </c>
      <c r="AJ286" s="419">
        <v>4134.5518000000002</v>
      </c>
      <c r="AK286" s="419">
        <v>0</v>
      </c>
      <c r="AL286" s="419">
        <v>0</v>
      </c>
      <c r="AM286" s="419">
        <v>0</v>
      </c>
      <c r="AN286" s="419">
        <v>0</v>
      </c>
      <c r="AO286" s="419">
        <v>0</v>
      </c>
      <c r="AP286" s="419">
        <v>0</v>
      </c>
      <c r="AQ286" s="419">
        <v>0</v>
      </c>
      <c r="AR286" s="419">
        <v>0</v>
      </c>
      <c r="AS286" s="419">
        <v>812288.25800000003</v>
      </c>
      <c r="AT286" s="419">
        <v>534361.09617445804</v>
      </c>
      <c r="AU286" s="419">
        <v>153541.12179999999</v>
      </c>
      <c r="AV286" s="419">
        <v>273127.64369792613</v>
      </c>
      <c r="AW286" s="420">
        <v>1500190.475974458</v>
      </c>
      <c r="AX286" s="420">
        <v>1496055.924174458</v>
      </c>
      <c r="AY286" s="420">
        <v>5115</v>
      </c>
      <c r="AZ286" s="420">
        <v>1033230</v>
      </c>
      <c r="BA286" s="420">
        <v>0</v>
      </c>
      <c r="BB286" s="420">
        <v>0</v>
      </c>
      <c r="BC286" s="420">
        <v>1500190.475974458</v>
      </c>
      <c r="BD286" s="419">
        <v>1500190.4759744578</v>
      </c>
      <c r="BE286" s="419">
        <v>0</v>
      </c>
      <c r="BF286" s="420">
        <v>1037364.5518</v>
      </c>
      <c r="BG286" s="420">
        <v>883823.42999999993</v>
      </c>
      <c r="BH286" s="419">
        <v>1346649.354174458</v>
      </c>
      <c r="BI286" s="419">
        <v>6666.5809612596931</v>
      </c>
      <c r="BJ286" s="419">
        <v>6582.2659531707322</v>
      </c>
      <c r="BK286" s="421">
        <v>1.2809419839431686E-2</v>
      </c>
      <c r="BL286" s="421">
        <v>0</v>
      </c>
      <c r="BM286" s="419">
        <v>0</v>
      </c>
      <c r="BN286" s="420">
        <v>1500190.475974458</v>
      </c>
      <c r="BO286" s="420">
        <v>7406.2174464082082</v>
      </c>
      <c r="BP286" s="420" t="s">
        <v>78</v>
      </c>
      <c r="BQ286" s="420">
        <v>7426.6855246260302</v>
      </c>
      <c r="BR286" s="421">
        <v>1.5812582922193341E-2</v>
      </c>
      <c r="BS286" s="419">
        <v>0</v>
      </c>
      <c r="BT286" s="419">
        <v>1500190.475974458</v>
      </c>
      <c r="BU286" s="419">
        <v>0</v>
      </c>
      <c r="BV286" s="419">
        <v>1500190.475974458</v>
      </c>
      <c r="BW286" s="419">
        <v>4134.5518000000002</v>
      </c>
      <c r="BX286" s="419">
        <v>1496055.924174458</v>
      </c>
    </row>
    <row r="287" spans="1:76">
      <c r="A287" s="416">
        <v>148441</v>
      </c>
      <c r="B287" s="416">
        <v>3303339</v>
      </c>
      <c r="C287" s="417" t="s">
        <v>281</v>
      </c>
      <c r="D287" s="418">
        <v>179</v>
      </c>
      <c r="E287" s="418">
        <v>179</v>
      </c>
      <c r="F287" s="418">
        <v>0</v>
      </c>
      <c r="G287" s="419">
        <v>719799.99100000004</v>
      </c>
      <c r="H287" s="419">
        <v>0</v>
      </c>
      <c r="I287" s="419">
        <v>0</v>
      </c>
      <c r="J287" s="419">
        <v>68187.180000000008</v>
      </c>
      <c r="K287" s="419">
        <v>0</v>
      </c>
      <c r="L287" s="419">
        <v>164562.1</v>
      </c>
      <c r="M287" s="419">
        <v>0</v>
      </c>
      <c r="N287" s="419">
        <v>1212.2697215999979</v>
      </c>
      <c r="O287" s="419">
        <v>1176.15955968</v>
      </c>
      <c r="P287" s="419">
        <v>459.11491583999998</v>
      </c>
      <c r="Q287" s="419">
        <v>23254.944276479939</v>
      </c>
      <c r="R287" s="419">
        <v>60623.803269119984</v>
      </c>
      <c r="S287" s="419">
        <v>2120.1823641599935</v>
      </c>
      <c r="T287" s="419">
        <v>0</v>
      </c>
      <c r="U287" s="419">
        <v>0</v>
      </c>
      <c r="V287" s="419">
        <v>0</v>
      </c>
      <c r="W287" s="419">
        <v>0</v>
      </c>
      <c r="X287" s="419">
        <v>0</v>
      </c>
      <c r="Y287" s="419">
        <v>0</v>
      </c>
      <c r="Z287" s="419">
        <v>39976.728258064439</v>
      </c>
      <c r="AA287" s="419">
        <v>0</v>
      </c>
      <c r="AB287" s="419">
        <v>82911.79420680672</v>
      </c>
      <c r="AC287" s="419">
        <v>0</v>
      </c>
      <c r="AD287" s="419">
        <v>250.57759999999277</v>
      </c>
      <c r="AE287" s="419">
        <v>0</v>
      </c>
      <c r="AF287" s="419">
        <v>149406.57</v>
      </c>
      <c r="AG287" s="419">
        <v>0</v>
      </c>
      <c r="AH287" s="419">
        <v>0</v>
      </c>
      <c r="AI287" s="419">
        <v>0</v>
      </c>
      <c r="AJ287" s="419">
        <v>3686.8615</v>
      </c>
      <c r="AK287" s="419">
        <v>0</v>
      </c>
      <c r="AL287" s="419">
        <v>0</v>
      </c>
      <c r="AM287" s="419">
        <v>0</v>
      </c>
      <c r="AN287" s="419">
        <v>0</v>
      </c>
      <c r="AO287" s="419">
        <v>0</v>
      </c>
      <c r="AP287" s="419">
        <v>0</v>
      </c>
      <c r="AQ287" s="419">
        <v>0</v>
      </c>
      <c r="AR287" s="419">
        <v>0</v>
      </c>
      <c r="AS287" s="419">
        <v>719799.99100000004</v>
      </c>
      <c r="AT287" s="419">
        <v>444734.85417175113</v>
      </c>
      <c r="AU287" s="419">
        <v>153093.43150000001</v>
      </c>
      <c r="AV287" s="419">
        <v>234676.2652352835</v>
      </c>
      <c r="AW287" s="420">
        <v>1317628.2766717512</v>
      </c>
      <c r="AX287" s="420">
        <v>1313941.4151717511</v>
      </c>
      <c r="AY287" s="420">
        <v>5115</v>
      </c>
      <c r="AZ287" s="420">
        <v>915585</v>
      </c>
      <c r="BA287" s="420">
        <v>0</v>
      </c>
      <c r="BB287" s="420">
        <v>0</v>
      </c>
      <c r="BC287" s="420">
        <v>1317628.2766717512</v>
      </c>
      <c r="BD287" s="419">
        <v>1317628.2766717509</v>
      </c>
      <c r="BE287" s="419">
        <v>0</v>
      </c>
      <c r="BF287" s="420">
        <v>919271.8615</v>
      </c>
      <c r="BG287" s="420">
        <v>766178.43</v>
      </c>
      <c r="BH287" s="419">
        <v>1164534.845171751</v>
      </c>
      <c r="BI287" s="419">
        <v>6505.7812579427427</v>
      </c>
      <c r="BJ287" s="419">
        <v>6292.3780251336893</v>
      </c>
      <c r="BK287" s="421">
        <v>3.3914560116486227E-2</v>
      </c>
      <c r="BL287" s="421">
        <v>0</v>
      </c>
      <c r="BM287" s="419">
        <v>0</v>
      </c>
      <c r="BN287" s="420">
        <v>1317628.2766717512</v>
      </c>
      <c r="BO287" s="420">
        <v>7340.4548333617377</v>
      </c>
      <c r="BP287" s="420" t="s">
        <v>78</v>
      </c>
      <c r="BQ287" s="420">
        <v>7361.0518249818497</v>
      </c>
      <c r="BR287" s="421">
        <v>3.8033438874615078E-2</v>
      </c>
      <c r="BS287" s="419">
        <v>0</v>
      </c>
      <c r="BT287" s="419">
        <v>1317628.2766717512</v>
      </c>
      <c r="BU287" s="419">
        <v>0</v>
      </c>
      <c r="BV287" s="419">
        <v>1317628.2766717512</v>
      </c>
      <c r="BW287" s="419">
        <v>3686.8615</v>
      </c>
      <c r="BX287" s="419">
        <v>1313941.4151717511</v>
      </c>
    </row>
    <row r="288" spans="1:76">
      <c r="A288" s="416">
        <v>151938</v>
      </c>
      <c r="B288" s="416">
        <v>3303342</v>
      </c>
      <c r="C288" s="417" t="s">
        <v>361</v>
      </c>
      <c r="D288" s="418">
        <v>335</v>
      </c>
      <c r="E288" s="418">
        <v>335</v>
      </c>
      <c r="F288" s="418">
        <v>0</v>
      </c>
      <c r="G288" s="419">
        <v>1347111.7150000001</v>
      </c>
      <c r="H288" s="419">
        <v>0</v>
      </c>
      <c r="I288" s="419">
        <v>0</v>
      </c>
      <c r="J288" s="419">
        <v>101786.65999999995</v>
      </c>
      <c r="K288" s="419">
        <v>0</v>
      </c>
      <c r="L288" s="419">
        <v>246251.19999999975</v>
      </c>
      <c r="M288" s="419">
        <v>0</v>
      </c>
      <c r="N288" s="419">
        <v>484.90788863999973</v>
      </c>
      <c r="O288" s="419">
        <v>1470.1994495999943</v>
      </c>
      <c r="P288" s="419">
        <v>14691.677306879999</v>
      </c>
      <c r="Q288" s="419">
        <v>25277.113343999903</v>
      </c>
      <c r="R288" s="419">
        <v>99787.853168639849</v>
      </c>
      <c r="S288" s="419">
        <v>40990.192373759775</v>
      </c>
      <c r="T288" s="419">
        <v>0</v>
      </c>
      <c r="U288" s="419">
        <v>0</v>
      </c>
      <c r="V288" s="419">
        <v>0</v>
      </c>
      <c r="W288" s="419">
        <v>0</v>
      </c>
      <c r="X288" s="419">
        <v>0</v>
      </c>
      <c r="Y288" s="419">
        <v>0</v>
      </c>
      <c r="Z288" s="419">
        <v>26704.502054794433</v>
      </c>
      <c r="AA288" s="419">
        <v>0</v>
      </c>
      <c r="AB288" s="419">
        <v>157233.18664868813</v>
      </c>
      <c r="AC288" s="419">
        <v>0</v>
      </c>
      <c r="AD288" s="419">
        <v>0</v>
      </c>
      <c r="AE288" s="419">
        <v>0</v>
      </c>
      <c r="AF288" s="419">
        <v>149406.57</v>
      </c>
      <c r="AG288" s="419">
        <v>0</v>
      </c>
      <c r="AH288" s="419">
        <v>0</v>
      </c>
      <c r="AI288" s="419">
        <v>0</v>
      </c>
      <c r="AJ288" s="419">
        <v>7030.8966</v>
      </c>
      <c r="AK288" s="419">
        <v>0</v>
      </c>
      <c r="AL288" s="419">
        <v>0</v>
      </c>
      <c r="AM288" s="419">
        <v>0</v>
      </c>
      <c r="AN288" s="419">
        <v>0</v>
      </c>
      <c r="AO288" s="419">
        <v>0</v>
      </c>
      <c r="AP288" s="419">
        <v>0</v>
      </c>
      <c r="AQ288" s="419">
        <v>0</v>
      </c>
      <c r="AR288" s="419">
        <v>0</v>
      </c>
      <c r="AS288" s="419">
        <v>1347111.7150000001</v>
      </c>
      <c r="AT288" s="419">
        <v>714677.49223500188</v>
      </c>
      <c r="AU288" s="419">
        <v>156437.46660000001</v>
      </c>
      <c r="AV288" s="419">
        <v>415655.10167003504</v>
      </c>
      <c r="AW288" s="420">
        <v>2218226.6738350019</v>
      </c>
      <c r="AX288" s="420">
        <v>2211195.7772350018</v>
      </c>
      <c r="AY288" s="420">
        <v>5115</v>
      </c>
      <c r="AZ288" s="420">
        <v>1713525</v>
      </c>
      <c r="BA288" s="420">
        <v>0</v>
      </c>
      <c r="BB288" s="420">
        <v>0</v>
      </c>
      <c r="BC288" s="420">
        <v>2218226.6738350019</v>
      </c>
      <c r="BD288" s="419">
        <v>2218226.6738350019</v>
      </c>
      <c r="BE288" s="419">
        <v>0</v>
      </c>
      <c r="BF288" s="420">
        <v>1720555.8966000001</v>
      </c>
      <c r="BG288" s="420">
        <v>1564118.43</v>
      </c>
      <c r="BH288" s="419">
        <v>2061789.2072350017</v>
      </c>
      <c r="BI288" s="419">
        <v>6154.594648462692</v>
      </c>
      <c r="BJ288" s="419">
        <v>6071.9162075067024</v>
      </c>
      <c r="BK288" s="421">
        <v>1.3616531936619006E-2</v>
      </c>
      <c r="BL288" s="421">
        <v>0</v>
      </c>
      <c r="BM288" s="419">
        <v>0</v>
      </c>
      <c r="BN288" s="420">
        <v>2218226.6738350019</v>
      </c>
      <c r="BO288" s="420">
        <v>6600.5844096567216</v>
      </c>
      <c r="BP288" s="420" t="s">
        <v>78</v>
      </c>
      <c r="BQ288" s="420">
        <v>6621.5721607014984</v>
      </c>
      <c r="BR288" s="421">
        <v>1.9678605900614876E-2</v>
      </c>
      <c r="BS288" s="419">
        <v>0</v>
      </c>
      <c r="BT288" s="419">
        <v>2218226.6738350019</v>
      </c>
      <c r="BU288" s="419">
        <v>0</v>
      </c>
      <c r="BV288" s="419">
        <v>2218226.6738350019</v>
      </c>
      <c r="BW288" s="419">
        <v>7030.8966</v>
      </c>
      <c r="BX288" s="419">
        <v>2211195.7772350018</v>
      </c>
    </row>
    <row r="289" spans="1:76">
      <c r="A289" s="416">
        <v>148082</v>
      </c>
      <c r="B289" s="416">
        <v>3303357</v>
      </c>
      <c r="C289" s="417" t="s">
        <v>362</v>
      </c>
      <c r="D289" s="418">
        <v>204</v>
      </c>
      <c r="E289" s="418">
        <v>204</v>
      </c>
      <c r="F289" s="418">
        <v>0</v>
      </c>
      <c r="G289" s="419">
        <v>820330.71600000001</v>
      </c>
      <c r="H289" s="419">
        <v>0</v>
      </c>
      <c r="I289" s="419">
        <v>0</v>
      </c>
      <c r="J289" s="419">
        <v>49410.999999999942</v>
      </c>
      <c r="K289" s="419">
        <v>0</v>
      </c>
      <c r="L289" s="419">
        <v>120757.8</v>
      </c>
      <c r="M289" s="419">
        <v>0</v>
      </c>
      <c r="N289" s="419">
        <v>969.81577728000002</v>
      </c>
      <c r="O289" s="419">
        <v>2352.3191193600001</v>
      </c>
      <c r="P289" s="419">
        <v>13314.332559359997</v>
      </c>
      <c r="Q289" s="419">
        <v>8594.2185369599956</v>
      </c>
      <c r="R289" s="419">
        <v>63306.272440319939</v>
      </c>
      <c r="S289" s="419">
        <v>16961.458913279937</v>
      </c>
      <c r="T289" s="419">
        <v>0</v>
      </c>
      <c r="U289" s="419">
        <v>0</v>
      </c>
      <c r="V289" s="419">
        <v>0</v>
      </c>
      <c r="W289" s="419">
        <v>0</v>
      </c>
      <c r="X289" s="419">
        <v>0</v>
      </c>
      <c r="Y289" s="419">
        <v>0</v>
      </c>
      <c r="Z289" s="419">
        <v>30788.711724137833</v>
      </c>
      <c r="AA289" s="419">
        <v>0</v>
      </c>
      <c r="AB289" s="419">
        <v>79871.346356344395</v>
      </c>
      <c r="AC289" s="419">
        <v>0</v>
      </c>
      <c r="AD289" s="419">
        <v>732.45759999999416</v>
      </c>
      <c r="AE289" s="419">
        <v>0</v>
      </c>
      <c r="AF289" s="419">
        <v>149406.57</v>
      </c>
      <c r="AG289" s="419">
        <v>0</v>
      </c>
      <c r="AH289" s="419">
        <v>0</v>
      </c>
      <c r="AI289" s="419">
        <v>0</v>
      </c>
      <c r="AJ289" s="419">
        <v>4608.5769</v>
      </c>
      <c r="AK289" s="419">
        <v>0</v>
      </c>
      <c r="AL289" s="419">
        <v>0</v>
      </c>
      <c r="AM289" s="419">
        <v>0</v>
      </c>
      <c r="AN289" s="419">
        <v>0</v>
      </c>
      <c r="AO289" s="419">
        <v>0</v>
      </c>
      <c r="AP289" s="419">
        <v>0</v>
      </c>
      <c r="AQ289" s="419">
        <v>0</v>
      </c>
      <c r="AR289" s="419">
        <v>0</v>
      </c>
      <c r="AS289" s="419">
        <v>820330.71600000001</v>
      </c>
      <c r="AT289" s="419">
        <v>387059.73302704201</v>
      </c>
      <c r="AU289" s="419">
        <v>154015.14689999999</v>
      </c>
      <c r="AV289" s="419">
        <v>220128.08040110592</v>
      </c>
      <c r="AW289" s="420">
        <v>1361405.595927042</v>
      </c>
      <c r="AX289" s="420">
        <v>1356797.019027042</v>
      </c>
      <c r="AY289" s="420">
        <v>5115</v>
      </c>
      <c r="AZ289" s="420">
        <v>1043460</v>
      </c>
      <c r="BA289" s="420">
        <v>0</v>
      </c>
      <c r="BB289" s="420">
        <v>0</v>
      </c>
      <c r="BC289" s="420">
        <v>1361405.595927042</v>
      </c>
      <c r="BD289" s="419">
        <v>1361405.5959270422</v>
      </c>
      <c r="BE289" s="419">
        <v>0</v>
      </c>
      <c r="BF289" s="420">
        <v>1048068.5769</v>
      </c>
      <c r="BG289" s="420">
        <v>894053.42999999993</v>
      </c>
      <c r="BH289" s="419">
        <v>1207390.4490270419</v>
      </c>
      <c r="BI289" s="419">
        <v>5918.5806324854993</v>
      </c>
      <c r="BJ289" s="419">
        <v>5756.8538438423648</v>
      </c>
      <c r="BK289" s="421">
        <v>2.8092912036688317E-2</v>
      </c>
      <c r="BL289" s="421">
        <v>0</v>
      </c>
      <c r="BM289" s="419">
        <v>0</v>
      </c>
      <c r="BN289" s="420">
        <v>1361405.595927042</v>
      </c>
      <c r="BO289" s="420">
        <v>6650.9657795443236</v>
      </c>
      <c r="BP289" s="420" t="s">
        <v>78</v>
      </c>
      <c r="BQ289" s="420">
        <v>6673.556842779617</v>
      </c>
      <c r="BR289" s="421">
        <v>2.5749239609739849E-2</v>
      </c>
      <c r="BS289" s="419">
        <v>0</v>
      </c>
      <c r="BT289" s="419">
        <v>1361405.595927042</v>
      </c>
      <c r="BU289" s="419">
        <v>0</v>
      </c>
      <c r="BV289" s="419">
        <v>1361405.595927042</v>
      </c>
      <c r="BW289" s="419">
        <v>4608.5769</v>
      </c>
      <c r="BX289" s="419">
        <v>1356797.019027042</v>
      </c>
    </row>
    <row r="290" spans="1:76">
      <c r="A290" s="416">
        <v>141820</v>
      </c>
      <c r="B290" s="416">
        <v>3303358</v>
      </c>
      <c r="C290" s="417" t="s">
        <v>363</v>
      </c>
      <c r="D290" s="418">
        <v>210</v>
      </c>
      <c r="E290" s="418">
        <v>210</v>
      </c>
      <c r="F290" s="418">
        <v>0</v>
      </c>
      <c r="G290" s="419">
        <v>844458.09000000008</v>
      </c>
      <c r="H290" s="419">
        <v>0</v>
      </c>
      <c r="I290" s="419">
        <v>0</v>
      </c>
      <c r="J290" s="419">
        <v>20258.509999999977</v>
      </c>
      <c r="K290" s="419">
        <v>0</v>
      </c>
      <c r="L290" s="419">
        <v>49723.8</v>
      </c>
      <c r="M290" s="419">
        <v>0</v>
      </c>
      <c r="N290" s="419">
        <v>5818.8946636799856</v>
      </c>
      <c r="O290" s="419">
        <v>8233.1169177599786</v>
      </c>
      <c r="P290" s="419">
        <v>918.22983167999951</v>
      </c>
      <c r="Q290" s="419">
        <v>28310.366945279929</v>
      </c>
      <c r="R290" s="419">
        <v>10729.876684799998</v>
      </c>
      <c r="S290" s="419">
        <v>7774.0020019199874</v>
      </c>
      <c r="T290" s="419">
        <v>0</v>
      </c>
      <c r="U290" s="419">
        <v>0</v>
      </c>
      <c r="V290" s="419">
        <v>0</v>
      </c>
      <c r="W290" s="419">
        <v>0</v>
      </c>
      <c r="X290" s="419">
        <v>0</v>
      </c>
      <c r="Y290" s="419">
        <v>0</v>
      </c>
      <c r="Z290" s="419">
        <v>4224.822471910109</v>
      </c>
      <c r="AA290" s="419">
        <v>0</v>
      </c>
      <c r="AB290" s="419">
        <v>64656.793586133223</v>
      </c>
      <c r="AC290" s="419">
        <v>0</v>
      </c>
      <c r="AD290" s="419">
        <v>0</v>
      </c>
      <c r="AE290" s="419">
        <v>0</v>
      </c>
      <c r="AF290" s="419">
        <v>149406.57</v>
      </c>
      <c r="AG290" s="419">
        <v>0</v>
      </c>
      <c r="AH290" s="419">
        <v>0</v>
      </c>
      <c r="AI290" s="419">
        <v>0</v>
      </c>
      <c r="AJ290" s="419">
        <v>4081.8824</v>
      </c>
      <c r="AK290" s="419">
        <v>0</v>
      </c>
      <c r="AL290" s="419">
        <v>0</v>
      </c>
      <c r="AM290" s="419">
        <v>0</v>
      </c>
      <c r="AN290" s="419">
        <v>0</v>
      </c>
      <c r="AO290" s="419">
        <v>0</v>
      </c>
      <c r="AP290" s="419">
        <v>0</v>
      </c>
      <c r="AQ290" s="419">
        <v>0</v>
      </c>
      <c r="AR290" s="419">
        <v>0</v>
      </c>
      <c r="AS290" s="419">
        <v>844458.09000000008</v>
      </c>
      <c r="AT290" s="419">
        <v>200648.41310316318</v>
      </c>
      <c r="AU290" s="419">
        <v>153488.45240000001</v>
      </c>
      <c r="AV290" s="419">
        <v>154315.74502237636</v>
      </c>
      <c r="AW290" s="420">
        <v>1198594.9555031634</v>
      </c>
      <c r="AX290" s="420">
        <v>1194513.0731031634</v>
      </c>
      <c r="AY290" s="420">
        <v>5115</v>
      </c>
      <c r="AZ290" s="420">
        <v>1074150</v>
      </c>
      <c r="BA290" s="420">
        <v>0</v>
      </c>
      <c r="BB290" s="420">
        <v>0</v>
      </c>
      <c r="BC290" s="420">
        <v>1198594.9555031634</v>
      </c>
      <c r="BD290" s="419">
        <v>1198594.9555031634</v>
      </c>
      <c r="BE290" s="419">
        <v>0</v>
      </c>
      <c r="BF290" s="420">
        <v>1078231.8824</v>
      </c>
      <c r="BG290" s="420">
        <v>924743.42999999993</v>
      </c>
      <c r="BH290" s="419">
        <v>1045106.5031031633</v>
      </c>
      <c r="BI290" s="419">
        <v>4976.6976338245877</v>
      </c>
      <c r="BJ290" s="419">
        <v>4932.2321680952382</v>
      </c>
      <c r="BK290" s="421">
        <v>9.0152823739685101E-3</v>
      </c>
      <c r="BL290" s="421">
        <v>0</v>
      </c>
      <c r="BM290" s="419">
        <v>0</v>
      </c>
      <c r="BN290" s="420">
        <v>1198594.9555031634</v>
      </c>
      <c r="BO290" s="420">
        <v>5688.1574909674446</v>
      </c>
      <c r="BP290" s="420" t="s">
        <v>78</v>
      </c>
      <c r="BQ290" s="420">
        <v>5707.5950262055403</v>
      </c>
      <c r="BR290" s="421">
        <v>1.1322907182333086E-2</v>
      </c>
      <c r="BS290" s="419">
        <v>0</v>
      </c>
      <c r="BT290" s="419">
        <v>1198594.9555031634</v>
      </c>
      <c r="BU290" s="419">
        <v>0</v>
      </c>
      <c r="BV290" s="419">
        <v>1198594.9555031634</v>
      </c>
      <c r="BW290" s="419">
        <v>4081.8824</v>
      </c>
      <c r="BX290" s="419">
        <v>1194513.0731031634</v>
      </c>
    </row>
    <row r="291" spans="1:76">
      <c r="A291" s="416">
        <v>148083</v>
      </c>
      <c r="B291" s="416">
        <v>3303359</v>
      </c>
      <c r="C291" s="417" t="s">
        <v>364</v>
      </c>
      <c r="D291" s="418">
        <v>251</v>
      </c>
      <c r="E291" s="418">
        <v>251</v>
      </c>
      <c r="F291" s="418">
        <v>0</v>
      </c>
      <c r="G291" s="419">
        <v>1009328.4790000001</v>
      </c>
      <c r="H291" s="419">
        <v>0</v>
      </c>
      <c r="I291" s="419">
        <v>0</v>
      </c>
      <c r="J291" s="419">
        <v>59787.309999999954</v>
      </c>
      <c r="K291" s="419">
        <v>0</v>
      </c>
      <c r="L291" s="419">
        <v>144435.79999999993</v>
      </c>
      <c r="M291" s="419">
        <v>0</v>
      </c>
      <c r="N291" s="419">
        <v>3151.9012761599961</v>
      </c>
      <c r="O291" s="419">
        <v>5880.7977983999999</v>
      </c>
      <c r="P291" s="419">
        <v>2295.5745791999998</v>
      </c>
      <c r="Q291" s="419">
        <v>26288.197877759892</v>
      </c>
      <c r="R291" s="419">
        <v>25215.210209279969</v>
      </c>
      <c r="S291" s="419">
        <v>59365.106196479945</v>
      </c>
      <c r="T291" s="419">
        <v>0</v>
      </c>
      <c r="U291" s="419">
        <v>0</v>
      </c>
      <c r="V291" s="419">
        <v>0</v>
      </c>
      <c r="W291" s="419">
        <v>0</v>
      </c>
      <c r="X291" s="419">
        <v>0</v>
      </c>
      <c r="Y291" s="419">
        <v>0</v>
      </c>
      <c r="Z291" s="419">
        <v>46772.27131221709</v>
      </c>
      <c r="AA291" s="419">
        <v>0</v>
      </c>
      <c r="AB291" s="419">
        <v>116454.12020151669</v>
      </c>
      <c r="AC291" s="419">
        <v>0</v>
      </c>
      <c r="AD291" s="419">
        <v>3797.2143999999812</v>
      </c>
      <c r="AE291" s="419">
        <v>0</v>
      </c>
      <c r="AF291" s="419">
        <v>149406.57</v>
      </c>
      <c r="AG291" s="419">
        <v>0</v>
      </c>
      <c r="AH291" s="419">
        <v>0</v>
      </c>
      <c r="AI291" s="419">
        <v>0</v>
      </c>
      <c r="AJ291" s="419">
        <v>10488.714599999999</v>
      </c>
      <c r="AK291" s="419">
        <v>0</v>
      </c>
      <c r="AL291" s="419">
        <v>0</v>
      </c>
      <c r="AM291" s="419">
        <v>0</v>
      </c>
      <c r="AN291" s="419">
        <v>0</v>
      </c>
      <c r="AO291" s="419">
        <v>0</v>
      </c>
      <c r="AP291" s="419">
        <v>0</v>
      </c>
      <c r="AQ291" s="419">
        <v>0</v>
      </c>
      <c r="AR291" s="419">
        <v>0</v>
      </c>
      <c r="AS291" s="419">
        <v>1009328.4790000001</v>
      </c>
      <c r="AT291" s="419">
        <v>493443.50385101343</v>
      </c>
      <c r="AU291" s="419">
        <v>159895.28460000001</v>
      </c>
      <c r="AV291" s="419">
        <v>284431.70740893739</v>
      </c>
      <c r="AW291" s="420">
        <v>1662667.2674510134</v>
      </c>
      <c r="AX291" s="420">
        <v>1652178.5528510134</v>
      </c>
      <c r="AY291" s="420">
        <v>5115</v>
      </c>
      <c r="AZ291" s="420">
        <v>1283865</v>
      </c>
      <c r="BA291" s="420">
        <v>0</v>
      </c>
      <c r="BB291" s="420">
        <v>0</v>
      </c>
      <c r="BC291" s="420">
        <v>1662667.2674510134</v>
      </c>
      <c r="BD291" s="419">
        <v>1662667.2674510134</v>
      </c>
      <c r="BE291" s="419">
        <v>0</v>
      </c>
      <c r="BF291" s="420">
        <v>1294353.7146000001</v>
      </c>
      <c r="BG291" s="420">
        <v>1134458.43</v>
      </c>
      <c r="BH291" s="419">
        <v>1502771.9828510133</v>
      </c>
      <c r="BI291" s="419">
        <v>5987.1393739084197</v>
      </c>
      <c r="BJ291" s="419">
        <v>6039.4326183391004</v>
      </c>
      <c r="BK291" s="421">
        <v>-8.6586352949595182E-3</v>
      </c>
      <c r="BL291" s="421">
        <v>3.6586352949595181E-3</v>
      </c>
      <c r="BM291" s="419">
        <v>5546.1164160852868</v>
      </c>
      <c r="BN291" s="420">
        <v>1668213.3838670987</v>
      </c>
      <c r="BO291" s="420">
        <v>6604.4807540521861</v>
      </c>
      <c r="BP291" s="420" t="s">
        <v>78</v>
      </c>
      <c r="BQ291" s="420">
        <v>6646.2684616219076</v>
      </c>
      <c r="BR291" s="421">
        <v>1.3705379522890082E-2</v>
      </c>
      <c r="BS291" s="419">
        <v>0</v>
      </c>
      <c r="BT291" s="419">
        <v>1668213.3838670987</v>
      </c>
      <c r="BU291" s="419">
        <v>0</v>
      </c>
      <c r="BV291" s="419">
        <v>1668213.3838670987</v>
      </c>
      <c r="BW291" s="419">
        <v>10488.714599999999</v>
      </c>
      <c r="BX291" s="419">
        <v>1657724.6692670987</v>
      </c>
    </row>
    <row r="292" spans="1:76">
      <c r="A292" s="416">
        <v>148266</v>
      </c>
      <c r="B292" s="416">
        <v>3303360</v>
      </c>
      <c r="C292" s="417" t="s">
        <v>365</v>
      </c>
      <c r="D292" s="418">
        <v>207</v>
      </c>
      <c r="E292" s="418">
        <v>207</v>
      </c>
      <c r="F292" s="418">
        <v>0</v>
      </c>
      <c r="G292" s="419">
        <v>832394.40300000005</v>
      </c>
      <c r="H292" s="419">
        <v>0</v>
      </c>
      <c r="I292" s="419">
        <v>0</v>
      </c>
      <c r="J292" s="419">
        <v>28164.269999999928</v>
      </c>
      <c r="K292" s="419">
        <v>0</v>
      </c>
      <c r="L292" s="419">
        <v>68666.199999999793</v>
      </c>
      <c r="M292" s="419">
        <v>0</v>
      </c>
      <c r="N292" s="419">
        <v>484.90788864000001</v>
      </c>
      <c r="O292" s="419">
        <v>2940.3988991999963</v>
      </c>
      <c r="P292" s="419">
        <v>7345.8386534399942</v>
      </c>
      <c r="Q292" s="419">
        <v>21232.775208959927</v>
      </c>
      <c r="R292" s="419">
        <v>18777.284198399917</v>
      </c>
      <c r="S292" s="419">
        <v>6360.5470924799974</v>
      </c>
      <c r="T292" s="419">
        <v>0</v>
      </c>
      <c r="U292" s="419">
        <v>0</v>
      </c>
      <c r="V292" s="419">
        <v>0</v>
      </c>
      <c r="W292" s="419">
        <v>0</v>
      </c>
      <c r="X292" s="419">
        <v>0</v>
      </c>
      <c r="Y292" s="419">
        <v>0</v>
      </c>
      <c r="Z292" s="419">
        <v>4260.2027586206832</v>
      </c>
      <c r="AA292" s="419">
        <v>0</v>
      </c>
      <c r="AB292" s="419">
        <v>64687.910536461532</v>
      </c>
      <c r="AC292" s="419">
        <v>0</v>
      </c>
      <c r="AD292" s="419">
        <v>0</v>
      </c>
      <c r="AE292" s="419">
        <v>0</v>
      </c>
      <c r="AF292" s="419">
        <v>149406.57</v>
      </c>
      <c r="AG292" s="419">
        <v>0</v>
      </c>
      <c r="AH292" s="419">
        <v>0</v>
      </c>
      <c r="AI292" s="419">
        <v>0</v>
      </c>
      <c r="AJ292" s="419">
        <v>3160.1669999999999</v>
      </c>
      <c r="AK292" s="419">
        <v>0</v>
      </c>
      <c r="AL292" s="419">
        <v>0</v>
      </c>
      <c r="AM292" s="419">
        <v>0</v>
      </c>
      <c r="AN292" s="419">
        <v>0</v>
      </c>
      <c r="AO292" s="419">
        <v>0</v>
      </c>
      <c r="AP292" s="419">
        <v>0</v>
      </c>
      <c r="AQ292" s="419">
        <v>0</v>
      </c>
      <c r="AR292" s="419">
        <v>0</v>
      </c>
      <c r="AS292" s="419">
        <v>832394.40300000005</v>
      </c>
      <c r="AT292" s="419">
        <v>222920.33523620179</v>
      </c>
      <c r="AU292" s="419">
        <v>152566.73699999999</v>
      </c>
      <c r="AV292" s="419">
        <v>161737.63058526459</v>
      </c>
      <c r="AW292" s="420">
        <v>1207881.4752362019</v>
      </c>
      <c r="AX292" s="420">
        <v>1204721.308236202</v>
      </c>
      <c r="AY292" s="420">
        <v>5115</v>
      </c>
      <c r="AZ292" s="420">
        <v>1058805</v>
      </c>
      <c r="BA292" s="420">
        <v>0</v>
      </c>
      <c r="BB292" s="420">
        <v>0</v>
      </c>
      <c r="BC292" s="420">
        <v>1207881.4752362019</v>
      </c>
      <c r="BD292" s="419">
        <v>1207881.4752362019</v>
      </c>
      <c r="BE292" s="419">
        <v>0</v>
      </c>
      <c r="BF292" s="420">
        <v>1061965.1669999999</v>
      </c>
      <c r="BG292" s="420">
        <v>909398.42999999982</v>
      </c>
      <c r="BH292" s="419">
        <v>1055314.7382362019</v>
      </c>
      <c r="BI292" s="419">
        <v>5098.1388320589467</v>
      </c>
      <c r="BJ292" s="419">
        <v>5063.6402685714274</v>
      </c>
      <c r="BK292" s="421">
        <v>6.8129965119445848E-3</v>
      </c>
      <c r="BL292" s="421">
        <v>0</v>
      </c>
      <c r="BM292" s="419">
        <v>0</v>
      </c>
      <c r="BN292" s="420">
        <v>1207881.4752362019</v>
      </c>
      <c r="BO292" s="420">
        <v>5819.909701624164</v>
      </c>
      <c r="BP292" s="420" t="s">
        <v>78</v>
      </c>
      <c r="BQ292" s="420">
        <v>5835.1762088705409</v>
      </c>
      <c r="BR292" s="421">
        <v>7.8260633088829135E-3</v>
      </c>
      <c r="BS292" s="419">
        <v>0</v>
      </c>
      <c r="BT292" s="419">
        <v>1207881.4752362019</v>
      </c>
      <c r="BU292" s="419">
        <v>0</v>
      </c>
      <c r="BV292" s="419">
        <v>1207881.4752362019</v>
      </c>
      <c r="BW292" s="419">
        <v>3160.1669999999999</v>
      </c>
      <c r="BX292" s="419">
        <v>1204721.308236202</v>
      </c>
    </row>
    <row r="293" spans="1:76">
      <c r="A293" s="416">
        <v>146298</v>
      </c>
      <c r="B293" s="416">
        <v>3303362</v>
      </c>
      <c r="C293" s="417" t="s">
        <v>366</v>
      </c>
      <c r="D293" s="418">
        <v>200</v>
      </c>
      <c r="E293" s="418">
        <v>200</v>
      </c>
      <c r="F293" s="418">
        <v>0</v>
      </c>
      <c r="G293" s="419">
        <v>804245.8</v>
      </c>
      <c r="H293" s="419">
        <v>0</v>
      </c>
      <c r="I293" s="419">
        <v>0</v>
      </c>
      <c r="J293" s="419">
        <v>19764.400000000001</v>
      </c>
      <c r="K293" s="419">
        <v>0</v>
      </c>
      <c r="L293" s="419">
        <v>47356</v>
      </c>
      <c r="M293" s="419">
        <v>0</v>
      </c>
      <c r="N293" s="419">
        <v>15274.598492160001</v>
      </c>
      <c r="O293" s="419">
        <v>5586.75790848</v>
      </c>
      <c r="P293" s="419">
        <v>0</v>
      </c>
      <c r="Q293" s="419">
        <v>15671.81027328</v>
      </c>
      <c r="R293" s="419">
        <v>25751.704043520003</v>
      </c>
      <c r="S293" s="419">
        <v>7774.0020019200001</v>
      </c>
      <c r="T293" s="419">
        <v>0</v>
      </c>
      <c r="U293" s="419">
        <v>0</v>
      </c>
      <c r="V293" s="419">
        <v>0</v>
      </c>
      <c r="W293" s="419">
        <v>0</v>
      </c>
      <c r="X293" s="419">
        <v>0</v>
      </c>
      <c r="Y293" s="419">
        <v>0</v>
      </c>
      <c r="Z293" s="419">
        <v>18568.355555555492</v>
      </c>
      <c r="AA293" s="419">
        <v>0</v>
      </c>
      <c r="AB293" s="419">
        <v>68330.10034547023</v>
      </c>
      <c r="AC293" s="419">
        <v>0</v>
      </c>
      <c r="AD293" s="419">
        <v>0</v>
      </c>
      <c r="AE293" s="419">
        <v>0</v>
      </c>
      <c r="AF293" s="419">
        <v>149406.57</v>
      </c>
      <c r="AG293" s="419">
        <v>0</v>
      </c>
      <c r="AH293" s="419">
        <v>0</v>
      </c>
      <c r="AI293" s="419">
        <v>0</v>
      </c>
      <c r="AJ293" s="419">
        <v>3502.5183999999999</v>
      </c>
      <c r="AK293" s="419">
        <v>0</v>
      </c>
      <c r="AL293" s="419">
        <v>0</v>
      </c>
      <c r="AM293" s="419">
        <v>0</v>
      </c>
      <c r="AN293" s="419">
        <v>0</v>
      </c>
      <c r="AO293" s="419">
        <v>0</v>
      </c>
      <c r="AP293" s="419">
        <v>0</v>
      </c>
      <c r="AQ293" s="419">
        <v>0</v>
      </c>
      <c r="AR293" s="419">
        <v>0</v>
      </c>
      <c r="AS293" s="419">
        <v>804245.8</v>
      </c>
      <c r="AT293" s="419">
        <v>224077.72862038569</v>
      </c>
      <c r="AU293" s="419">
        <v>152909.08840000001</v>
      </c>
      <c r="AV293" s="419">
        <v>157926.92852443983</v>
      </c>
      <c r="AW293" s="420">
        <v>1181232.6170203858</v>
      </c>
      <c r="AX293" s="420">
        <v>1177730.0986203859</v>
      </c>
      <c r="AY293" s="420">
        <v>5115</v>
      </c>
      <c r="AZ293" s="420">
        <v>1023000</v>
      </c>
      <c r="BA293" s="420">
        <v>0</v>
      </c>
      <c r="BB293" s="420">
        <v>0</v>
      </c>
      <c r="BC293" s="420">
        <v>1181232.6170203858</v>
      </c>
      <c r="BD293" s="419">
        <v>1181232.6170203858</v>
      </c>
      <c r="BE293" s="419">
        <v>0</v>
      </c>
      <c r="BF293" s="420">
        <v>1026502.5183999999</v>
      </c>
      <c r="BG293" s="420">
        <v>873593.42999999993</v>
      </c>
      <c r="BH293" s="419">
        <v>1028323.5286203858</v>
      </c>
      <c r="BI293" s="419">
        <v>5141.6176431019294</v>
      </c>
      <c r="BJ293" s="419">
        <v>5015.8407798076933</v>
      </c>
      <c r="BK293" s="421">
        <v>2.5075928207405819E-2</v>
      </c>
      <c r="BL293" s="421">
        <v>0</v>
      </c>
      <c r="BM293" s="419">
        <v>0</v>
      </c>
      <c r="BN293" s="420">
        <v>1181232.6170203858</v>
      </c>
      <c r="BO293" s="420">
        <v>5888.650493101929</v>
      </c>
      <c r="BP293" s="420" t="s">
        <v>78</v>
      </c>
      <c r="BQ293" s="420">
        <v>5906.163085101929</v>
      </c>
      <c r="BR293" s="421">
        <v>2.6669127568637263E-2</v>
      </c>
      <c r="BS293" s="419">
        <v>0</v>
      </c>
      <c r="BT293" s="419">
        <v>1181232.6170203858</v>
      </c>
      <c r="BU293" s="419">
        <v>0</v>
      </c>
      <c r="BV293" s="419">
        <v>1181232.6170203858</v>
      </c>
      <c r="BW293" s="419">
        <v>3502.5183999999999</v>
      </c>
      <c r="BX293" s="419">
        <v>1177730.0986203859</v>
      </c>
    </row>
    <row r="294" spans="1:76">
      <c r="A294" s="416">
        <v>151939</v>
      </c>
      <c r="B294" s="416">
        <v>3303365</v>
      </c>
      <c r="C294" s="417" t="s">
        <v>367</v>
      </c>
      <c r="D294" s="418">
        <v>208</v>
      </c>
      <c r="E294" s="418">
        <v>208</v>
      </c>
      <c r="F294" s="418">
        <v>0</v>
      </c>
      <c r="G294" s="419">
        <v>836415.6320000001</v>
      </c>
      <c r="H294" s="419">
        <v>0</v>
      </c>
      <c r="I294" s="419">
        <v>0</v>
      </c>
      <c r="J294" s="419">
        <v>28658.379999999917</v>
      </c>
      <c r="K294" s="419">
        <v>0</v>
      </c>
      <c r="L294" s="419">
        <v>69850.099999999962</v>
      </c>
      <c r="M294" s="419">
        <v>0</v>
      </c>
      <c r="N294" s="419">
        <v>19153.861601279987</v>
      </c>
      <c r="O294" s="419">
        <v>6468.8775782399534</v>
      </c>
      <c r="P294" s="419">
        <v>3213.8044108799945</v>
      </c>
      <c r="Q294" s="419">
        <v>5055.4226687999917</v>
      </c>
      <c r="R294" s="419">
        <v>18240.790364159948</v>
      </c>
      <c r="S294" s="419">
        <v>706.72745471999883</v>
      </c>
      <c r="T294" s="419">
        <v>0</v>
      </c>
      <c r="U294" s="419">
        <v>0</v>
      </c>
      <c r="V294" s="419">
        <v>0</v>
      </c>
      <c r="W294" s="419">
        <v>0</v>
      </c>
      <c r="X294" s="419">
        <v>0</v>
      </c>
      <c r="Y294" s="419">
        <v>0</v>
      </c>
      <c r="Z294" s="419">
        <v>25950.73807909594</v>
      </c>
      <c r="AA294" s="419">
        <v>0</v>
      </c>
      <c r="AB294" s="419">
        <v>101142.66535597316</v>
      </c>
      <c r="AC294" s="419">
        <v>0</v>
      </c>
      <c r="AD294" s="419">
        <v>0</v>
      </c>
      <c r="AE294" s="419">
        <v>0</v>
      </c>
      <c r="AF294" s="419">
        <v>149406.57</v>
      </c>
      <c r="AG294" s="419">
        <v>0</v>
      </c>
      <c r="AH294" s="419">
        <v>0</v>
      </c>
      <c r="AI294" s="419">
        <v>0</v>
      </c>
      <c r="AJ294" s="419">
        <v>3555.1878999999999</v>
      </c>
      <c r="AK294" s="419">
        <v>0</v>
      </c>
      <c r="AL294" s="419">
        <v>0</v>
      </c>
      <c r="AM294" s="419">
        <v>0</v>
      </c>
      <c r="AN294" s="419">
        <v>0</v>
      </c>
      <c r="AO294" s="419">
        <v>0</v>
      </c>
      <c r="AP294" s="419">
        <v>0</v>
      </c>
      <c r="AQ294" s="419">
        <v>0</v>
      </c>
      <c r="AR294" s="419">
        <v>0</v>
      </c>
      <c r="AS294" s="419">
        <v>836415.6320000001</v>
      </c>
      <c r="AT294" s="419">
        <v>278441.36751314887</v>
      </c>
      <c r="AU294" s="419">
        <v>152961.7579</v>
      </c>
      <c r="AV294" s="419">
        <v>197448.71402408188</v>
      </c>
      <c r="AW294" s="420">
        <v>1267818.7574131491</v>
      </c>
      <c r="AX294" s="420">
        <v>1264263.5695131491</v>
      </c>
      <c r="AY294" s="420">
        <v>5115</v>
      </c>
      <c r="AZ294" s="420">
        <v>1063920</v>
      </c>
      <c r="BA294" s="420">
        <v>0</v>
      </c>
      <c r="BB294" s="420">
        <v>0</v>
      </c>
      <c r="BC294" s="420">
        <v>1267818.7574131491</v>
      </c>
      <c r="BD294" s="419">
        <v>1267818.7574131489</v>
      </c>
      <c r="BE294" s="419">
        <v>0</v>
      </c>
      <c r="BF294" s="420">
        <v>1067475.1879</v>
      </c>
      <c r="BG294" s="420">
        <v>914513.42999999993</v>
      </c>
      <c r="BH294" s="419">
        <v>1114856.999513149</v>
      </c>
      <c r="BI294" s="419">
        <v>5359.8894207362937</v>
      </c>
      <c r="BJ294" s="419">
        <v>5130.4956449760766</v>
      </c>
      <c r="BK294" s="421">
        <v>4.471181570631403E-2</v>
      </c>
      <c r="BL294" s="421">
        <v>0</v>
      </c>
      <c r="BM294" s="419">
        <v>0</v>
      </c>
      <c r="BN294" s="420">
        <v>1267818.7574131491</v>
      </c>
      <c r="BO294" s="420">
        <v>6078.190238043986</v>
      </c>
      <c r="BP294" s="420" t="s">
        <v>78</v>
      </c>
      <c r="BQ294" s="420">
        <v>6095.2824875632168</v>
      </c>
      <c r="BR294" s="421">
        <v>3.9576253925054816E-2</v>
      </c>
      <c r="BS294" s="419">
        <v>0</v>
      </c>
      <c r="BT294" s="419">
        <v>1267818.7574131491</v>
      </c>
      <c r="BU294" s="419">
        <v>0</v>
      </c>
      <c r="BV294" s="419">
        <v>1267818.7574131491</v>
      </c>
      <c r="BW294" s="419">
        <v>3555.1878999999999</v>
      </c>
      <c r="BX294" s="419">
        <v>1264263.5695131491</v>
      </c>
    </row>
    <row r="295" spans="1:76">
      <c r="A295" s="416">
        <v>141830</v>
      </c>
      <c r="B295" s="416">
        <v>3303366</v>
      </c>
      <c r="C295" s="417" t="s">
        <v>368</v>
      </c>
      <c r="D295" s="418">
        <v>160</v>
      </c>
      <c r="E295" s="418">
        <v>160</v>
      </c>
      <c r="F295" s="418">
        <v>0</v>
      </c>
      <c r="G295" s="419">
        <v>643396.64</v>
      </c>
      <c r="H295" s="419">
        <v>0</v>
      </c>
      <c r="I295" s="419">
        <v>0</v>
      </c>
      <c r="J295" s="419">
        <v>51881.55</v>
      </c>
      <c r="K295" s="419">
        <v>0</v>
      </c>
      <c r="L295" s="419">
        <v>124309.50000000001</v>
      </c>
      <c r="M295" s="419">
        <v>0</v>
      </c>
      <c r="N295" s="419">
        <v>1718.6608711291128</v>
      </c>
      <c r="O295" s="419">
        <v>1191.0476553721505</v>
      </c>
      <c r="P295" s="419">
        <v>4184.338473478474</v>
      </c>
      <c r="Q295" s="419">
        <v>2047.7661443240481</v>
      </c>
      <c r="R295" s="419">
        <v>32053.808830541748</v>
      </c>
      <c r="S295" s="419">
        <v>50812.809402653053</v>
      </c>
      <c r="T295" s="419">
        <v>0</v>
      </c>
      <c r="U295" s="419">
        <v>0</v>
      </c>
      <c r="V295" s="419">
        <v>0</v>
      </c>
      <c r="W295" s="419">
        <v>0</v>
      </c>
      <c r="X295" s="419">
        <v>0</v>
      </c>
      <c r="Y295" s="419">
        <v>0</v>
      </c>
      <c r="Z295" s="419">
        <v>16370.468571428533</v>
      </c>
      <c r="AA295" s="419">
        <v>0</v>
      </c>
      <c r="AB295" s="419">
        <v>68844.466813999097</v>
      </c>
      <c r="AC295" s="419">
        <v>0</v>
      </c>
      <c r="AD295" s="419">
        <v>8095.5839999999998</v>
      </c>
      <c r="AE295" s="419">
        <v>0</v>
      </c>
      <c r="AF295" s="419">
        <v>149406.57</v>
      </c>
      <c r="AG295" s="419">
        <v>0</v>
      </c>
      <c r="AH295" s="419">
        <v>0</v>
      </c>
      <c r="AI295" s="419">
        <v>0</v>
      </c>
      <c r="AJ295" s="419">
        <v>4081.8824</v>
      </c>
      <c r="AK295" s="419">
        <v>0</v>
      </c>
      <c r="AL295" s="419">
        <v>0</v>
      </c>
      <c r="AM295" s="419">
        <v>0</v>
      </c>
      <c r="AN295" s="419">
        <v>0</v>
      </c>
      <c r="AO295" s="419">
        <v>0</v>
      </c>
      <c r="AP295" s="419">
        <v>0</v>
      </c>
      <c r="AQ295" s="419">
        <v>0</v>
      </c>
      <c r="AR295" s="419">
        <v>0</v>
      </c>
      <c r="AS295" s="419">
        <v>643396.64</v>
      </c>
      <c r="AT295" s="419">
        <v>361510.00076292624</v>
      </c>
      <c r="AU295" s="419">
        <v>153488.45240000001</v>
      </c>
      <c r="AV295" s="419">
        <v>197566.11210989859</v>
      </c>
      <c r="AW295" s="420">
        <v>1158395.0931629264</v>
      </c>
      <c r="AX295" s="420">
        <v>1154313.2107629264</v>
      </c>
      <c r="AY295" s="420">
        <v>5115</v>
      </c>
      <c r="AZ295" s="420">
        <v>818400</v>
      </c>
      <c r="BA295" s="420">
        <v>0</v>
      </c>
      <c r="BB295" s="420">
        <v>0</v>
      </c>
      <c r="BC295" s="420">
        <v>1158395.0931629264</v>
      </c>
      <c r="BD295" s="419">
        <v>1158395.0931629264</v>
      </c>
      <c r="BE295" s="419">
        <v>0</v>
      </c>
      <c r="BF295" s="420">
        <v>822481.8824</v>
      </c>
      <c r="BG295" s="420">
        <v>668993.42999999993</v>
      </c>
      <c r="BH295" s="419">
        <v>1004906.6407629263</v>
      </c>
      <c r="BI295" s="419">
        <v>6280.6665047682891</v>
      </c>
      <c r="BJ295" s="419">
        <v>6341.4392825000004</v>
      </c>
      <c r="BK295" s="421">
        <v>-9.5834360346903399E-3</v>
      </c>
      <c r="BL295" s="421">
        <v>4.5834360346903398E-3</v>
      </c>
      <c r="BM295" s="419">
        <v>4650.4930110738169</v>
      </c>
      <c r="BN295" s="420">
        <v>1163045.5861740003</v>
      </c>
      <c r="BO295" s="420">
        <v>7243.523148587502</v>
      </c>
      <c r="BP295" s="420" t="s">
        <v>78</v>
      </c>
      <c r="BQ295" s="420">
        <v>7269.0349135875022</v>
      </c>
      <c r="BR295" s="421">
        <v>-4.6357925821139956E-3</v>
      </c>
      <c r="BS295" s="419">
        <v>0</v>
      </c>
      <c r="BT295" s="419">
        <v>1163045.5861740003</v>
      </c>
      <c r="BU295" s="419">
        <v>0</v>
      </c>
      <c r="BV295" s="419">
        <v>1163045.5861740003</v>
      </c>
      <c r="BW295" s="419">
        <v>4081.8824</v>
      </c>
      <c r="BX295" s="419">
        <v>1158963.7037740003</v>
      </c>
    </row>
    <row r="296" spans="1:76">
      <c r="A296" s="416">
        <v>141484</v>
      </c>
      <c r="B296" s="416">
        <v>3303374</v>
      </c>
      <c r="C296" s="417" t="s">
        <v>369</v>
      </c>
      <c r="D296" s="418">
        <v>207</v>
      </c>
      <c r="E296" s="418">
        <v>207</v>
      </c>
      <c r="F296" s="418">
        <v>0</v>
      </c>
      <c r="G296" s="419">
        <v>832394.40300000005</v>
      </c>
      <c r="H296" s="419">
        <v>0</v>
      </c>
      <c r="I296" s="419">
        <v>0</v>
      </c>
      <c r="J296" s="419">
        <v>17787.959999999912</v>
      </c>
      <c r="K296" s="419">
        <v>0</v>
      </c>
      <c r="L296" s="419">
        <v>42620.39999999979</v>
      </c>
      <c r="M296" s="419">
        <v>0</v>
      </c>
      <c r="N296" s="419">
        <v>969.81577727999786</v>
      </c>
      <c r="O296" s="419">
        <v>1764.2393395199995</v>
      </c>
      <c r="P296" s="419">
        <v>11477.872895999964</v>
      </c>
      <c r="Q296" s="419">
        <v>2527.7113343999918</v>
      </c>
      <c r="R296" s="419">
        <v>6437.926010879999</v>
      </c>
      <c r="S296" s="419">
        <v>6360.5470924799974</v>
      </c>
      <c r="T296" s="419">
        <v>0</v>
      </c>
      <c r="U296" s="419">
        <v>0</v>
      </c>
      <c r="V296" s="419">
        <v>0</v>
      </c>
      <c r="W296" s="419">
        <v>0</v>
      </c>
      <c r="X296" s="419">
        <v>0</v>
      </c>
      <c r="Y296" s="419">
        <v>0</v>
      </c>
      <c r="Z296" s="419">
        <v>20590.979999999916</v>
      </c>
      <c r="AA296" s="419">
        <v>0</v>
      </c>
      <c r="AB296" s="419">
        <v>90192.78688887012</v>
      </c>
      <c r="AC296" s="419">
        <v>0</v>
      </c>
      <c r="AD296" s="419">
        <v>0</v>
      </c>
      <c r="AE296" s="419">
        <v>0</v>
      </c>
      <c r="AF296" s="419">
        <v>149406.57</v>
      </c>
      <c r="AG296" s="419">
        <v>0</v>
      </c>
      <c r="AH296" s="419">
        <v>0</v>
      </c>
      <c r="AI296" s="419">
        <v>0</v>
      </c>
      <c r="AJ296" s="419">
        <v>4924.5936000000002</v>
      </c>
      <c r="AK296" s="419">
        <v>0</v>
      </c>
      <c r="AL296" s="419">
        <v>0</v>
      </c>
      <c r="AM296" s="419">
        <v>0</v>
      </c>
      <c r="AN296" s="419">
        <v>0</v>
      </c>
      <c r="AO296" s="419">
        <v>0</v>
      </c>
      <c r="AP296" s="419">
        <v>0</v>
      </c>
      <c r="AQ296" s="419">
        <v>0</v>
      </c>
      <c r="AR296" s="419">
        <v>0</v>
      </c>
      <c r="AS296" s="419">
        <v>832394.40300000005</v>
      </c>
      <c r="AT296" s="419">
        <v>200730.23933942968</v>
      </c>
      <c r="AU296" s="419">
        <v>154331.1636</v>
      </c>
      <c r="AV296" s="419">
        <v>164193.23712107161</v>
      </c>
      <c r="AW296" s="420">
        <v>1187455.8059394297</v>
      </c>
      <c r="AX296" s="420">
        <v>1182531.2123394297</v>
      </c>
      <c r="AY296" s="420">
        <v>5115</v>
      </c>
      <c r="AZ296" s="420">
        <v>1058805</v>
      </c>
      <c r="BA296" s="420">
        <v>0</v>
      </c>
      <c r="BB296" s="420">
        <v>0</v>
      </c>
      <c r="BC296" s="420">
        <v>1187455.8059394297</v>
      </c>
      <c r="BD296" s="419">
        <v>1187455.8059394299</v>
      </c>
      <c r="BE296" s="419">
        <v>0</v>
      </c>
      <c r="BF296" s="420">
        <v>1063729.5936</v>
      </c>
      <c r="BG296" s="420">
        <v>909398.42999999993</v>
      </c>
      <c r="BH296" s="419">
        <v>1033124.6423394296</v>
      </c>
      <c r="BI296" s="419">
        <v>4990.9403011566646</v>
      </c>
      <c r="BJ296" s="419">
        <v>4891.6038673076919</v>
      </c>
      <c r="BK296" s="421">
        <v>2.0307538497316407E-2</v>
      </c>
      <c r="BL296" s="421">
        <v>0</v>
      </c>
      <c r="BM296" s="419">
        <v>0</v>
      </c>
      <c r="BN296" s="420">
        <v>1187455.8059394297</v>
      </c>
      <c r="BO296" s="420">
        <v>5712.7111707218828</v>
      </c>
      <c r="BP296" s="420" t="s">
        <v>78</v>
      </c>
      <c r="BQ296" s="420">
        <v>5736.5014779682597</v>
      </c>
      <c r="BR296" s="421">
        <v>1.9648922946955416E-2</v>
      </c>
      <c r="BS296" s="419">
        <v>0</v>
      </c>
      <c r="BT296" s="419">
        <v>1187455.8059394297</v>
      </c>
      <c r="BU296" s="419">
        <v>0</v>
      </c>
      <c r="BV296" s="419">
        <v>1187455.8059394297</v>
      </c>
      <c r="BW296" s="419">
        <v>4924.5936000000002</v>
      </c>
      <c r="BX296" s="419">
        <v>1182531.2123394297</v>
      </c>
    </row>
    <row r="297" spans="1:76">
      <c r="A297" s="416">
        <v>151940</v>
      </c>
      <c r="B297" s="416">
        <v>3303380</v>
      </c>
      <c r="C297" s="417" t="s">
        <v>370</v>
      </c>
      <c r="D297" s="418">
        <v>205</v>
      </c>
      <c r="E297" s="418">
        <v>205</v>
      </c>
      <c r="F297" s="418">
        <v>0</v>
      </c>
      <c r="G297" s="419">
        <v>824351.94500000007</v>
      </c>
      <c r="H297" s="419">
        <v>0</v>
      </c>
      <c r="I297" s="419">
        <v>0</v>
      </c>
      <c r="J297" s="419">
        <v>28658.379999999932</v>
      </c>
      <c r="K297" s="419">
        <v>0</v>
      </c>
      <c r="L297" s="419">
        <v>68666.199999999837</v>
      </c>
      <c r="M297" s="419">
        <v>0</v>
      </c>
      <c r="N297" s="419">
        <v>3394.3552204799971</v>
      </c>
      <c r="O297" s="419">
        <v>2058.2792294399983</v>
      </c>
      <c r="P297" s="419">
        <v>1377.3447475199985</v>
      </c>
      <c r="Q297" s="419">
        <v>12133.014405119968</v>
      </c>
      <c r="R297" s="419">
        <v>5364.9383423999961</v>
      </c>
      <c r="S297" s="419">
        <v>0</v>
      </c>
      <c r="T297" s="419">
        <v>0</v>
      </c>
      <c r="U297" s="419">
        <v>0</v>
      </c>
      <c r="V297" s="419">
        <v>0</v>
      </c>
      <c r="W297" s="419">
        <v>0</v>
      </c>
      <c r="X297" s="419">
        <v>0</v>
      </c>
      <c r="Y297" s="419">
        <v>0</v>
      </c>
      <c r="Z297" s="419">
        <v>8986.3197740112973</v>
      </c>
      <c r="AA297" s="419">
        <v>0</v>
      </c>
      <c r="AB297" s="419">
        <v>77421.363695700755</v>
      </c>
      <c r="AC297" s="419">
        <v>0</v>
      </c>
      <c r="AD297" s="419">
        <v>0</v>
      </c>
      <c r="AE297" s="419">
        <v>0</v>
      </c>
      <c r="AF297" s="419">
        <v>149406.57</v>
      </c>
      <c r="AG297" s="419">
        <v>0</v>
      </c>
      <c r="AH297" s="419">
        <v>0</v>
      </c>
      <c r="AI297" s="419">
        <v>0</v>
      </c>
      <c r="AJ297" s="419">
        <v>4345.2295999999997</v>
      </c>
      <c r="AK297" s="419">
        <v>0</v>
      </c>
      <c r="AL297" s="419">
        <v>0</v>
      </c>
      <c r="AM297" s="419">
        <v>0</v>
      </c>
      <c r="AN297" s="419">
        <v>0</v>
      </c>
      <c r="AO297" s="419">
        <v>0</v>
      </c>
      <c r="AP297" s="419">
        <v>0</v>
      </c>
      <c r="AQ297" s="419">
        <v>0</v>
      </c>
      <c r="AR297" s="419">
        <v>0</v>
      </c>
      <c r="AS297" s="419">
        <v>824351.94500000007</v>
      </c>
      <c r="AT297" s="419">
        <v>208060.19541467176</v>
      </c>
      <c r="AU297" s="419">
        <v>153751.7996</v>
      </c>
      <c r="AV297" s="419">
        <v>162433.86524588626</v>
      </c>
      <c r="AW297" s="420">
        <v>1186163.9400146718</v>
      </c>
      <c r="AX297" s="420">
        <v>1181818.7104146718</v>
      </c>
      <c r="AY297" s="420">
        <v>5115</v>
      </c>
      <c r="AZ297" s="420">
        <v>1048575</v>
      </c>
      <c r="BA297" s="420">
        <v>0</v>
      </c>
      <c r="BB297" s="420">
        <v>0</v>
      </c>
      <c r="BC297" s="420">
        <v>1186163.9400146718</v>
      </c>
      <c r="BD297" s="419">
        <v>1186163.9400146718</v>
      </c>
      <c r="BE297" s="419">
        <v>0</v>
      </c>
      <c r="BF297" s="420">
        <v>1052920.2296</v>
      </c>
      <c r="BG297" s="420">
        <v>899168.42999999993</v>
      </c>
      <c r="BH297" s="419">
        <v>1032412.1404146717</v>
      </c>
      <c r="BI297" s="419">
        <v>5036.156782510594</v>
      </c>
      <c r="BJ297" s="419">
        <v>4851.4320286407756</v>
      </c>
      <c r="BK297" s="421">
        <v>3.8076335560156799E-2</v>
      </c>
      <c r="BL297" s="421">
        <v>0</v>
      </c>
      <c r="BM297" s="419">
        <v>0</v>
      </c>
      <c r="BN297" s="420">
        <v>1186163.9400146718</v>
      </c>
      <c r="BO297" s="420">
        <v>5764.9693190959597</v>
      </c>
      <c r="BP297" s="420" t="s">
        <v>78</v>
      </c>
      <c r="BQ297" s="420">
        <v>5786.1655610471789</v>
      </c>
      <c r="BR297" s="421">
        <v>3.4552692159198539E-2</v>
      </c>
      <c r="BS297" s="419">
        <v>0</v>
      </c>
      <c r="BT297" s="419">
        <v>1186163.9400146718</v>
      </c>
      <c r="BU297" s="419">
        <v>0</v>
      </c>
      <c r="BV297" s="419">
        <v>1186163.9400146718</v>
      </c>
      <c r="BW297" s="419">
        <v>4345.2295999999997</v>
      </c>
      <c r="BX297" s="419">
        <v>1181818.7104146718</v>
      </c>
    </row>
    <row r="298" spans="1:76">
      <c r="A298" s="416">
        <v>148973</v>
      </c>
      <c r="B298" s="416">
        <v>3303383</v>
      </c>
      <c r="C298" s="417" t="s">
        <v>371</v>
      </c>
      <c r="D298" s="418">
        <v>210</v>
      </c>
      <c r="E298" s="418">
        <v>210</v>
      </c>
      <c r="F298" s="418">
        <v>0</v>
      </c>
      <c r="G298" s="419">
        <v>844458.09000000008</v>
      </c>
      <c r="H298" s="419">
        <v>0</v>
      </c>
      <c r="I298" s="419">
        <v>0</v>
      </c>
      <c r="J298" s="419">
        <v>40517.019999999953</v>
      </c>
      <c r="K298" s="419">
        <v>0</v>
      </c>
      <c r="L298" s="419">
        <v>98263.699999999939</v>
      </c>
      <c r="M298" s="419">
        <v>0</v>
      </c>
      <c r="N298" s="419">
        <v>26185.025986559987</v>
      </c>
      <c r="O298" s="419">
        <v>14996.034385919946</v>
      </c>
      <c r="P298" s="419">
        <v>1377.3447475199919</v>
      </c>
      <c r="Q298" s="419">
        <v>1516.626800639991</v>
      </c>
      <c r="R298" s="419">
        <v>536.49383423999984</v>
      </c>
      <c r="S298" s="419">
        <v>2826.9098188799931</v>
      </c>
      <c r="T298" s="419">
        <v>0</v>
      </c>
      <c r="U298" s="419">
        <v>0</v>
      </c>
      <c r="V298" s="419">
        <v>0</v>
      </c>
      <c r="W298" s="419">
        <v>0</v>
      </c>
      <c r="X298" s="419">
        <v>0</v>
      </c>
      <c r="Y298" s="419">
        <v>0</v>
      </c>
      <c r="Z298" s="419">
        <v>45260.366666666661</v>
      </c>
      <c r="AA298" s="419">
        <v>0</v>
      </c>
      <c r="AB298" s="419">
        <v>102583.1998628572</v>
      </c>
      <c r="AC298" s="419">
        <v>0</v>
      </c>
      <c r="AD298" s="419">
        <v>385.50399999999951</v>
      </c>
      <c r="AE298" s="419">
        <v>0</v>
      </c>
      <c r="AF298" s="419">
        <v>149406.57</v>
      </c>
      <c r="AG298" s="419">
        <v>0</v>
      </c>
      <c r="AH298" s="419">
        <v>0</v>
      </c>
      <c r="AI298" s="419">
        <v>0</v>
      </c>
      <c r="AJ298" s="419">
        <v>3581.5225999999998</v>
      </c>
      <c r="AK298" s="419">
        <v>0</v>
      </c>
      <c r="AL298" s="419">
        <v>0</v>
      </c>
      <c r="AM298" s="419">
        <v>0</v>
      </c>
      <c r="AN298" s="419">
        <v>0</v>
      </c>
      <c r="AO298" s="419">
        <v>0</v>
      </c>
      <c r="AP298" s="419">
        <v>0</v>
      </c>
      <c r="AQ298" s="419">
        <v>0</v>
      </c>
      <c r="AR298" s="419">
        <v>0</v>
      </c>
      <c r="AS298" s="419">
        <v>844458.09000000008</v>
      </c>
      <c r="AT298" s="419">
        <v>334448.2261032837</v>
      </c>
      <c r="AU298" s="419">
        <v>152988.0926</v>
      </c>
      <c r="AV298" s="419">
        <v>211845.00036941073</v>
      </c>
      <c r="AW298" s="420">
        <v>1331894.4087032839</v>
      </c>
      <c r="AX298" s="420">
        <v>1328312.8861032838</v>
      </c>
      <c r="AY298" s="420">
        <v>5115</v>
      </c>
      <c r="AZ298" s="420">
        <v>1074150</v>
      </c>
      <c r="BA298" s="420">
        <v>0</v>
      </c>
      <c r="BB298" s="420">
        <v>0</v>
      </c>
      <c r="BC298" s="420">
        <v>1331894.4087032839</v>
      </c>
      <c r="BD298" s="419">
        <v>1331894.4087032836</v>
      </c>
      <c r="BE298" s="419">
        <v>0</v>
      </c>
      <c r="BF298" s="420">
        <v>1077731.5226</v>
      </c>
      <c r="BG298" s="420">
        <v>924743.42999999993</v>
      </c>
      <c r="BH298" s="419">
        <v>1178906.3161032838</v>
      </c>
      <c r="BI298" s="419">
        <v>5613.8396004918277</v>
      </c>
      <c r="BJ298" s="419">
        <v>5468.3795410628018</v>
      </c>
      <c r="BK298" s="421">
        <v>2.6600212793707289E-2</v>
      </c>
      <c r="BL298" s="421">
        <v>0</v>
      </c>
      <c r="BM298" s="419">
        <v>0</v>
      </c>
      <c r="BN298" s="420">
        <v>1331894.4087032839</v>
      </c>
      <c r="BO298" s="420">
        <v>6325.2994576346846</v>
      </c>
      <c r="BP298" s="420" t="s">
        <v>78</v>
      </c>
      <c r="BQ298" s="420">
        <v>6342.3543271584949</v>
      </c>
      <c r="BR298" s="421">
        <v>2.1714387726244455E-2</v>
      </c>
      <c r="BS298" s="419">
        <v>0</v>
      </c>
      <c r="BT298" s="419">
        <v>1331894.4087032839</v>
      </c>
      <c r="BU298" s="419">
        <v>0</v>
      </c>
      <c r="BV298" s="419">
        <v>1331894.4087032839</v>
      </c>
      <c r="BW298" s="419">
        <v>3581.5225999999998</v>
      </c>
      <c r="BX298" s="419">
        <v>1328312.8861032838</v>
      </c>
    </row>
    <row r="299" spans="1:76">
      <c r="A299" s="416">
        <v>150849</v>
      </c>
      <c r="B299" s="416">
        <v>3303385</v>
      </c>
      <c r="C299" s="417" t="s">
        <v>372</v>
      </c>
      <c r="D299" s="418">
        <v>210</v>
      </c>
      <c r="E299" s="418">
        <v>210</v>
      </c>
      <c r="F299" s="418">
        <v>0</v>
      </c>
      <c r="G299" s="419">
        <v>844458.09000000008</v>
      </c>
      <c r="H299" s="419">
        <v>0</v>
      </c>
      <c r="I299" s="419">
        <v>0</v>
      </c>
      <c r="J299" s="419">
        <v>36070.029999999941</v>
      </c>
      <c r="K299" s="419">
        <v>0</v>
      </c>
      <c r="L299" s="419">
        <v>87608.599999999919</v>
      </c>
      <c r="M299" s="419">
        <v>0</v>
      </c>
      <c r="N299" s="419">
        <v>9213.2498841599518</v>
      </c>
      <c r="O299" s="419">
        <v>294.03988991999989</v>
      </c>
      <c r="P299" s="419">
        <v>4132.0342425599938</v>
      </c>
      <c r="Q299" s="419">
        <v>12133.01440511997</v>
      </c>
      <c r="R299" s="419">
        <v>46138.469744639944</v>
      </c>
      <c r="S299" s="419">
        <v>18374.913822719878</v>
      </c>
      <c r="T299" s="419">
        <v>0</v>
      </c>
      <c r="U299" s="419">
        <v>0</v>
      </c>
      <c r="V299" s="419">
        <v>0</v>
      </c>
      <c r="W299" s="419">
        <v>0</v>
      </c>
      <c r="X299" s="419">
        <v>0</v>
      </c>
      <c r="Y299" s="419">
        <v>0</v>
      </c>
      <c r="Z299" s="419">
        <v>18515.604545454458</v>
      </c>
      <c r="AA299" s="419">
        <v>0</v>
      </c>
      <c r="AB299" s="419">
        <v>59201.214654023061</v>
      </c>
      <c r="AC299" s="419">
        <v>0</v>
      </c>
      <c r="AD299" s="419">
        <v>0</v>
      </c>
      <c r="AE299" s="419">
        <v>0</v>
      </c>
      <c r="AF299" s="419">
        <v>149406.57</v>
      </c>
      <c r="AG299" s="419">
        <v>0</v>
      </c>
      <c r="AH299" s="419">
        <v>0</v>
      </c>
      <c r="AI299" s="419">
        <v>0</v>
      </c>
      <c r="AJ299" s="419">
        <v>5319.6144999999997</v>
      </c>
      <c r="AK299" s="419">
        <v>0</v>
      </c>
      <c r="AL299" s="419">
        <v>0</v>
      </c>
      <c r="AM299" s="419">
        <v>0</v>
      </c>
      <c r="AN299" s="419">
        <v>0</v>
      </c>
      <c r="AO299" s="419">
        <v>0</v>
      </c>
      <c r="AP299" s="419">
        <v>0</v>
      </c>
      <c r="AQ299" s="419">
        <v>0</v>
      </c>
      <c r="AR299" s="419">
        <v>0</v>
      </c>
      <c r="AS299" s="419">
        <v>844458.09000000008</v>
      </c>
      <c r="AT299" s="419">
        <v>291681.1711885971</v>
      </c>
      <c r="AU299" s="419">
        <v>154726.1845</v>
      </c>
      <c r="AV299" s="419">
        <v>178451.2858701061</v>
      </c>
      <c r="AW299" s="420">
        <v>1290865.4456885972</v>
      </c>
      <c r="AX299" s="420">
        <v>1285545.8311885973</v>
      </c>
      <c r="AY299" s="420">
        <v>5115</v>
      </c>
      <c r="AZ299" s="420">
        <v>1074150</v>
      </c>
      <c r="BA299" s="420">
        <v>0</v>
      </c>
      <c r="BB299" s="420">
        <v>0</v>
      </c>
      <c r="BC299" s="420">
        <v>1290865.4456885972</v>
      </c>
      <c r="BD299" s="419">
        <v>1290865.4456885974</v>
      </c>
      <c r="BE299" s="419">
        <v>0</v>
      </c>
      <c r="BF299" s="420">
        <v>1079469.6144999999</v>
      </c>
      <c r="BG299" s="420">
        <v>924743.42999999982</v>
      </c>
      <c r="BH299" s="419">
        <v>1136139.2611885972</v>
      </c>
      <c r="BI299" s="419">
        <v>5410.1869580409393</v>
      </c>
      <c r="BJ299" s="419">
        <v>5505.4277900000006</v>
      </c>
      <c r="BK299" s="421">
        <v>-1.729944258501687E-2</v>
      </c>
      <c r="BL299" s="421">
        <v>1.2299442585016869E-2</v>
      </c>
      <c r="BM299" s="419">
        <v>14219.875531902877</v>
      </c>
      <c r="BN299" s="420">
        <v>1305085.3212204999</v>
      </c>
      <c r="BO299" s="420">
        <v>6189.3605081928572</v>
      </c>
      <c r="BP299" s="420" t="s">
        <v>78</v>
      </c>
      <c r="BQ299" s="420">
        <v>6214.692005811904</v>
      </c>
      <c r="BR299" s="421">
        <v>-6.7508252483343689E-3</v>
      </c>
      <c r="BS299" s="419">
        <v>0</v>
      </c>
      <c r="BT299" s="419">
        <v>1305085.3212204999</v>
      </c>
      <c r="BU299" s="419">
        <v>0</v>
      </c>
      <c r="BV299" s="419">
        <v>1305085.3212204999</v>
      </c>
      <c r="BW299" s="419">
        <v>5319.6144999999997</v>
      </c>
      <c r="BX299" s="419">
        <v>1299765.7067205</v>
      </c>
    </row>
    <row r="300" spans="1:76">
      <c r="A300" s="416">
        <v>140528</v>
      </c>
      <c r="B300" s="416">
        <v>3303401</v>
      </c>
      <c r="C300" s="417" t="s">
        <v>281</v>
      </c>
      <c r="D300" s="418">
        <v>355</v>
      </c>
      <c r="E300" s="418">
        <v>355</v>
      </c>
      <c r="F300" s="418">
        <v>0</v>
      </c>
      <c r="G300" s="419">
        <v>1427536.2950000002</v>
      </c>
      <c r="H300" s="419">
        <v>0</v>
      </c>
      <c r="I300" s="419">
        <v>0</v>
      </c>
      <c r="J300" s="419">
        <v>11858.64</v>
      </c>
      <c r="K300" s="419">
        <v>0</v>
      </c>
      <c r="L300" s="419">
        <v>30781.399999999998</v>
      </c>
      <c r="M300" s="419">
        <v>0</v>
      </c>
      <c r="N300" s="419">
        <v>4364.170997759994</v>
      </c>
      <c r="O300" s="419">
        <v>2940.3988991999959</v>
      </c>
      <c r="P300" s="419">
        <v>918.2298316799986</v>
      </c>
      <c r="Q300" s="419">
        <v>8088.6762700799882</v>
      </c>
      <c r="R300" s="419">
        <v>1609.4815027199998</v>
      </c>
      <c r="S300" s="419">
        <v>2120.1823641599995</v>
      </c>
      <c r="T300" s="419">
        <v>0</v>
      </c>
      <c r="U300" s="419">
        <v>0</v>
      </c>
      <c r="V300" s="419">
        <v>0</v>
      </c>
      <c r="W300" s="419">
        <v>0</v>
      </c>
      <c r="X300" s="419">
        <v>0</v>
      </c>
      <c r="Y300" s="419">
        <v>0</v>
      </c>
      <c r="Z300" s="419">
        <v>21256.388996763701</v>
      </c>
      <c r="AA300" s="419">
        <v>0</v>
      </c>
      <c r="AB300" s="419">
        <v>99446.75359595957</v>
      </c>
      <c r="AC300" s="419">
        <v>0</v>
      </c>
      <c r="AD300" s="419">
        <v>1638.3919999999998</v>
      </c>
      <c r="AE300" s="419">
        <v>0</v>
      </c>
      <c r="AF300" s="419">
        <v>149406.57</v>
      </c>
      <c r="AG300" s="419">
        <v>0</v>
      </c>
      <c r="AH300" s="419">
        <v>0</v>
      </c>
      <c r="AI300" s="419">
        <v>0</v>
      </c>
      <c r="AJ300" s="419">
        <v>10776.866099999999</v>
      </c>
      <c r="AK300" s="419">
        <v>0</v>
      </c>
      <c r="AL300" s="419">
        <v>0</v>
      </c>
      <c r="AM300" s="419">
        <v>0</v>
      </c>
      <c r="AN300" s="419">
        <v>0</v>
      </c>
      <c r="AO300" s="419">
        <v>0</v>
      </c>
      <c r="AP300" s="419">
        <v>0</v>
      </c>
      <c r="AQ300" s="419">
        <v>0</v>
      </c>
      <c r="AR300" s="419">
        <v>0</v>
      </c>
      <c r="AS300" s="419">
        <v>1427536.2950000002</v>
      </c>
      <c r="AT300" s="419">
        <v>185022.71445832323</v>
      </c>
      <c r="AU300" s="419">
        <v>160183.43609999999</v>
      </c>
      <c r="AV300" s="419">
        <v>193388.79309757557</v>
      </c>
      <c r="AW300" s="420">
        <v>1772742.4455583235</v>
      </c>
      <c r="AX300" s="420">
        <v>1761965.5794583235</v>
      </c>
      <c r="AY300" s="420">
        <v>5115</v>
      </c>
      <c r="AZ300" s="420">
        <v>1815825</v>
      </c>
      <c r="BA300" s="420">
        <v>53859.42054167646</v>
      </c>
      <c r="BB300" s="420">
        <v>0</v>
      </c>
      <c r="BC300" s="420">
        <v>1826601.8661</v>
      </c>
      <c r="BD300" s="419">
        <v>1826601.8660999995</v>
      </c>
      <c r="BE300" s="419">
        <v>0</v>
      </c>
      <c r="BF300" s="420">
        <v>1826601.8661</v>
      </c>
      <c r="BG300" s="420">
        <v>1666418.43</v>
      </c>
      <c r="BH300" s="419">
        <v>1666418.43</v>
      </c>
      <c r="BI300" s="419">
        <v>4694.1364225352108</v>
      </c>
      <c r="BJ300" s="419">
        <v>4705.9641494623656</v>
      </c>
      <c r="BK300" s="421">
        <v>-2.5133482856018064E-3</v>
      </c>
      <c r="BL300" s="421">
        <v>0</v>
      </c>
      <c r="BM300" s="419">
        <v>0</v>
      </c>
      <c r="BN300" s="420">
        <v>1826601.8661</v>
      </c>
      <c r="BO300" s="420">
        <v>5115</v>
      </c>
      <c r="BP300" s="420" t="s">
        <v>78</v>
      </c>
      <c r="BQ300" s="420">
        <v>5145.3573692957743</v>
      </c>
      <c r="BR300" s="421">
        <v>5.4302340494500889E-3</v>
      </c>
      <c r="BS300" s="419">
        <v>0</v>
      </c>
      <c r="BT300" s="419">
        <v>1826601.8661</v>
      </c>
      <c r="BU300" s="419">
        <v>0</v>
      </c>
      <c r="BV300" s="419">
        <v>1826601.8661</v>
      </c>
      <c r="BW300" s="419">
        <v>10776.866099999999</v>
      </c>
      <c r="BX300" s="419">
        <v>1815825</v>
      </c>
    </row>
    <row r="301" spans="1:76">
      <c r="A301" s="416">
        <v>140525</v>
      </c>
      <c r="B301" s="416">
        <v>3303402</v>
      </c>
      <c r="C301" s="417" t="s">
        <v>373</v>
      </c>
      <c r="D301" s="418">
        <v>201</v>
      </c>
      <c r="E301" s="418">
        <v>201</v>
      </c>
      <c r="F301" s="418">
        <v>0</v>
      </c>
      <c r="G301" s="419">
        <v>808267.0290000001</v>
      </c>
      <c r="H301" s="419">
        <v>0</v>
      </c>
      <c r="I301" s="419">
        <v>0</v>
      </c>
      <c r="J301" s="419">
        <v>7905.7599999999957</v>
      </c>
      <c r="K301" s="419">
        <v>0</v>
      </c>
      <c r="L301" s="419">
        <v>18942.399999999991</v>
      </c>
      <c r="M301" s="419">
        <v>0</v>
      </c>
      <c r="N301" s="419">
        <v>2666.9933875199963</v>
      </c>
      <c r="O301" s="419">
        <v>3234.4387891199954</v>
      </c>
      <c r="P301" s="419">
        <v>0</v>
      </c>
      <c r="Q301" s="419">
        <v>11121.929871359904</v>
      </c>
      <c r="R301" s="419">
        <v>2682.4691711999931</v>
      </c>
      <c r="S301" s="419">
        <v>706.72745471999963</v>
      </c>
      <c r="T301" s="419">
        <v>0</v>
      </c>
      <c r="U301" s="419">
        <v>0</v>
      </c>
      <c r="V301" s="419">
        <v>0</v>
      </c>
      <c r="W301" s="419">
        <v>0</v>
      </c>
      <c r="X301" s="419">
        <v>0</v>
      </c>
      <c r="Y301" s="419">
        <v>0</v>
      </c>
      <c r="Z301" s="419">
        <v>6974.6999999999971</v>
      </c>
      <c r="AA301" s="419">
        <v>0</v>
      </c>
      <c r="AB301" s="419">
        <v>69363.650095514793</v>
      </c>
      <c r="AC301" s="419">
        <v>0</v>
      </c>
      <c r="AD301" s="419">
        <v>0</v>
      </c>
      <c r="AE301" s="419">
        <v>0</v>
      </c>
      <c r="AF301" s="419">
        <v>149406.57</v>
      </c>
      <c r="AG301" s="419">
        <v>0</v>
      </c>
      <c r="AH301" s="419">
        <v>0</v>
      </c>
      <c r="AI301" s="419">
        <v>0</v>
      </c>
      <c r="AJ301" s="419">
        <v>5187.9408000000003</v>
      </c>
      <c r="AK301" s="419">
        <v>0</v>
      </c>
      <c r="AL301" s="419">
        <v>0</v>
      </c>
      <c r="AM301" s="419">
        <v>0</v>
      </c>
      <c r="AN301" s="419">
        <v>0</v>
      </c>
      <c r="AO301" s="419">
        <v>0</v>
      </c>
      <c r="AP301" s="419">
        <v>0</v>
      </c>
      <c r="AQ301" s="419">
        <v>0</v>
      </c>
      <c r="AR301" s="419">
        <v>0</v>
      </c>
      <c r="AS301" s="419">
        <v>808267.0290000001</v>
      </c>
      <c r="AT301" s="419">
        <v>123599.06876943467</v>
      </c>
      <c r="AU301" s="419">
        <v>154594.51080000002</v>
      </c>
      <c r="AV301" s="419">
        <v>126790.86026812595</v>
      </c>
      <c r="AW301" s="420">
        <v>1086460.6085694348</v>
      </c>
      <c r="AX301" s="420">
        <v>1081272.6677694349</v>
      </c>
      <c r="AY301" s="420">
        <v>5115</v>
      </c>
      <c r="AZ301" s="420">
        <v>1028115</v>
      </c>
      <c r="BA301" s="420">
        <v>0</v>
      </c>
      <c r="BB301" s="420">
        <v>0</v>
      </c>
      <c r="BC301" s="420">
        <v>1086460.6085694348</v>
      </c>
      <c r="BD301" s="419">
        <v>1086460.6085694346</v>
      </c>
      <c r="BE301" s="419">
        <v>0</v>
      </c>
      <c r="BF301" s="420">
        <v>1033302.9408</v>
      </c>
      <c r="BG301" s="420">
        <v>878708.42999999993</v>
      </c>
      <c r="BH301" s="419">
        <v>931866.0977694348</v>
      </c>
      <c r="BI301" s="419">
        <v>4636.1497401464421</v>
      </c>
      <c r="BJ301" s="419">
        <v>4680.6191171568626</v>
      </c>
      <c r="BK301" s="421">
        <v>-9.5007467810011344E-3</v>
      </c>
      <c r="BL301" s="421">
        <v>4.5007467810011343E-3</v>
      </c>
      <c r="BM301" s="419">
        <v>4234.3225663518606</v>
      </c>
      <c r="BN301" s="420">
        <v>1090694.9311357867</v>
      </c>
      <c r="BO301" s="420">
        <v>5400.5322902277949</v>
      </c>
      <c r="BP301" s="420" t="s">
        <v>78</v>
      </c>
      <c r="BQ301" s="420">
        <v>5426.3429409740629</v>
      </c>
      <c r="BR301" s="421">
        <v>-5.3395489606511415E-4</v>
      </c>
      <c r="BS301" s="419">
        <v>0</v>
      </c>
      <c r="BT301" s="419">
        <v>1090694.9311357867</v>
      </c>
      <c r="BU301" s="419">
        <v>0</v>
      </c>
      <c r="BV301" s="419">
        <v>1090694.9311357867</v>
      </c>
      <c r="BW301" s="419">
        <v>5187.9408000000003</v>
      </c>
      <c r="BX301" s="419">
        <v>1085506.9903357867</v>
      </c>
    </row>
    <row r="302" spans="1:76">
      <c r="A302" s="416">
        <v>140529</v>
      </c>
      <c r="B302" s="416">
        <v>3303403</v>
      </c>
      <c r="C302" s="417" t="s">
        <v>374</v>
      </c>
      <c r="D302" s="418">
        <v>210</v>
      </c>
      <c r="E302" s="418">
        <v>210</v>
      </c>
      <c r="F302" s="418">
        <v>0</v>
      </c>
      <c r="G302" s="419">
        <v>844458.09000000008</v>
      </c>
      <c r="H302" s="419">
        <v>0</v>
      </c>
      <c r="I302" s="419">
        <v>0</v>
      </c>
      <c r="J302" s="419">
        <v>4446.9899999999943</v>
      </c>
      <c r="K302" s="419">
        <v>0</v>
      </c>
      <c r="L302" s="419">
        <v>15390.699999999999</v>
      </c>
      <c r="M302" s="419">
        <v>0</v>
      </c>
      <c r="N302" s="419">
        <v>727.3618329599957</v>
      </c>
      <c r="O302" s="419">
        <v>0</v>
      </c>
      <c r="P302" s="419">
        <v>0</v>
      </c>
      <c r="Q302" s="419">
        <v>1011.0845337599995</v>
      </c>
      <c r="R302" s="419">
        <v>536.49383423999984</v>
      </c>
      <c r="S302" s="419">
        <v>1413.4549094399993</v>
      </c>
      <c r="T302" s="419">
        <v>0</v>
      </c>
      <c r="U302" s="419">
        <v>0</v>
      </c>
      <c r="V302" s="419">
        <v>0</v>
      </c>
      <c r="W302" s="419">
        <v>0</v>
      </c>
      <c r="X302" s="419">
        <v>0</v>
      </c>
      <c r="Y302" s="419">
        <v>0</v>
      </c>
      <c r="Z302" s="419">
        <v>4177.8799999999956</v>
      </c>
      <c r="AA302" s="419">
        <v>0</v>
      </c>
      <c r="AB302" s="419">
        <v>76749.811019071538</v>
      </c>
      <c r="AC302" s="419">
        <v>0</v>
      </c>
      <c r="AD302" s="419">
        <v>0</v>
      </c>
      <c r="AE302" s="419">
        <v>0</v>
      </c>
      <c r="AF302" s="419">
        <v>149406.57</v>
      </c>
      <c r="AG302" s="419">
        <v>0</v>
      </c>
      <c r="AH302" s="419">
        <v>0</v>
      </c>
      <c r="AI302" s="419">
        <v>0</v>
      </c>
      <c r="AJ302" s="419">
        <v>3476.1837</v>
      </c>
      <c r="AK302" s="419">
        <v>0</v>
      </c>
      <c r="AL302" s="419">
        <v>0</v>
      </c>
      <c r="AM302" s="419">
        <v>0</v>
      </c>
      <c r="AN302" s="419">
        <v>0</v>
      </c>
      <c r="AO302" s="419">
        <v>0</v>
      </c>
      <c r="AP302" s="419">
        <v>0</v>
      </c>
      <c r="AQ302" s="419">
        <v>0</v>
      </c>
      <c r="AR302" s="419">
        <v>0</v>
      </c>
      <c r="AS302" s="419">
        <v>844458.09000000008</v>
      </c>
      <c r="AT302" s="419">
        <v>104453.77612947152</v>
      </c>
      <c r="AU302" s="419">
        <v>152882.7537</v>
      </c>
      <c r="AV302" s="419">
        <v>127442.10615881553</v>
      </c>
      <c r="AW302" s="420">
        <v>1101794.6198294717</v>
      </c>
      <c r="AX302" s="420">
        <v>1098318.4361294718</v>
      </c>
      <c r="AY302" s="420">
        <v>5115</v>
      </c>
      <c r="AZ302" s="420">
        <v>1074150</v>
      </c>
      <c r="BA302" s="420">
        <v>0</v>
      </c>
      <c r="BB302" s="420">
        <v>0</v>
      </c>
      <c r="BC302" s="420">
        <v>1101794.6198294717</v>
      </c>
      <c r="BD302" s="419">
        <v>1101794.6198294717</v>
      </c>
      <c r="BE302" s="419">
        <v>0</v>
      </c>
      <c r="BF302" s="420">
        <v>1077626.1836999999</v>
      </c>
      <c r="BG302" s="420">
        <v>924743.42999999982</v>
      </c>
      <c r="BH302" s="419">
        <v>948911.86612947157</v>
      </c>
      <c r="BI302" s="419">
        <v>4518.6279339498642</v>
      </c>
      <c r="BJ302" s="419">
        <v>4496.0805383886263</v>
      </c>
      <c r="BK302" s="421">
        <v>5.014900282306496E-3</v>
      </c>
      <c r="BL302" s="421">
        <v>0</v>
      </c>
      <c r="BM302" s="419">
        <v>0</v>
      </c>
      <c r="BN302" s="420">
        <v>1101794.6198294717</v>
      </c>
      <c r="BO302" s="420">
        <v>5230.0877910927229</v>
      </c>
      <c r="BP302" s="420" t="s">
        <v>78</v>
      </c>
      <c r="BQ302" s="420">
        <v>5246.641046807008</v>
      </c>
      <c r="BR302" s="421">
        <v>3.3953102510286826E-4</v>
      </c>
      <c r="BS302" s="419">
        <v>0</v>
      </c>
      <c r="BT302" s="419">
        <v>1101794.6198294717</v>
      </c>
      <c r="BU302" s="419">
        <v>0</v>
      </c>
      <c r="BV302" s="419">
        <v>1101794.6198294717</v>
      </c>
      <c r="BW302" s="419">
        <v>3476.1837</v>
      </c>
      <c r="BX302" s="419">
        <v>1098318.4361294718</v>
      </c>
    </row>
    <row r="303" spans="1:76">
      <c r="A303" s="416">
        <v>151941</v>
      </c>
      <c r="B303" s="416">
        <v>3303406</v>
      </c>
      <c r="C303" s="417" t="s">
        <v>375</v>
      </c>
      <c r="D303" s="418">
        <v>181</v>
      </c>
      <c r="E303" s="418">
        <v>181</v>
      </c>
      <c r="F303" s="418">
        <v>0</v>
      </c>
      <c r="G303" s="419">
        <v>727842.44900000002</v>
      </c>
      <c r="H303" s="419">
        <v>0</v>
      </c>
      <c r="I303" s="419">
        <v>0</v>
      </c>
      <c r="J303" s="419">
        <v>55834.429999999964</v>
      </c>
      <c r="K303" s="419">
        <v>0</v>
      </c>
      <c r="L303" s="419">
        <v>152723.1</v>
      </c>
      <c r="M303" s="419">
        <v>0</v>
      </c>
      <c r="N303" s="419">
        <v>4849.0788863999669</v>
      </c>
      <c r="O303" s="419">
        <v>3822.5185689600003</v>
      </c>
      <c r="P303" s="419">
        <v>15609.907138559973</v>
      </c>
      <c r="Q303" s="419">
        <v>30332.536012799967</v>
      </c>
      <c r="R303" s="419">
        <v>20386.765701119955</v>
      </c>
      <c r="S303" s="419">
        <v>4947.0921830399911</v>
      </c>
      <c r="T303" s="419">
        <v>0</v>
      </c>
      <c r="U303" s="419">
        <v>0</v>
      </c>
      <c r="V303" s="419">
        <v>0</v>
      </c>
      <c r="W303" s="419">
        <v>0</v>
      </c>
      <c r="X303" s="419">
        <v>0</v>
      </c>
      <c r="Y303" s="419">
        <v>0</v>
      </c>
      <c r="Z303" s="419">
        <v>44284.786583850844</v>
      </c>
      <c r="AA303" s="419">
        <v>0</v>
      </c>
      <c r="AB303" s="419">
        <v>71156.092184417648</v>
      </c>
      <c r="AC303" s="419">
        <v>0</v>
      </c>
      <c r="AD303" s="419">
        <v>9772.5263999998588</v>
      </c>
      <c r="AE303" s="419">
        <v>0</v>
      </c>
      <c r="AF303" s="419">
        <v>149406.57</v>
      </c>
      <c r="AG303" s="419">
        <v>0</v>
      </c>
      <c r="AH303" s="419">
        <v>0</v>
      </c>
      <c r="AI303" s="419">
        <v>0</v>
      </c>
      <c r="AJ303" s="419">
        <v>4213.5559999999996</v>
      </c>
      <c r="AK303" s="419">
        <v>0</v>
      </c>
      <c r="AL303" s="419">
        <v>0</v>
      </c>
      <c r="AM303" s="419">
        <v>0</v>
      </c>
      <c r="AN303" s="419">
        <v>0</v>
      </c>
      <c r="AO303" s="419">
        <v>0</v>
      </c>
      <c r="AP303" s="419">
        <v>0</v>
      </c>
      <c r="AQ303" s="419">
        <v>0</v>
      </c>
      <c r="AR303" s="419">
        <v>0</v>
      </c>
      <c r="AS303" s="419">
        <v>727842.44900000002</v>
      </c>
      <c r="AT303" s="419">
        <v>413718.83365914819</v>
      </c>
      <c r="AU303" s="419">
        <v>153620.12600000002</v>
      </c>
      <c r="AV303" s="419">
        <v>211410.16889113441</v>
      </c>
      <c r="AW303" s="420">
        <v>1295181.4086591483</v>
      </c>
      <c r="AX303" s="420">
        <v>1290967.8526591482</v>
      </c>
      <c r="AY303" s="420">
        <v>5115</v>
      </c>
      <c r="AZ303" s="420">
        <v>925815</v>
      </c>
      <c r="BA303" s="420">
        <v>0</v>
      </c>
      <c r="BB303" s="420">
        <v>0</v>
      </c>
      <c r="BC303" s="420">
        <v>1295181.4086591483</v>
      </c>
      <c r="BD303" s="419">
        <v>1295181.408659148</v>
      </c>
      <c r="BE303" s="419">
        <v>0</v>
      </c>
      <c r="BF303" s="420">
        <v>930028.55599999998</v>
      </c>
      <c r="BG303" s="420">
        <v>776408.43</v>
      </c>
      <c r="BH303" s="419">
        <v>1141561.2826591481</v>
      </c>
      <c r="BI303" s="419">
        <v>6306.9684124814812</v>
      </c>
      <c r="BJ303" s="419">
        <v>6227.6051228155338</v>
      </c>
      <c r="BK303" s="421">
        <v>1.2743789643179368E-2</v>
      </c>
      <c r="BL303" s="421">
        <v>0</v>
      </c>
      <c r="BM303" s="419">
        <v>0</v>
      </c>
      <c r="BN303" s="420">
        <v>1295181.4086591483</v>
      </c>
      <c r="BO303" s="420">
        <v>7132.4190754649071</v>
      </c>
      <c r="BP303" s="420" t="s">
        <v>78</v>
      </c>
      <c r="BQ303" s="420">
        <v>7155.6983903820346</v>
      </c>
      <c r="BR303" s="421">
        <v>2.6416837196296949E-2</v>
      </c>
      <c r="BS303" s="419">
        <v>0</v>
      </c>
      <c r="BT303" s="419">
        <v>1295181.4086591483</v>
      </c>
      <c r="BU303" s="419">
        <v>0</v>
      </c>
      <c r="BV303" s="419">
        <v>1295181.4086591483</v>
      </c>
      <c r="BW303" s="419">
        <v>4213.5559999999996</v>
      </c>
      <c r="BX303" s="419">
        <v>1290967.8526591482</v>
      </c>
    </row>
    <row r="304" spans="1:76">
      <c r="A304" s="416">
        <v>143437</v>
      </c>
      <c r="B304" s="416">
        <v>3303412</v>
      </c>
      <c r="C304" s="417" t="s">
        <v>376</v>
      </c>
      <c r="D304" s="418">
        <v>777</v>
      </c>
      <c r="E304" s="418">
        <v>777</v>
      </c>
      <c r="F304" s="418">
        <v>0</v>
      </c>
      <c r="G304" s="419">
        <v>3124494.9330000002</v>
      </c>
      <c r="H304" s="419">
        <v>0</v>
      </c>
      <c r="I304" s="419">
        <v>0</v>
      </c>
      <c r="J304" s="419">
        <v>239643.34999999995</v>
      </c>
      <c r="K304" s="419">
        <v>0</v>
      </c>
      <c r="L304" s="419">
        <v>575375.39999999967</v>
      </c>
      <c r="M304" s="419">
        <v>0</v>
      </c>
      <c r="N304" s="419">
        <v>18717.131657704875</v>
      </c>
      <c r="O304" s="419">
        <v>6190.7727533220968</v>
      </c>
      <c r="P304" s="419">
        <v>14269.291584307201</v>
      </c>
      <c r="Q304" s="419">
        <v>28890.272848836503</v>
      </c>
      <c r="R304" s="419">
        <v>182878.63371551348</v>
      </c>
      <c r="S304" s="419">
        <v>165800.99659649117</v>
      </c>
      <c r="T304" s="419">
        <v>0</v>
      </c>
      <c r="U304" s="419">
        <v>0</v>
      </c>
      <c r="V304" s="419">
        <v>0</v>
      </c>
      <c r="W304" s="419">
        <v>0</v>
      </c>
      <c r="X304" s="419">
        <v>0</v>
      </c>
      <c r="Y304" s="419">
        <v>0</v>
      </c>
      <c r="Z304" s="419">
        <v>123343.6816047547</v>
      </c>
      <c r="AA304" s="419">
        <v>0</v>
      </c>
      <c r="AB304" s="419">
        <v>408616.15321758506</v>
      </c>
      <c r="AC304" s="419">
        <v>0</v>
      </c>
      <c r="AD304" s="419">
        <v>28315.268799999994</v>
      </c>
      <c r="AE304" s="419">
        <v>0</v>
      </c>
      <c r="AF304" s="419">
        <v>149406.57</v>
      </c>
      <c r="AG304" s="419">
        <v>0</v>
      </c>
      <c r="AH304" s="419">
        <v>0</v>
      </c>
      <c r="AI304" s="419">
        <v>0</v>
      </c>
      <c r="AJ304" s="419">
        <v>12563.4054</v>
      </c>
      <c r="AK304" s="419">
        <v>0</v>
      </c>
      <c r="AL304" s="419">
        <v>0</v>
      </c>
      <c r="AM304" s="419">
        <v>0</v>
      </c>
      <c r="AN304" s="419">
        <v>0</v>
      </c>
      <c r="AO304" s="419">
        <v>0</v>
      </c>
      <c r="AP304" s="419">
        <v>0</v>
      </c>
      <c r="AQ304" s="419">
        <v>0</v>
      </c>
      <c r="AR304" s="419">
        <v>0</v>
      </c>
      <c r="AS304" s="419">
        <v>3124494.9330000002</v>
      </c>
      <c r="AT304" s="419">
        <v>1792040.9527785147</v>
      </c>
      <c r="AU304" s="419">
        <v>161969.9754</v>
      </c>
      <c r="AV304" s="419">
        <v>1008276.605563808</v>
      </c>
      <c r="AW304" s="420">
        <v>5078505.8611785145</v>
      </c>
      <c r="AX304" s="420">
        <v>5065942.455778515</v>
      </c>
      <c r="AY304" s="420">
        <v>5115</v>
      </c>
      <c r="AZ304" s="420">
        <v>3974355</v>
      </c>
      <c r="BA304" s="420">
        <v>0</v>
      </c>
      <c r="BB304" s="420">
        <v>0</v>
      </c>
      <c r="BC304" s="420">
        <v>5078505.8611785145</v>
      </c>
      <c r="BD304" s="419">
        <v>5078505.8611785155</v>
      </c>
      <c r="BE304" s="419">
        <v>0</v>
      </c>
      <c r="BF304" s="420">
        <v>3986918.4054</v>
      </c>
      <c r="BG304" s="420">
        <v>3824948.43</v>
      </c>
      <c r="BH304" s="419">
        <v>4916535.8857785147</v>
      </c>
      <c r="BI304" s="419">
        <v>6327.5880125849608</v>
      </c>
      <c r="BJ304" s="419">
        <v>6133.4419512437817</v>
      </c>
      <c r="BK304" s="421">
        <v>3.1653688562554808E-2</v>
      </c>
      <c r="BL304" s="421">
        <v>0</v>
      </c>
      <c r="BM304" s="419">
        <v>0</v>
      </c>
      <c r="BN304" s="420">
        <v>5078505.8611785145</v>
      </c>
      <c r="BO304" s="420">
        <v>6519.8744604614094</v>
      </c>
      <c r="BP304" s="420" t="s">
        <v>78</v>
      </c>
      <c r="BQ304" s="420">
        <v>6536.0435793803272</v>
      </c>
      <c r="BR304" s="421">
        <v>3.3031826487291749E-2</v>
      </c>
      <c r="BS304" s="419">
        <v>0</v>
      </c>
      <c r="BT304" s="419">
        <v>5078505.8611785145</v>
      </c>
      <c r="BU304" s="419">
        <v>0</v>
      </c>
      <c r="BV304" s="419">
        <v>5078505.8611785145</v>
      </c>
      <c r="BW304" s="419">
        <v>12563.4054</v>
      </c>
      <c r="BX304" s="419">
        <v>5065942.455778515</v>
      </c>
    </row>
    <row r="305" spans="1:76">
      <c r="A305" s="416">
        <v>139520</v>
      </c>
      <c r="B305" s="416">
        <v>3303429</v>
      </c>
      <c r="C305" s="417" t="s">
        <v>377</v>
      </c>
      <c r="D305" s="418">
        <v>388</v>
      </c>
      <c r="E305" s="418">
        <v>388</v>
      </c>
      <c r="F305" s="418">
        <v>0</v>
      </c>
      <c r="G305" s="419">
        <v>1560236.8520000002</v>
      </c>
      <c r="H305" s="419">
        <v>0</v>
      </c>
      <c r="I305" s="419">
        <v>0</v>
      </c>
      <c r="J305" s="419">
        <v>32611.259999999973</v>
      </c>
      <c r="K305" s="419">
        <v>0</v>
      </c>
      <c r="L305" s="419">
        <v>79321.299999999988</v>
      </c>
      <c r="M305" s="419">
        <v>0</v>
      </c>
      <c r="N305" s="419">
        <v>2666.9933875199981</v>
      </c>
      <c r="O305" s="419">
        <v>882.11966975999906</v>
      </c>
      <c r="P305" s="419">
        <v>0</v>
      </c>
      <c r="Q305" s="419">
        <v>2527.711334399994</v>
      </c>
      <c r="R305" s="419">
        <v>1609.4815027199986</v>
      </c>
      <c r="S305" s="419">
        <v>706.72745471999838</v>
      </c>
      <c r="T305" s="419">
        <v>0</v>
      </c>
      <c r="U305" s="419">
        <v>0</v>
      </c>
      <c r="V305" s="419">
        <v>0</v>
      </c>
      <c r="W305" s="419">
        <v>0</v>
      </c>
      <c r="X305" s="419">
        <v>0</v>
      </c>
      <c r="Y305" s="419">
        <v>0</v>
      </c>
      <c r="Z305" s="419">
        <v>24907.659999999833</v>
      </c>
      <c r="AA305" s="419">
        <v>0</v>
      </c>
      <c r="AB305" s="419">
        <v>99505.308748416428</v>
      </c>
      <c r="AC305" s="419">
        <v>0</v>
      </c>
      <c r="AD305" s="419">
        <v>1657.6671999999826</v>
      </c>
      <c r="AE305" s="419">
        <v>0</v>
      </c>
      <c r="AF305" s="419">
        <v>149406.57</v>
      </c>
      <c r="AG305" s="419">
        <v>0</v>
      </c>
      <c r="AH305" s="419">
        <v>0</v>
      </c>
      <c r="AI305" s="419">
        <v>0</v>
      </c>
      <c r="AJ305" s="419">
        <v>7203.7875000000004</v>
      </c>
      <c r="AK305" s="419">
        <v>0</v>
      </c>
      <c r="AL305" s="419">
        <v>0</v>
      </c>
      <c r="AM305" s="419">
        <v>0</v>
      </c>
      <c r="AN305" s="419">
        <v>0</v>
      </c>
      <c r="AO305" s="419">
        <v>0</v>
      </c>
      <c r="AP305" s="419">
        <v>0</v>
      </c>
      <c r="AQ305" s="419">
        <v>0</v>
      </c>
      <c r="AR305" s="419">
        <v>0</v>
      </c>
      <c r="AS305" s="419">
        <v>1560236.8520000002</v>
      </c>
      <c r="AT305" s="419">
        <v>246396.22929753619</v>
      </c>
      <c r="AU305" s="419">
        <v>156610.35750000001</v>
      </c>
      <c r="AV305" s="419">
        <v>220834.36495409961</v>
      </c>
      <c r="AW305" s="420">
        <v>1963243.4387975363</v>
      </c>
      <c r="AX305" s="420">
        <v>1956039.6512975362</v>
      </c>
      <c r="AY305" s="420">
        <v>5115</v>
      </c>
      <c r="AZ305" s="420">
        <v>1984620</v>
      </c>
      <c r="BA305" s="420">
        <v>28580.348702463787</v>
      </c>
      <c r="BB305" s="420">
        <v>0</v>
      </c>
      <c r="BC305" s="420">
        <v>1991823.7875000001</v>
      </c>
      <c r="BD305" s="419">
        <v>1991823.7875000003</v>
      </c>
      <c r="BE305" s="419">
        <v>0</v>
      </c>
      <c r="BF305" s="420">
        <v>1991823.7875000001</v>
      </c>
      <c r="BG305" s="420">
        <v>1835213.43</v>
      </c>
      <c r="BH305" s="419">
        <v>1835213.43</v>
      </c>
      <c r="BI305" s="419">
        <v>4729.9315206185565</v>
      </c>
      <c r="BJ305" s="419">
        <v>4742.4128896202528</v>
      </c>
      <c r="BK305" s="421">
        <v>-2.6318604668552456E-3</v>
      </c>
      <c r="BL305" s="421">
        <v>0</v>
      </c>
      <c r="BM305" s="419">
        <v>0</v>
      </c>
      <c r="BN305" s="420">
        <v>1991823.7875000001</v>
      </c>
      <c r="BO305" s="420">
        <v>5115</v>
      </c>
      <c r="BP305" s="420" t="s">
        <v>78</v>
      </c>
      <c r="BQ305" s="420">
        <v>5133.5664626288662</v>
      </c>
      <c r="BR305" s="421">
        <v>-2.7054335107087324E-3</v>
      </c>
      <c r="BS305" s="419">
        <v>0</v>
      </c>
      <c r="BT305" s="419">
        <v>1991823.7875000001</v>
      </c>
      <c r="BU305" s="419">
        <v>0</v>
      </c>
      <c r="BV305" s="419">
        <v>1991823.7875000001</v>
      </c>
      <c r="BW305" s="419">
        <v>7203.7875000000004</v>
      </c>
      <c r="BX305" s="419">
        <v>1984620</v>
      </c>
    </row>
    <row r="306" spans="1:76">
      <c r="A306" s="416">
        <v>143869</v>
      </c>
      <c r="B306" s="416">
        <v>3303430</v>
      </c>
      <c r="C306" s="417" t="s">
        <v>378</v>
      </c>
      <c r="D306" s="418">
        <v>650</v>
      </c>
      <c r="E306" s="418">
        <v>650</v>
      </c>
      <c r="F306" s="418">
        <v>0</v>
      </c>
      <c r="G306" s="419">
        <v>2613798.85</v>
      </c>
      <c r="H306" s="419">
        <v>0</v>
      </c>
      <c r="I306" s="419">
        <v>0</v>
      </c>
      <c r="J306" s="419">
        <v>126986.26999999989</v>
      </c>
      <c r="K306" s="419">
        <v>0</v>
      </c>
      <c r="L306" s="419">
        <v>316101.29999999941</v>
      </c>
      <c r="M306" s="419">
        <v>0</v>
      </c>
      <c r="N306" s="419">
        <v>28410.82043996299</v>
      </c>
      <c r="O306" s="419">
        <v>28565.816732597712</v>
      </c>
      <c r="P306" s="419">
        <v>3678.5786785331261</v>
      </c>
      <c r="Q306" s="419">
        <v>22278.133794711855</v>
      </c>
      <c r="R306" s="419">
        <v>49970.804745466812</v>
      </c>
      <c r="S306" s="419">
        <v>19818.859284906001</v>
      </c>
      <c r="T306" s="419">
        <v>0</v>
      </c>
      <c r="U306" s="419">
        <v>0</v>
      </c>
      <c r="V306" s="419">
        <v>0</v>
      </c>
      <c r="W306" s="419">
        <v>0</v>
      </c>
      <c r="X306" s="419">
        <v>0</v>
      </c>
      <c r="Y306" s="419">
        <v>0</v>
      </c>
      <c r="Z306" s="419">
        <v>64431.59090909089</v>
      </c>
      <c r="AA306" s="419">
        <v>0</v>
      </c>
      <c r="AB306" s="419">
        <v>271274.57477978023</v>
      </c>
      <c r="AC306" s="419">
        <v>0</v>
      </c>
      <c r="AD306" s="419">
        <v>0</v>
      </c>
      <c r="AE306" s="419">
        <v>0</v>
      </c>
      <c r="AF306" s="419">
        <v>149406.57</v>
      </c>
      <c r="AG306" s="419">
        <v>0</v>
      </c>
      <c r="AH306" s="419">
        <v>0</v>
      </c>
      <c r="AI306" s="419">
        <v>0</v>
      </c>
      <c r="AJ306" s="419">
        <v>16021.223400000001</v>
      </c>
      <c r="AK306" s="419">
        <v>0</v>
      </c>
      <c r="AL306" s="419">
        <v>0</v>
      </c>
      <c r="AM306" s="419">
        <v>0</v>
      </c>
      <c r="AN306" s="419">
        <v>0</v>
      </c>
      <c r="AO306" s="419">
        <v>0</v>
      </c>
      <c r="AP306" s="419">
        <v>0</v>
      </c>
      <c r="AQ306" s="419">
        <v>0</v>
      </c>
      <c r="AR306" s="419">
        <v>0</v>
      </c>
      <c r="AS306" s="419">
        <v>2613798.85</v>
      </c>
      <c r="AT306" s="419">
        <v>931516.74936504895</v>
      </c>
      <c r="AU306" s="419">
        <v>165427.7934</v>
      </c>
      <c r="AV306" s="419">
        <v>616456.32740320428</v>
      </c>
      <c r="AW306" s="420">
        <v>3710743.3927650489</v>
      </c>
      <c r="AX306" s="420">
        <v>3694722.1693650489</v>
      </c>
      <c r="AY306" s="420">
        <v>5115</v>
      </c>
      <c r="AZ306" s="420">
        <v>3324750</v>
      </c>
      <c r="BA306" s="420">
        <v>0</v>
      </c>
      <c r="BB306" s="420">
        <v>0</v>
      </c>
      <c r="BC306" s="420">
        <v>3710743.3927650489</v>
      </c>
      <c r="BD306" s="419">
        <v>3710743.3927650489</v>
      </c>
      <c r="BE306" s="419">
        <v>0</v>
      </c>
      <c r="BF306" s="420">
        <v>3340771.2234</v>
      </c>
      <c r="BG306" s="420">
        <v>3175343.43</v>
      </c>
      <c r="BH306" s="419">
        <v>3545315.599365049</v>
      </c>
      <c r="BI306" s="419">
        <v>5454.3316913308445</v>
      </c>
      <c r="BJ306" s="419">
        <v>5389.9323808759127</v>
      </c>
      <c r="BK306" s="421">
        <v>1.1948073909689067E-2</v>
      </c>
      <c r="BL306" s="421">
        <v>0</v>
      </c>
      <c r="BM306" s="419">
        <v>0</v>
      </c>
      <c r="BN306" s="420">
        <v>3710743.3927650489</v>
      </c>
      <c r="BO306" s="420">
        <v>5684.1879528693062</v>
      </c>
      <c r="BP306" s="420" t="s">
        <v>78</v>
      </c>
      <c r="BQ306" s="420">
        <v>5708.8359888693058</v>
      </c>
      <c r="BR306" s="421">
        <v>1.6346158589096937E-2</v>
      </c>
      <c r="BS306" s="419">
        <v>0</v>
      </c>
      <c r="BT306" s="419">
        <v>3710743.3927650489</v>
      </c>
      <c r="BU306" s="419">
        <v>0</v>
      </c>
      <c r="BV306" s="419">
        <v>3710743.3927650489</v>
      </c>
      <c r="BW306" s="419">
        <v>16021.223400000001</v>
      </c>
      <c r="BX306" s="419">
        <v>3694722.1693650489</v>
      </c>
    </row>
    <row r="307" spans="1:76">
      <c r="A307" s="416">
        <v>151942</v>
      </c>
      <c r="B307" s="416">
        <v>3303431</v>
      </c>
      <c r="C307" s="417" t="s">
        <v>379</v>
      </c>
      <c r="D307" s="418">
        <v>613</v>
      </c>
      <c r="E307" s="418">
        <v>613</v>
      </c>
      <c r="F307" s="418">
        <v>0</v>
      </c>
      <c r="G307" s="419">
        <v>2465013.3770000003</v>
      </c>
      <c r="H307" s="419">
        <v>0</v>
      </c>
      <c r="I307" s="419">
        <v>0</v>
      </c>
      <c r="J307" s="419">
        <v>55340.319999999847</v>
      </c>
      <c r="K307" s="419">
        <v>0</v>
      </c>
      <c r="L307" s="419">
        <v>134964.59999999971</v>
      </c>
      <c r="M307" s="419">
        <v>0</v>
      </c>
      <c r="N307" s="419">
        <v>7516.0722739199873</v>
      </c>
      <c r="O307" s="419">
        <v>2352.3191193599987</v>
      </c>
      <c r="P307" s="419">
        <v>9641.4132326399795</v>
      </c>
      <c r="Q307" s="419">
        <v>10616.387604479978</v>
      </c>
      <c r="R307" s="419">
        <v>32189.630054399982</v>
      </c>
      <c r="S307" s="419">
        <v>18374.913822719987</v>
      </c>
      <c r="T307" s="419">
        <v>0</v>
      </c>
      <c r="U307" s="419">
        <v>0</v>
      </c>
      <c r="V307" s="419">
        <v>0</v>
      </c>
      <c r="W307" s="419">
        <v>0</v>
      </c>
      <c r="X307" s="419">
        <v>0</v>
      </c>
      <c r="Y307" s="419">
        <v>0</v>
      </c>
      <c r="Z307" s="419">
        <v>21644.562061068686</v>
      </c>
      <c r="AA307" s="419">
        <v>0</v>
      </c>
      <c r="AB307" s="419">
        <v>204406.82907869533</v>
      </c>
      <c r="AC307" s="419">
        <v>0</v>
      </c>
      <c r="AD307" s="419">
        <v>0</v>
      </c>
      <c r="AE307" s="419">
        <v>0</v>
      </c>
      <c r="AF307" s="419">
        <v>149406.57</v>
      </c>
      <c r="AG307" s="419">
        <v>0</v>
      </c>
      <c r="AH307" s="419">
        <v>0</v>
      </c>
      <c r="AI307" s="419">
        <v>0</v>
      </c>
      <c r="AJ307" s="419">
        <v>50426.512499999997</v>
      </c>
      <c r="AK307" s="419">
        <v>0</v>
      </c>
      <c r="AL307" s="419">
        <v>0</v>
      </c>
      <c r="AM307" s="419">
        <v>0</v>
      </c>
      <c r="AN307" s="419">
        <v>0</v>
      </c>
      <c r="AO307" s="419">
        <v>0</v>
      </c>
      <c r="AP307" s="419">
        <v>0</v>
      </c>
      <c r="AQ307" s="419">
        <v>0</v>
      </c>
      <c r="AR307" s="419">
        <v>0</v>
      </c>
      <c r="AS307" s="419">
        <v>2465013.3770000003</v>
      </c>
      <c r="AT307" s="419">
        <v>497047.04724728351</v>
      </c>
      <c r="AU307" s="419">
        <v>199833.08250000002</v>
      </c>
      <c r="AV307" s="419">
        <v>425215.93412740238</v>
      </c>
      <c r="AW307" s="420">
        <v>3161893.506747284</v>
      </c>
      <c r="AX307" s="420">
        <v>3111466.9942472838</v>
      </c>
      <c r="AY307" s="420">
        <v>5115</v>
      </c>
      <c r="AZ307" s="420">
        <v>3135495</v>
      </c>
      <c r="BA307" s="420">
        <v>24028.005752716213</v>
      </c>
      <c r="BB307" s="420">
        <v>0</v>
      </c>
      <c r="BC307" s="420">
        <v>3185921.5125000002</v>
      </c>
      <c r="BD307" s="419">
        <v>3185921.5124999993</v>
      </c>
      <c r="BE307" s="419">
        <v>0</v>
      </c>
      <c r="BF307" s="420">
        <v>3185921.5125000002</v>
      </c>
      <c r="BG307" s="420">
        <v>2986088.43</v>
      </c>
      <c r="BH307" s="419">
        <v>2986088.43</v>
      </c>
      <c r="BI307" s="419">
        <v>4871.269869494291</v>
      </c>
      <c r="BJ307" s="419">
        <v>4876.4643155844151</v>
      </c>
      <c r="BK307" s="421">
        <v>-1.0652074441565049E-3</v>
      </c>
      <c r="BL307" s="421">
        <v>0</v>
      </c>
      <c r="BM307" s="419">
        <v>0</v>
      </c>
      <c r="BN307" s="420">
        <v>3185921.5125000002</v>
      </c>
      <c r="BO307" s="420">
        <v>5115</v>
      </c>
      <c r="BP307" s="420" t="s">
        <v>78</v>
      </c>
      <c r="BQ307" s="420">
        <v>5197.2618474714518</v>
      </c>
      <c r="BR307" s="421">
        <v>-2.106304607615761E-2</v>
      </c>
      <c r="BS307" s="419">
        <v>0</v>
      </c>
      <c r="BT307" s="419">
        <v>3185921.5125000002</v>
      </c>
      <c r="BU307" s="419">
        <v>0</v>
      </c>
      <c r="BV307" s="419">
        <v>3185921.5125000002</v>
      </c>
      <c r="BW307" s="419">
        <v>50426.512499999997</v>
      </c>
      <c r="BX307" s="419">
        <v>3135495</v>
      </c>
    </row>
    <row r="308" spans="1:76">
      <c r="A308" s="416">
        <v>140889</v>
      </c>
      <c r="B308" s="416">
        <v>3303433</v>
      </c>
      <c r="C308" s="417" t="s">
        <v>380</v>
      </c>
      <c r="D308" s="418">
        <v>372</v>
      </c>
      <c r="E308" s="418">
        <v>372</v>
      </c>
      <c r="F308" s="418">
        <v>0</v>
      </c>
      <c r="G308" s="419">
        <v>1495897.1880000001</v>
      </c>
      <c r="H308" s="419">
        <v>0</v>
      </c>
      <c r="I308" s="419">
        <v>0</v>
      </c>
      <c r="J308" s="419">
        <v>123527.49999999997</v>
      </c>
      <c r="K308" s="419">
        <v>0</v>
      </c>
      <c r="L308" s="419">
        <v>297158.89999999962</v>
      </c>
      <c r="M308" s="419">
        <v>0</v>
      </c>
      <c r="N308" s="419">
        <v>4121.7170534400002</v>
      </c>
      <c r="O308" s="419">
        <v>294.03988991999972</v>
      </c>
      <c r="P308" s="419">
        <v>15150.792222719992</v>
      </c>
      <c r="Q308" s="419">
        <v>47520.97308671986</v>
      </c>
      <c r="R308" s="419">
        <v>76182.124462079824</v>
      </c>
      <c r="S308" s="419">
        <v>17668.186367999995</v>
      </c>
      <c r="T308" s="419">
        <v>0</v>
      </c>
      <c r="U308" s="419">
        <v>0</v>
      </c>
      <c r="V308" s="419">
        <v>0</v>
      </c>
      <c r="W308" s="419">
        <v>0</v>
      </c>
      <c r="X308" s="419">
        <v>0</v>
      </c>
      <c r="Y308" s="419">
        <v>0</v>
      </c>
      <c r="Z308" s="419">
        <v>21741.269554896138</v>
      </c>
      <c r="AA308" s="419">
        <v>0</v>
      </c>
      <c r="AB308" s="419">
        <v>193360.42103231876</v>
      </c>
      <c r="AC308" s="419">
        <v>0</v>
      </c>
      <c r="AD308" s="419">
        <v>14147.996799999984</v>
      </c>
      <c r="AE308" s="419">
        <v>0</v>
      </c>
      <c r="AF308" s="419">
        <v>149406.57</v>
      </c>
      <c r="AG308" s="419">
        <v>0</v>
      </c>
      <c r="AH308" s="419">
        <v>0</v>
      </c>
      <c r="AI308" s="419">
        <v>0</v>
      </c>
      <c r="AJ308" s="419">
        <v>8241.1329000000005</v>
      </c>
      <c r="AK308" s="419">
        <v>0</v>
      </c>
      <c r="AL308" s="419">
        <v>0</v>
      </c>
      <c r="AM308" s="419">
        <v>0</v>
      </c>
      <c r="AN308" s="419">
        <v>0</v>
      </c>
      <c r="AO308" s="419">
        <v>0</v>
      </c>
      <c r="AP308" s="419">
        <v>0</v>
      </c>
      <c r="AQ308" s="419">
        <v>0</v>
      </c>
      <c r="AR308" s="419">
        <v>0</v>
      </c>
      <c r="AS308" s="419">
        <v>1495897.1880000001</v>
      </c>
      <c r="AT308" s="419">
        <v>810873.92047009408</v>
      </c>
      <c r="AU308" s="419">
        <v>157647.7029</v>
      </c>
      <c r="AV308" s="419">
        <v>477540.0043421553</v>
      </c>
      <c r="AW308" s="420">
        <v>2464418.8113700943</v>
      </c>
      <c r="AX308" s="420">
        <v>2456177.6784700942</v>
      </c>
      <c r="AY308" s="420">
        <v>5115</v>
      </c>
      <c r="AZ308" s="420">
        <v>1902780</v>
      </c>
      <c r="BA308" s="420">
        <v>0</v>
      </c>
      <c r="BB308" s="420">
        <v>0</v>
      </c>
      <c r="BC308" s="420">
        <v>2464418.8113700943</v>
      </c>
      <c r="BD308" s="419">
        <v>2464418.8113700943</v>
      </c>
      <c r="BE308" s="419">
        <v>0</v>
      </c>
      <c r="BF308" s="420">
        <v>1911021.1329000001</v>
      </c>
      <c r="BG308" s="420">
        <v>1753373.43</v>
      </c>
      <c r="BH308" s="419">
        <v>2306771.1084700944</v>
      </c>
      <c r="BI308" s="419">
        <v>6200.9976034142319</v>
      </c>
      <c r="BJ308" s="419">
        <v>6057.8915934343431</v>
      </c>
      <c r="BK308" s="421">
        <v>2.3623072115550856E-2</v>
      </c>
      <c r="BL308" s="421">
        <v>0</v>
      </c>
      <c r="BM308" s="419">
        <v>0</v>
      </c>
      <c r="BN308" s="420">
        <v>2464418.8113700943</v>
      </c>
      <c r="BO308" s="420">
        <v>6602.6281679303611</v>
      </c>
      <c r="BP308" s="420" t="s">
        <v>78</v>
      </c>
      <c r="BQ308" s="420">
        <v>6624.7817509948773</v>
      </c>
      <c r="BR308" s="421">
        <v>2.5899985744495257E-2</v>
      </c>
      <c r="BS308" s="419">
        <v>0</v>
      </c>
      <c r="BT308" s="419">
        <v>2464418.8113700943</v>
      </c>
      <c r="BU308" s="419">
        <v>0</v>
      </c>
      <c r="BV308" s="419">
        <v>2464418.8113700943</v>
      </c>
      <c r="BW308" s="419">
        <v>8241.1329000000005</v>
      </c>
      <c r="BX308" s="419">
        <v>2456177.6784700942</v>
      </c>
    </row>
    <row r="309" spans="1:76">
      <c r="A309" s="416">
        <v>137155</v>
      </c>
      <c r="B309" s="416">
        <v>3305201</v>
      </c>
      <c r="C309" s="417" t="s">
        <v>381</v>
      </c>
      <c r="D309" s="418">
        <v>420</v>
      </c>
      <c r="E309" s="418">
        <v>420</v>
      </c>
      <c r="F309" s="418">
        <v>0</v>
      </c>
      <c r="G309" s="419">
        <v>1688916.1800000002</v>
      </c>
      <c r="H309" s="419">
        <v>0</v>
      </c>
      <c r="I309" s="419">
        <v>0</v>
      </c>
      <c r="J309" s="419">
        <v>14823.299999999994</v>
      </c>
      <c r="K309" s="419">
        <v>0</v>
      </c>
      <c r="L309" s="419">
        <v>35516.999999999985</v>
      </c>
      <c r="M309" s="419">
        <v>0</v>
      </c>
      <c r="N309" s="419">
        <v>4131.5540869804299</v>
      </c>
      <c r="O309" s="419">
        <v>4126.3831807388906</v>
      </c>
      <c r="P309" s="419">
        <v>0</v>
      </c>
      <c r="Q309" s="419">
        <v>6080.9857400362725</v>
      </c>
      <c r="R309" s="419">
        <v>1613.3227473565623</v>
      </c>
      <c r="S309" s="419">
        <v>2833.6566203570401</v>
      </c>
      <c r="T309" s="419">
        <v>0</v>
      </c>
      <c r="U309" s="419">
        <v>0</v>
      </c>
      <c r="V309" s="419">
        <v>0</v>
      </c>
      <c r="W309" s="419">
        <v>0</v>
      </c>
      <c r="X309" s="419">
        <v>0</v>
      </c>
      <c r="Y309" s="419">
        <v>0</v>
      </c>
      <c r="Z309" s="419">
        <v>13926.266666666652</v>
      </c>
      <c r="AA309" s="419">
        <v>0</v>
      </c>
      <c r="AB309" s="419">
        <v>98145.448769385504</v>
      </c>
      <c r="AC309" s="419">
        <v>0</v>
      </c>
      <c r="AD309" s="419">
        <v>0</v>
      </c>
      <c r="AE309" s="419">
        <v>0</v>
      </c>
      <c r="AF309" s="419">
        <v>149406.57</v>
      </c>
      <c r="AG309" s="419">
        <v>0</v>
      </c>
      <c r="AH309" s="419">
        <v>0</v>
      </c>
      <c r="AI309" s="419">
        <v>0</v>
      </c>
      <c r="AJ309" s="419">
        <v>10142.9328</v>
      </c>
      <c r="AK309" s="419">
        <v>0</v>
      </c>
      <c r="AL309" s="419">
        <v>0</v>
      </c>
      <c r="AM309" s="419">
        <v>0</v>
      </c>
      <c r="AN309" s="419">
        <v>0</v>
      </c>
      <c r="AO309" s="419">
        <v>0</v>
      </c>
      <c r="AP309" s="419">
        <v>0</v>
      </c>
      <c r="AQ309" s="419">
        <v>0</v>
      </c>
      <c r="AR309" s="419">
        <v>0</v>
      </c>
      <c r="AS309" s="419">
        <v>1688916.1800000002</v>
      </c>
      <c r="AT309" s="419">
        <v>181197.91781152133</v>
      </c>
      <c r="AU309" s="419">
        <v>159549.50280000002</v>
      </c>
      <c r="AV309" s="419">
        <v>207476.69062455441</v>
      </c>
      <c r="AW309" s="420">
        <v>2029663.6006115214</v>
      </c>
      <c r="AX309" s="420">
        <v>2019520.6678115213</v>
      </c>
      <c r="AY309" s="420">
        <v>5115</v>
      </c>
      <c r="AZ309" s="420">
        <v>2148300</v>
      </c>
      <c r="BA309" s="420">
        <v>128779.33218847867</v>
      </c>
      <c r="BB309" s="420">
        <v>0</v>
      </c>
      <c r="BC309" s="420">
        <v>2158442.9328000001</v>
      </c>
      <c r="BD309" s="419">
        <v>2158442.9328000001</v>
      </c>
      <c r="BE309" s="419">
        <v>0</v>
      </c>
      <c r="BF309" s="420">
        <v>2158442.9328000001</v>
      </c>
      <c r="BG309" s="420">
        <v>1998893.43</v>
      </c>
      <c r="BH309" s="419">
        <v>1998893.43</v>
      </c>
      <c r="BI309" s="419">
        <v>4759.2700714285711</v>
      </c>
      <c r="BJ309" s="419">
        <v>4751.4565940476186</v>
      </c>
      <c r="BK309" s="421">
        <v>1.6444383372334259E-3</v>
      </c>
      <c r="BL309" s="421">
        <v>0</v>
      </c>
      <c r="BM309" s="419">
        <v>0</v>
      </c>
      <c r="BN309" s="420">
        <v>2158442.9328000001</v>
      </c>
      <c r="BO309" s="420">
        <v>5115</v>
      </c>
      <c r="BP309" s="420" t="s">
        <v>78</v>
      </c>
      <c r="BQ309" s="420">
        <v>5139.14984</v>
      </c>
      <c r="BR309" s="421">
        <v>3.8896804030474907E-3</v>
      </c>
      <c r="BS309" s="419">
        <v>0</v>
      </c>
      <c r="BT309" s="419">
        <v>2158442.9328000001</v>
      </c>
      <c r="BU309" s="419">
        <v>0</v>
      </c>
      <c r="BV309" s="419">
        <v>2158442.9328000001</v>
      </c>
      <c r="BW309" s="419">
        <v>10142.9328</v>
      </c>
      <c r="BX309" s="419">
        <v>2148300</v>
      </c>
    </row>
    <row r="310" spans="1:76">
      <c r="A310" s="416">
        <v>143434</v>
      </c>
      <c r="B310" s="416">
        <v>3305205</v>
      </c>
      <c r="C310" s="417" t="s">
        <v>382</v>
      </c>
      <c r="D310" s="418">
        <v>195</v>
      </c>
      <c r="E310" s="418">
        <v>195</v>
      </c>
      <c r="F310" s="418">
        <v>0</v>
      </c>
      <c r="G310" s="419">
        <v>784139.65500000003</v>
      </c>
      <c r="H310" s="419">
        <v>0</v>
      </c>
      <c r="I310" s="419">
        <v>0</v>
      </c>
      <c r="J310" s="419">
        <v>13340.969999999956</v>
      </c>
      <c r="K310" s="419">
        <v>0</v>
      </c>
      <c r="L310" s="419">
        <v>31965.299999999897</v>
      </c>
      <c r="M310" s="419">
        <v>0</v>
      </c>
      <c r="N310" s="419">
        <v>969.81577727999934</v>
      </c>
      <c r="O310" s="419">
        <v>1764.2393395199961</v>
      </c>
      <c r="P310" s="419">
        <v>4591.1491583999923</v>
      </c>
      <c r="Q310" s="419">
        <v>6066.5072025599966</v>
      </c>
      <c r="R310" s="419">
        <v>3755.45683967999</v>
      </c>
      <c r="S310" s="419">
        <v>6360.547092479992</v>
      </c>
      <c r="T310" s="419">
        <v>0</v>
      </c>
      <c r="U310" s="419">
        <v>0</v>
      </c>
      <c r="V310" s="419">
        <v>0</v>
      </c>
      <c r="W310" s="419">
        <v>0</v>
      </c>
      <c r="X310" s="419">
        <v>0</v>
      </c>
      <c r="Y310" s="419">
        <v>0</v>
      </c>
      <c r="Z310" s="419">
        <v>3463.8035714285643</v>
      </c>
      <c r="AA310" s="419">
        <v>0</v>
      </c>
      <c r="AB310" s="419">
        <v>55911.724590263351</v>
      </c>
      <c r="AC310" s="419">
        <v>0</v>
      </c>
      <c r="AD310" s="419">
        <v>0</v>
      </c>
      <c r="AE310" s="419">
        <v>0</v>
      </c>
      <c r="AF310" s="419">
        <v>149406.57</v>
      </c>
      <c r="AG310" s="419">
        <v>0</v>
      </c>
      <c r="AH310" s="419">
        <v>0</v>
      </c>
      <c r="AI310" s="419">
        <v>0</v>
      </c>
      <c r="AJ310" s="419">
        <v>5319.6144999999997</v>
      </c>
      <c r="AK310" s="419">
        <v>0</v>
      </c>
      <c r="AL310" s="419">
        <v>0</v>
      </c>
      <c r="AM310" s="419">
        <v>0</v>
      </c>
      <c r="AN310" s="419">
        <v>0</v>
      </c>
      <c r="AO310" s="419">
        <v>0</v>
      </c>
      <c r="AP310" s="419">
        <v>0</v>
      </c>
      <c r="AQ310" s="419">
        <v>0</v>
      </c>
      <c r="AR310" s="419">
        <v>0</v>
      </c>
      <c r="AS310" s="419">
        <v>784139.65500000003</v>
      </c>
      <c r="AT310" s="419">
        <v>128189.51357161172</v>
      </c>
      <c r="AU310" s="419">
        <v>154726.1845</v>
      </c>
      <c r="AV310" s="419">
        <v>119891.74208783449</v>
      </c>
      <c r="AW310" s="420">
        <v>1067055.3530716118</v>
      </c>
      <c r="AX310" s="420">
        <v>1061735.7385716119</v>
      </c>
      <c r="AY310" s="420">
        <v>5115</v>
      </c>
      <c r="AZ310" s="420">
        <v>997425</v>
      </c>
      <c r="BA310" s="420">
        <v>0</v>
      </c>
      <c r="BB310" s="420">
        <v>0</v>
      </c>
      <c r="BC310" s="420">
        <v>1067055.3530716118</v>
      </c>
      <c r="BD310" s="419">
        <v>1067055.3530716118</v>
      </c>
      <c r="BE310" s="419">
        <v>0</v>
      </c>
      <c r="BF310" s="420">
        <v>1002744.6145</v>
      </c>
      <c r="BG310" s="420">
        <v>848018.43</v>
      </c>
      <c r="BH310" s="419">
        <v>912329.16857161175</v>
      </c>
      <c r="BI310" s="419">
        <v>4678.6111208800603</v>
      </c>
      <c r="BJ310" s="419">
        <v>4772.646306735749</v>
      </c>
      <c r="BK310" s="421">
        <v>-1.970294461648554E-2</v>
      </c>
      <c r="BL310" s="421">
        <v>1.4702944616485539E-2</v>
      </c>
      <c r="BM310" s="419">
        <v>13683.531092791944</v>
      </c>
      <c r="BN310" s="420">
        <v>1080738.8841644039</v>
      </c>
      <c r="BO310" s="420">
        <v>5514.9706136636105</v>
      </c>
      <c r="BP310" s="420" t="s">
        <v>78</v>
      </c>
      <c r="BQ310" s="420">
        <v>5542.2506880225837</v>
      </c>
      <c r="BR310" s="421">
        <v>-2.0883687244112714E-2</v>
      </c>
      <c r="BS310" s="419">
        <v>0</v>
      </c>
      <c r="BT310" s="419">
        <v>1080738.8841644039</v>
      </c>
      <c r="BU310" s="419">
        <v>0</v>
      </c>
      <c r="BV310" s="419">
        <v>1080738.8841644039</v>
      </c>
      <c r="BW310" s="419">
        <v>5319.6144999999997</v>
      </c>
      <c r="BX310" s="419">
        <v>1075419.269664404</v>
      </c>
    </row>
    <row r="311" spans="1:76">
      <c r="A311" s="416">
        <v>143413</v>
      </c>
      <c r="B311" s="416">
        <v>3302168</v>
      </c>
      <c r="C311" s="417" t="s">
        <v>383</v>
      </c>
      <c r="D311" s="418">
        <v>901</v>
      </c>
      <c r="E311" s="418">
        <v>0</v>
      </c>
      <c r="F311" s="418">
        <v>901</v>
      </c>
      <c r="G311" s="419">
        <v>0</v>
      </c>
      <c r="H311" s="419">
        <v>3055336.1430000002</v>
      </c>
      <c r="I311" s="419">
        <v>2342103.0359999998</v>
      </c>
      <c r="J311" s="419">
        <v>0</v>
      </c>
      <c r="K311" s="419">
        <v>268301.72999999969</v>
      </c>
      <c r="L311" s="419">
        <v>0</v>
      </c>
      <c r="M311" s="419">
        <v>973860.59999999905</v>
      </c>
      <c r="N311" s="419">
        <v>0</v>
      </c>
      <c r="O311" s="419">
        <v>0</v>
      </c>
      <c r="P311" s="419">
        <v>0</v>
      </c>
      <c r="Q311" s="419">
        <v>0</v>
      </c>
      <c r="R311" s="419">
        <v>0</v>
      </c>
      <c r="S311" s="419">
        <v>0</v>
      </c>
      <c r="T311" s="419">
        <v>61387.275263999851</v>
      </c>
      <c r="U311" s="419">
        <v>47820.171571199644</v>
      </c>
      <c r="V311" s="419">
        <v>27515.943383039968</v>
      </c>
      <c r="W311" s="419">
        <v>206508.85742591968</v>
      </c>
      <c r="X311" s="419">
        <v>151420.22611967931</v>
      </c>
      <c r="Y311" s="419">
        <v>55867.579084799916</v>
      </c>
      <c r="Z311" s="419">
        <v>0</v>
      </c>
      <c r="AA311" s="419">
        <v>131213.77380846313</v>
      </c>
      <c r="AB311" s="419">
        <v>0</v>
      </c>
      <c r="AC311" s="419">
        <v>497346.34599198331</v>
      </c>
      <c r="AD311" s="419">
        <v>0</v>
      </c>
      <c r="AE311" s="419">
        <v>7021.0538251389489</v>
      </c>
      <c r="AF311" s="419">
        <v>149406.57</v>
      </c>
      <c r="AG311" s="419">
        <v>0</v>
      </c>
      <c r="AH311" s="419">
        <v>0</v>
      </c>
      <c r="AI311" s="419">
        <v>0</v>
      </c>
      <c r="AJ311" s="419">
        <v>32561.119500000001</v>
      </c>
      <c r="AK311" s="419">
        <v>0</v>
      </c>
      <c r="AL311" s="419">
        <v>0</v>
      </c>
      <c r="AM311" s="419">
        <v>0</v>
      </c>
      <c r="AN311" s="419">
        <v>0</v>
      </c>
      <c r="AO311" s="419">
        <v>0</v>
      </c>
      <c r="AP311" s="419">
        <v>0</v>
      </c>
      <c r="AQ311" s="419">
        <v>0</v>
      </c>
      <c r="AR311" s="419">
        <v>0</v>
      </c>
      <c r="AS311" s="419">
        <v>5397439.1789999995</v>
      </c>
      <c r="AT311" s="419">
        <v>2428263.5564742228</v>
      </c>
      <c r="AU311" s="419">
        <v>181967.68950000001</v>
      </c>
      <c r="AV311" s="419">
        <v>1412583.9627674925</v>
      </c>
      <c r="AW311" s="420">
        <v>8007670.4249742227</v>
      </c>
      <c r="AX311" s="420">
        <v>7975109.3054742226</v>
      </c>
      <c r="AY311" s="420">
        <v>6640</v>
      </c>
      <c r="AZ311" s="420">
        <v>5982640</v>
      </c>
      <c r="BA311" s="420">
        <v>0</v>
      </c>
      <c r="BB311" s="420">
        <v>0</v>
      </c>
      <c r="BC311" s="420">
        <v>8007670.4249742227</v>
      </c>
      <c r="BD311" s="419">
        <v>0</v>
      </c>
      <c r="BE311" s="419">
        <v>8007670.4249742217</v>
      </c>
      <c r="BF311" s="420">
        <v>6015201.1195</v>
      </c>
      <c r="BG311" s="420">
        <v>5833233.4299999997</v>
      </c>
      <c r="BH311" s="419">
        <v>7825702.7354742223</v>
      </c>
      <c r="BI311" s="419">
        <v>8685.5746231678386</v>
      </c>
      <c r="BJ311" s="419">
        <v>8389.6060128342233</v>
      </c>
      <c r="BK311" s="421">
        <v>3.5278010657574313E-2</v>
      </c>
      <c r="BL311" s="421">
        <v>0</v>
      </c>
      <c r="BM311" s="419">
        <v>0</v>
      </c>
      <c r="BN311" s="420">
        <v>8007670.4249742227</v>
      </c>
      <c r="BO311" s="420">
        <v>8851.3976753321003</v>
      </c>
      <c r="BP311" s="420" t="s">
        <v>78</v>
      </c>
      <c r="BQ311" s="420">
        <v>8887.5365427016895</v>
      </c>
      <c r="BR311" s="421">
        <v>3.5028271815225276E-2</v>
      </c>
      <c r="BS311" s="419">
        <v>0</v>
      </c>
      <c r="BT311" s="419">
        <v>8007670.4249742227</v>
      </c>
      <c r="BU311" s="419">
        <v>0</v>
      </c>
      <c r="BV311" s="419">
        <v>8007670.4249742227</v>
      </c>
      <c r="BW311" s="419">
        <v>32561.119500000001</v>
      </c>
      <c r="BX311" s="419">
        <v>7975109.3054742226</v>
      </c>
    </row>
    <row r="312" spans="1:76">
      <c r="A312" s="416">
        <v>136944</v>
      </c>
      <c r="B312" s="416">
        <v>3304000</v>
      </c>
      <c r="C312" s="417" t="s">
        <v>384</v>
      </c>
      <c r="D312" s="418">
        <v>357</v>
      </c>
      <c r="E312" s="418">
        <v>0</v>
      </c>
      <c r="F312" s="418">
        <v>357</v>
      </c>
      <c r="G312" s="419">
        <v>0</v>
      </c>
      <c r="H312" s="419">
        <v>0</v>
      </c>
      <c r="I312" s="419">
        <v>2297062.5929999999</v>
      </c>
      <c r="J312" s="419">
        <v>0</v>
      </c>
      <c r="K312" s="419">
        <v>24705.499999999898</v>
      </c>
      <c r="L312" s="419">
        <v>0</v>
      </c>
      <c r="M312" s="419">
        <v>101267.99999999981</v>
      </c>
      <c r="N312" s="419">
        <v>0</v>
      </c>
      <c r="O312" s="419">
        <v>0</v>
      </c>
      <c r="P312" s="419">
        <v>0</v>
      </c>
      <c r="Q312" s="419">
        <v>0</v>
      </c>
      <c r="R312" s="419">
        <v>0</v>
      </c>
      <c r="S312" s="419">
        <v>0</v>
      </c>
      <c r="T312" s="419">
        <v>7015.6886015999962</v>
      </c>
      <c r="U312" s="419">
        <v>11606.83776</v>
      </c>
      <c r="V312" s="419">
        <v>10482.264145919989</v>
      </c>
      <c r="W312" s="419">
        <v>15057.937520639998</v>
      </c>
      <c r="X312" s="419">
        <v>15372.611788799992</v>
      </c>
      <c r="Y312" s="419">
        <v>12741.728563199991</v>
      </c>
      <c r="Z312" s="419">
        <v>0</v>
      </c>
      <c r="AA312" s="419">
        <v>1612.9118413597732</v>
      </c>
      <c r="AB312" s="419">
        <v>0</v>
      </c>
      <c r="AC312" s="419">
        <v>74694.355331189174</v>
      </c>
      <c r="AD312" s="419">
        <v>0</v>
      </c>
      <c r="AE312" s="419">
        <v>0</v>
      </c>
      <c r="AF312" s="419">
        <v>149406.57</v>
      </c>
      <c r="AG312" s="419">
        <v>0</v>
      </c>
      <c r="AH312" s="419">
        <v>0</v>
      </c>
      <c r="AI312" s="419">
        <v>0</v>
      </c>
      <c r="AJ312" s="419">
        <v>46968.694499999998</v>
      </c>
      <c r="AK312" s="419">
        <v>0</v>
      </c>
      <c r="AL312" s="419">
        <v>0</v>
      </c>
      <c r="AM312" s="419">
        <v>0</v>
      </c>
      <c r="AN312" s="419">
        <v>0</v>
      </c>
      <c r="AO312" s="419">
        <v>0</v>
      </c>
      <c r="AP312" s="419">
        <v>0</v>
      </c>
      <c r="AQ312" s="419">
        <v>0</v>
      </c>
      <c r="AR312" s="419">
        <v>0</v>
      </c>
      <c r="AS312" s="419">
        <v>2297062.5929999999</v>
      </c>
      <c r="AT312" s="419">
        <v>274557.8355527086</v>
      </c>
      <c r="AU312" s="419">
        <v>196375.26449999999</v>
      </c>
      <c r="AV312" s="419">
        <v>260917.68959804665</v>
      </c>
      <c r="AW312" s="420">
        <v>2767995.6930527086</v>
      </c>
      <c r="AX312" s="420">
        <v>2721026.9985527084</v>
      </c>
      <c r="AY312" s="420">
        <v>7018</v>
      </c>
      <c r="AZ312" s="420">
        <v>2505426</v>
      </c>
      <c r="BA312" s="420">
        <v>0</v>
      </c>
      <c r="BB312" s="420">
        <v>0</v>
      </c>
      <c r="BC312" s="420">
        <v>2767995.6930527086</v>
      </c>
      <c r="BD312" s="419">
        <v>0</v>
      </c>
      <c r="BE312" s="419">
        <v>2767995.6930527091</v>
      </c>
      <c r="BF312" s="420">
        <v>2552394.6945000002</v>
      </c>
      <c r="BG312" s="420">
        <v>2356019.4300000002</v>
      </c>
      <c r="BH312" s="419">
        <v>2571620.4285527086</v>
      </c>
      <c r="BI312" s="419">
        <v>7203.4185673745342</v>
      </c>
      <c r="BJ312" s="419">
        <v>6947.3730333333342</v>
      </c>
      <c r="BK312" s="421">
        <v>3.6855014523144138E-2</v>
      </c>
      <c r="BL312" s="421">
        <v>0</v>
      </c>
      <c r="BM312" s="419">
        <v>0</v>
      </c>
      <c r="BN312" s="420">
        <v>2767995.6930527086</v>
      </c>
      <c r="BO312" s="420">
        <v>7621.9243656938615</v>
      </c>
      <c r="BP312" s="420" t="s">
        <v>78</v>
      </c>
      <c r="BQ312" s="420">
        <v>7753.4893362820967</v>
      </c>
      <c r="BR312" s="421">
        <v>3.9342874601711486E-2</v>
      </c>
      <c r="BS312" s="419">
        <v>0</v>
      </c>
      <c r="BT312" s="419">
        <v>2767995.6930527086</v>
      </c>
      <c r="BU312" s="419">
        <v>0</v>
      </c>
      <c r="BV312" s="419">
        <v>2767995.6930527086</v>
      </c>
      <c r="BW312" s="419">
        <v>46968.694499999998</v>
      </c>
      <c r="BX312" s="419">
        <v>2721026.9985527084</v>
      </c>
    </row>
    <row r="313" spans="1:76">
      <c r="A313" s="416">
        <v>138222</v>
      </c>
      <c r="B313" s="416">
        <v>3304003</v>
      </c>
      <c r="C313" s="417" t="s">
        <v>385</v>
      </c>
      <c r="D313" s="418">
        <v>242</v>
      </c>
      <c r="E313" s="418">
        <v>0</v>
      </c>
      <c r="F313" s="418">
        <v>242</v>
      </c>
      <c r="G313" s="419">
        <v>0</v>
      </c>
      <c r="H313" s="419">
        <v>455171.12</v>
      </c>
      <c r="I313" s="419">
        <v>1042364.5380000001</v>
      </c>
      <c r="J313" s="419">
        <v>0</v>
      </c>
      <c r="K313" s="419">
        <v>47928.669999999918</v>
      </c>
      <c r="L313" s="419">
        <v>0</v>
      </c>
      <c r="M313" s="419">
        <v>183970.19999999963</v>
      </c>
      <c r="N313" s="419">
        <v>0</v>
      </c>
      <c r="O313" s="419">
        <v>0</v>
      </c>
      <c r="P313" s="419">
        <v>0</v>
      </c>
      <c r="Q313" s="419">
        <v>0</v>
      </c>
      <c r="R313" s="419">
        <v>0</v>
      </c>
      <c r="S313" s="419">
        <v>0</v>
      </c>
      <c r="T313" s="419">
        <v>7015.6886015999953</v>
      </c>
      <c r="U313" s="419">
        <v>13463.931801599929</v>
      </c>
      <c r="V313" s="419">
        <v>20964.528291839892</v>
      </c>
      <c r="W313" s="419">
        <v>27964.741109759929</v>
      </c>
      <c r="X313" s="419">
        <v>37662.898882559959</v>
      </c>
      <c r="Y313" s="419">
        <v>28423.856025599849</v>
      </c>
      <c r="Z313" s="419">
        <v>0</v>
      </c>
      <c r="AA313" s="419">
        <v>57892.691999999995</v>
      </c>
      <c r="AB313" s="419">
        <v>0</v>
      </c>
      <c r="AC313" s="419">
        <v>120081.98739981759</v>
      </c>
      <c r="AD313" s="419">
        <v>0</v>
      </c>
      <c r="AE313" s="419">
        <v>0</v>
      </c>
      <c r="AF313" s="419">
        <v>149406.57</v>
      </c>
      <c r="AG313" s="419">
        <v>0</v>
      </c>
      <c r="AH313" s="419">
        <v>0</v>
      </c>
      <c r="AI313" s="419">
        <v>0</v>
      </c>
      <c r="AJ313" s="419">
        <v>48121.300499999998</v>
      </c>
      <c r="AK313" s="419">
        <v>0</v>
      </c>
      <c r="AL313" s="419">
        <v>0</v>
      </c>
      <c r="AM313" s="419">
        <v>0</v>
      </c>
      <c r="AN313" s="419">
        <v>0</v>
      </c>
      <c r="AO313" s="419">
        <v>0</v>
      </c>
      <c r="AP313" s="419">
        <v>0</v>
      </c>
      <c r="AQ313" s="419">
        <v>0</v>
      </c>
      <c r="AR313" s="419">
        <v>0</v>
      </c>
      <c r="AS313" s="419">
        <v>1497535.6580000001</v>
      </c>
      <c r="AT313" s="419">
        <v>545369.19411277678</v>
      </c>
      <c r="AU313" s="419">
        <v>197527.87050000002</v>
      </c>
      <c r="AV313" s="419">
        <v>327220.79559648287</v>
      </c>
      <c r="AW313" s="420">
        <v>2240432.7226127768</v>
      </c>
      <c r="AX313" s="420">
        <v>2192311.4221127769</v>
      </c>
      <c r="AY313" s="420">
        <v>6808</v>
      </c>
      <c r="AZ313" s="420">
        <v>1647536</v>
      </c>
      <c r="BA313" s="420">
        <v>0</v>
      </c>
      <c r="BB313" s="420">
        <v>0</v>
      </c>
      <c r="BC313" s="420">
        <v>2240432.7226127768</v>
      </c>
      <c r="BD313" s="419">
        <v>0</v>
      </c>
      <c r="BE313" s="419">
        <v>2240432.7226127773</v>
      </c>
      <c r="BF313" s="420">
        <v>1695657.3004999999</v>
      </c>
      <c r="BG313" s="420">
        <v>1498129.43</v>
      </c>
      <c r="BH313" s="419">
        <v>2042904.8521127768</v>
      </c>
      <c r="BI313" s="419">
        <v>8441.7555872428802</v>
      </c>
      <c r="BJ313" s="419">
        <v>8092.9109885245898</v>
      </c>
      <c r="BK313" s="421">
        <v>4.3104959292513845E-2</v>
      </c>
      <c r="BL313" s="421">
        <v>0</v>
      </c>
      <c r="BM313" s="419">
        <v>0</v>
      </c>
      <c r="BN313" s="420">
        <v>2240432.7226127768</v>
      </c>
      <c r="BO313" s="420">
        <v>9059.1381079040366</v>
      </c>
      <c r="BP313" s="420" t="s">
        <v>78</v>
      </c>
      <c r="BQ313" s="420">
        <v>9257.9864570775899</v>
      </c>
      <c r="BR313" s="421">
        <v>5.0903157458771942E-2</v>
      </c>
      <c r="BS313" s="419">
        <v>0</v>
      </c>
      <c r="BT313" s="419">
        <v>2240432.7226127768</v>
      </c>
      <c r="BU313" s="419">
        <v>0</v>
      </c>
      <c r="BV313" s="419">
        <v>2240432.7226127768</v>
      </c>
      <c r="BW313" s="419">
        <v>48121.300499999998</v>
      </c>
      <c r="BX313" s="419">
        <v>2192311.4221127769</v>
      </c>
    </row>
    <row r="314" spans="1:76">
      <c r="A314" s="416">
        <v>138586</v>
      </c>
      <c r="B314" s="416">
        <v>3304004</v>
      </c>
      <c r="C314" s="417" t="s">
        <v>386</v>
      </c>
      <c r="D314" s="418">
        <v>567</v>
      </c>
      <c r="E314" s="418">
        <v>0</v>
      </c>
      <c r="F314" s="418">
        <v>567</v>
      </c>
      <c r="G314" s="419">
        <v>0</v>
      </c>
      <c r="H314" s="419">
        <v>1911718.7040000001</v>
      </c>
      <c r="I314" s="419">
        <v>1486334.6189999999</v>
      </c>
      <c r="J314" s="419">
        <v>0</v>
      </c>
      <c r="K314" s="419">
        <v>82516.369999999952</v>
      </c>
      <c r="L314" s="419">
        <v>0</v>
      </c>
      <c r="M314" s="419">
        <v>317306.39999999973</v>
      </c>
      <c r="N314" s="419">
        <v>0</v>
      </c>
      <c r="O314" s="419">
        <v>0</v>
      </c>
      <c r="P314" s="419">
        <v>0</v>
      </c>
      <c r="Q314" s="419">
        <v>0</v>
      </c>
      <c r="R314" s="419">
        <v>0</v>
      </c>
      <c r="S314" s="419">
        <v>0</v>
      </c>
      <c r="T314" s="419">
        <v>15785.299353599987</v>
      </c>
      <c r="U314" s="419">
        <v>35284.786790399899</v>
      </c>
      <c r="V314" s="419">
        <v>40618.773565439995</v>
      </c>
      <c r="W314" s="419">
        <v>45890.857205759916</v>
      </c>
      <c r="X314" s="419">
        <v>90698.409553919802</v>
      </c>
      <c r="Y314" s="419">
        <v>40185.45162239996</v>
      </c>
      <c r="Z314" s="419">
        <v>0</v>
      </c>
      <c r="AA314" s="419">
        <v>17574.235123674895</v>
      </c>
      <c r="AB314" s="419">
        <v>0</v>
      </c>
      <c r="AC314" s="419">
        <v>160956.8575213787</v>
      </c>
      <c r="AD314" s="419">
        <v>0</v>
      </c>
      <c r="AE314" s="419">
        <v>0</v>
      </c>
      <c r="AF314" s="419">
        <v>149406.57</v>
      </c>
      <c r="AG314" s="419">
        <v>0</v>
      </c>
      <c r="AH314" s="419">
        <v>0</v>
      </c>
      <c r="AI314" s="419">
        <v>0</v>
      </c>
      <c r="AJ314" s="419">
        <v>35730.786</v>
      </c>
      <c r="AK314" s="419">
        <v>0</v>
      </c>
      <c r="AL314" s="419">
        <v>0</v>
      </c>
      <c r="AM314" s="419">
        <v>0</v>
      </c>
      <c r="AN314" s="419">
        <v>0</v>
      </c>
      <c r="AO314" s="419">
        <v>0</v>
      </c>
      <c r="AP314" s="419">
        <v>0</v>
      </c>
      <c r="AQ314" s="419">
        <v>0</v>
      </c>
      <c r="AR314" s="419">
        <v>0</v>
      </c>
      <c r="AS314" s="419">
        <v>3398053.3229999999</v>
      </c>
      <c r="AT314" s="419">
        <v>846817.44073657284</v>
      </c>
      <c r="AU314" s="419">
        <v>185137.356</v>
      </c>
      <c r="AV314" s="419">
        <v>571442.60898432555</v>
      </c>
      <c r="AW314" s="420">
        <v>4430008.1197365727</v>
      </c>
      <c r="AX314" s="420">
        <v>4394277.3337365724</v>
      </c>
      <c r="AY314" s="420">
        <v>6640</v>
      </c>
      <c r="AZ314" s="420">
        <v>3764880</v>
      </c>
      <c r="BA314" s="420">
        <v>0</v>
      </c>
      <c r="BB314" s="420">
        <v>0</v>
      </c>
      <c r="BC314" s="420">
        <v>4430008.1197365727</v>
      </c>
      <c r="BD314" s="419">
        <v>0</v>
      </c>
      <c r="BE314" s="419">
        <v>4430008.1197365727</v>
      </c>
      <c r="BF314" s="420">
        <v>3800610.7859999998</v>
      </c>
      <c r="BG314" s="420">
        <v>3615473.43</v>
      </c>
      <c r="BH314" s="419">
        <v>4244870.7637365721</v>
      </c>
      <c r="BI314" s="419">
        <v>7486.5445568546247</v>
      </c>
      <c r="BJ314" s="419">
        <v>7362.3247811490128</v>
      </c>
      <c r="BK314" s="421">
        <v>1.6872357495511817E-2</v>
      </c>
      <c r="BL314" s="421">
        <v>0</v>
      </c>
      <c r="BM314" s="419">
        <v>0</v>
      </c>
      <c r="BN314" s="420">
        <v>4430008.1197365727</v>
      </c>
      <c r="BO314" s="420">
        <v>7750.0482076482758</v>
      </c>
      <c r="BP314" s="420" t="s">
        <v>78</v>
      </c>
      <c r="BQ314" s="420">
        <v>7813.0654669075357</v>
      </c>
      <c r="BR314" s="421">
        <v>2.1408657466297054E-2</v>
      </c>
      <c r="BS314" s="419">
        <v>0</v>
      </c>
      <c r="BT314" s="419">
        <v>4430008.1197365727</v>
      </c>
      <c r="BU314" s="419">
        <v>0</v>
      </c>
      <c r="BV314" s="419">
        <v>4430008.1197365727</v>
      </c>
      <c r="BW314" s="419">
        <v>35730.786</v>
      </c>
      <c r="BX314" s="419">
        <v>4394277.3337365724</v>
      </c>
    </row>
    <row r="315" spans="1:76">
      <c r="A315" s="416">
        <v>139047</v>
      </c>
      <c r="B315" s="416">
        <v>3304005</v>
      </c>
      <c r="C315" s="417" t="s">
        <v>387</v>
      </c>
      <c r="D315" s="418">
        <v>542</v>
      </c>
      <c r="E315" s="418">
        <v>0</v>
      </c>
      <c r="F315" s="418">
        <v>542</v>
      </c>
      <c r="G315" s="419">
        <v>0</v>
      </c>
      <c r="H315" s="419">
        <v>1866201.5919999999</v>
      </c>
      <c r="I315" s="419">
        <v>1376950.686</v>
      </c>
      <c r="J315" s="419">
        <v>0</v>
      </c>
      <c r="K315" s="419">
        <v>174914.93999999983</v>
      </c>
      <c r="L315" s="419">
        <v>0</v>
      </c>
      <c r="M315" s="419">
        <v>632924.99999999988</v>
      </c>
      <c r="N315" s="419">
        <v>0</v>
      </c>
      <c r="O315" s="419">
        <v>0</v>
      </c>
      <c r="P315" s="419">
        <v>0</v>
      </c>
      <c r="Q315" s="419">
        <v>0</v>
      </c>
      <c r="R315" s="419">
        <v>0</v>
      </c>
      <c r="S315" s="419">
        <v>0</v>
      </c>
      <c r="T315" s="419">
        <v>2108.5969808136037</v>
      </c>
      <c r="U315" s="419">
        <v>5116.4485563859353</v>
      </c>
      <c r="V315" s="419">
        <v>59728.076733487011</v>
      </c>
      <c r="W315" s="419">
        <v>50285.90348852038</v>
      </c>
      <c r="X315" s="419">
        <v>62374.159219213972</v>
      </c>
      <c r="Y315" s="419">
        <v>178713.93038366246</v>
      </c>
      <c r="Z315" s="419">
        <v>0</v>
      </c>
      <c r="AA315" s="419">
        <v>85472.712388059634</v>
      </c>
      <c r="AB315" s="419">
        <v>0</v>
      </c>
      <c r="AC315" s="419">
        <v>284812.54951008136</v>
      </c>
      <c r="AD315" s="419">
        <v>0</v>
      </c>
      <c r="AE315" s="419">
        <v>15893.830399999937</v>
      </c>
      <c r="AF315" s="419">
        <v>149406.57</v>
      </c>
      <c r="AG315" s="419">
        <v>0</v>
      </c>
      <c r="AH315" s="419">
        <v>0</v>
      </c>
      <c r="AI315" s="419">
        <v>0</v>
      </c>
      <c r="AJ315" s="419">
        <v>14868.617399999999</v>
      </c>
      <c r="AK315" s="419">
        <v>0</v>
      </c>
      <c r="AL315" s="419">
        <v>0</v>
      </c>
      <c r="AM315" s="419">
        <v>0</v>
      </c>
      <c r="AN315" s="419">
        <v>0</v>
      </c>
      <c r="AO315" s="419">
        <v>0</v>
      </c>
      <c r="AP315" s="419">
        <v>0</v>
      </c>
      <c r="AQ315" s="419">
        <v>0</v>
      </c>
      <c r="AR315" s="419">
        <v>0</v>
      </c>
      <c r="AS315" s="419">
        <v>3243152.2779999999</v>
      </c>
      <c r="AT315" s="419">
        <v>1552346.1476602238</v>
      </c>
      <c r="AU315" s="419">
        <v>164275.1874</v>
      </c>
      <c r="AV315" s="419">
        <v>866790.3033404313</v>
      </c>
      <c r="AW315" s="420">
        <v>4959773.6130602239</v>
      </c>
      <c r="AX315" s="420">
        <v>4944904.995660224</v>
      </c>
      <c r="AY315" s="420">
        <v>6640</v>
      </c>
      <c r="AZ315" s="420">
        <v>3598880</v>
      </c>
      <c r="BA315" s="420">
        <v>0</v>
      </c>
      <c r="BB315" s="420">
        <v>0</v>
      </c>
      <c r="BC315" s="420">
        <v>4959773.6130602239</v>
      </c>
      <c r="BD315" s="419">
        <v>0</v>
      </c>
      <c r="BE315" s="419">
        <v>4959773.6130602257</v>
      </c>
      <c r="BF315" s="420">
        <v>3613748.6173999999</v>
      </c>
      <c r="BG315" s="420">
        <v>3449473.43</v>
      </c>
      <c r="BH315" s="419">
        <v>4795498.4256602237</v>
      </c>
      <c r="BI315" s="419">
        <v>8847.783073173845</v>
      </c>
      <c r="BJ315" s="419">
        <v>8606.7531892280058</v>
      </c>
      <c r="BK315" s="421">
        <v>2.8004739841675265E-2</v>
      </c>
      <c r="BL315" s="421">
        <v>0</v>
      </c>
      <c r="BM315" s="419">
        <v>0</v>
      </c>
      <c r="BN315" s="420">
        <v>4959773.6130602239</v>
      </c>
      <c r="BO315" s="420">
        <v>9123.4409514026265</v>
      </c>
      <c r="BP315" s="420" t="s">
        <v>78</v>
      </c>
      <c r="BQ315" s="420">
        <v>9150.8738248343616</v>
      </c>
      <c r="BR315" s="421">
        <v>2.3623058595027668E-2</v>
      </c>
      <c r="BS315" s="419">
        <v>0</v>
      </c>
      <c r="BT315" s="419">
        <v>4959773.6130602239</v>
      </c>
      <c r="BU315" s="419">
        <v>0</v>
      </c>
      <c r="BV315" s="419">
        <v>4959773.6130602239</v>
      </c>
      <c r="BW315" s="419">
        <v>14868.617399999999</v>
      </c>
      <c r="BX315" s="419">
        <v>4944904.995660224</v>
      </c>
    </row>
    <row r="316" spans="1:76">
      <c r="A316" s="416">
        <v>139048</v>
      </c>
      <c r="B316" s="416">
        <v>3304006</v>
      </c>
      <c r="C316" s="417" t="s">
        <v>388</v>
      </c>
      <c r="D316" s="418">
        <v>947</v>
      </c>
      <c r="E316" s="418">
        <v>0</v>
      </c>
      <c r="F316" s="418">
        <v>947</v>
      </c>
      <c r="G316" s="419">
        <v>0</v>
      </c>
      <c r="H316" s="419">
        <v>3396714.483</v>
      </c>
      <c r="I316" s="419">
        <v>2252022.15</v>
      </c>
      <c r="J316" s="419">
        <v>0</v>
      </c>
      <c r="K316" s="419">
        <v>254466.64999999985</v>
      </c>
      <c r="L316" s="419">
        <v>0</v>
      </c>
      <c r="M316" s="419">
        <v>1085255.3999999985</v>
      </c>
      <c r="N316" s="419">
        <v>0</v>
      </c>
      <c r="O316" s="419">
        <v>0</v>
      </c>
      <c r="P316" s="419">
        <v>0</v>
      </c>
      <c r="Q316" s="419">
        <v>0</v>
      </c>
      <c r="R316" s="419">
        <v>0</v>
      </c>
      <c r="S316" s="419">
        <v>0</v>
      </c>
      <c r="T316" s="419">
        <v>41787.473339329066</v>
      </c>
      <c r="U316" s="419">
        <v>13478.164287648204</v>
      </c>
      <c r="V316" s="419">
        <v>70830.077153020044</v>
      </c>
      <c r="W316" s="419">
        <v>63166.630485253903</v>
      </c>
      <c r="X316" s="419">
        <v>240835.6888440797</v>
      </c>
      <c r="Y316" s="419">
        <v>242348.75479667776</v>
      </c>
      <c r="Z316" s="419">
        <v>0</v>
      </c>
      <c r="AA316" s="419">
        <v>9579.155264270601</v>
      </c>
      <c r="AB316" s="419">
        <v>0</v>
      </c>
      <c r="AC316" s="419">
        <v>435478.734600158</v>
      </c>
      <c r="AD316" s="419">
        <v>0</v>
      </c>
      <c r="AE316" s="419">
        <v>0</v>
      </c>
      <c r="AF316" s="419">
        <v>149406.57</v>
      </c>
      <c r="AG316" s="419">
        <v>0</v>
      </c>
      <c r="AH316" s="419">
        <v>0</v>
      </c>
      <c r="AI316" s="419">
        <v>0</v>
      </c>
      <c r="AJ316" s="419">
        <v>15663.525</v>
      </c>
      <c r="AK316" s="419">
        <v>0</v>
      </c>
      <c r="AL316" s="419">
        <v>0</v>
      </c>
      <c r="AM316" s="419">
        <v>0</v>
      </c>
      <c r="AN316" s="419">
        <v>0</v>
      </c>
      <c r="AO316" s="419">
        <v>0</v>
      </c>
      <c r="AP316" s="419">
        <v>0</v>
      </c>
      <c r="AQ316" s="419">
        <v>0</v>
      </c>
      <c r="AR316" s="419">
        <v>0</v>
      </c>
      <c r="AS316" s="419">
        <v>5648736.6329999994</v>
      </c>
      <c r="AT316" s="419">
        <v>2457226.7287704353</v>
      </c>
      <c r="AU316" s="419">
        <v>165070.095</v>
      </c>
      <c r="AV316" s="419">
        <v>1442296.3482563205</v>
      </c>
      <c r="AW316" s="420">
        <v>8271033.456770434</v>
      </c>
      <c r="AX316" s="420">
        <v>8255369.9317704337</v>
      </c>
      <c r="AY316" s="420">
        <v>6640</v>
      </c>
      <c r="AZ316" s="420">
        <v>6288080</v>
      </c>
      <c r="BA316" s="420">
        <v>0</v>
      </c>
      <c r="BB316" s="420">
        <v>0</v>
      </c>
      <c r="BC316" s="420">
        <v>8271033.456770434</v>
      </c>
      <c r="BD316" s="419">
        <v>0</v>
      </c>
      <c r="BE316" s="419">
        <v>8271033.4567704359</v>
      </c>
      <c r="BF316" s="420">
        <v>6303743.5250000004</v>
      </c>
      <c r="BG316" s="420">
        <v>6138673.4299999997</v>
      </c>
      <c r="BH316" s="419">
        <v>8105963.3617704334</v>
      </c>
      <c r="BI316" s="419">
        <v>8559.6234020807115</v>
      </c>
      <c r="BJ316" s="419">
        <v>8350.7026971397136</v>
      </c>
      <c r="BK316" s="421">
        <v>2.5018338278592712E-2</v>
      </c>
      <c r="BL316" s="421">
        <v>0</v>
      </c>
      <c r="BM316" s="419">
        <v>0</v>
      </c>
      <c r="BN316" s="420">
        <v>8271033.456770434</v>
      </c>
      <c r="BO316" s="420">
        <v>8717.3916914154524</v>
      </c>
      <c r="BP316" s="420" t="s">
        <v>78</v>
      </c>
      <c r="BQ316" s="420">
        <v>8733.9318445305526</v>
      </c>
      <c r="BR316" s="421">
        <v>2.3740551716089797E-2</v>
      </c>
      <c r="BS316" s="419">
        <v>0</v>
      </c>
      <c r="BT316" s="419">
        <v>8271033.456770434</v>
      </c>
      <c r="BU316" s="419">
        <v>0</v>
      </c>
      <c r="BV316" s="419">
        <v>8271033.456770434</v>
      </c>
      <c r="BW316" s="419">
        <v>15663.525</v>
      </c>
      <c r="BX316" s="419">
        <v>8255369.9317704337</v>
      </c>
    </row>
    <row r="317" spans="1:76">
      <c r="A317" s="416">
        <v>139788</v>
      </c>
      <c r="B317" s="416">
        <v>3304010</v>
      </c>
      <c r="C317" s="417" t="s">
        <v>389</v>
      </c>
      <c r="D317" s="418">
        <v>107</v>
      </c>
      <c r="E317" s="418">
        <v>0</v>
      </c>
      <c r="F317" s="418">
        <v>107</v>
      </c>
      <c r="G317" s="419">
        <v>0</v>
      </c>
      <c r="H317" s="419">
        <v>0</v>
      </c>
      <c r="I317" s="419">
        <v>688475.34299999999</v>
      </c>
      <c r="J317" s="419">
        <v>0</v>
      </c>
      <c r="K317" s="419">
        <v>17293.849999999962</v>
      </c>
      <c r="L317" s="419">
        <v>0</v>
      </c>
      <c r="M317" s="419">
        <v>108019.19999999992</v>
      </c>
      <c r="N317" s="419">
        <v>0</v>
      </c>
      <c r="O317" s="419">
        <v>0</v>
      </c>
      <c r="P317" s="419">
        <v>0</v>
      </c>
      <c r="Q317" s="419">
        <v>0</v>
      </c>
      <c r="R317" s="419">
        <v>0</v>
      </c>
      <c r="S317" s="419">
        <v>0</v>
      </c>
      <c r="T317" s="419">
        <v>2104.7065804799968</v>
      </c>
      <c r="U317" s="419">
        <v>6964.1026559999782</v>
      </c>
      <c r="V317" s="419">
        <v>9827.1226367999698</v>
      </c>
      <c r="W317" s="419">
        <v>28681.785753599957</v>
      </c>
      <c r="X317" s="419">
        <v>14603.981199359923</v>
      </c>
      <c r="Y317" s="419">
        <v>6860.9307647999958</v>
      </c>
      <c r="Z317" s="419">
        <v>0</v>
      </c>
      <c r="AA317" s="419">
        <v>60603.919999999853</v>
      </c>
      <c r="AB317" s="419">
        <v>0</v>
      </c>
      <c r="AC317" s="419">
        <v>58822.785194869393</v>
      </c>
      <c r="AD317" s="419">
        <v>0</v>
      </c>
      <c r="AE317" s="419">
        <v>6484.5908528301325</v>
      </c>
      <c r="AF317" s="419">
        <v>149406.57</v>
      </c>
      <c r="AG317" s="419">
        <v>0</v>
      </c>
      <c r="AH317" s="419">
        <v>0</v>
      </c>
      <c r="AI317" s="419">
        <v>0</v>
      </c>
      <c r="AJ317" s="419">
        <v>18672.217199999999</v>
      </c>
      <c r="AK317" s="419">
        <v>0</v>
      </c>
      <c r="AL317" s="419">
        <v>0</v>
      </c>
      <c r="AM317" s="419">
        <v>0</v>
      </c>
      <c r="AN317" s="419">
        <v>0</v>
      </c>
      <c r="AO317" s="419">
        <v>0</v>
      </c>
      <c r="AP317" s="419">
        <v>0</v>
      </c>
      <c r="AQ317" s="419">
        <v>0</v>
      </c>
      <c r="AR317" s="419">
        <v>0</v>
      </c>
      <c r="AS317" s="419">
        <v>688475.34299999999</v>
      </c>
      <c r="AT317" s="419">
        <v>320266.97563873907</v>
      </c>
      <c r="AU317" s="419">
        <v>168078.78720000002</v>
      </c>
      <c r="AV317" s="419">
        <v>163214.59699764368</v>
      </c>
      <c r="AW317" s="420">
        <v>1176821.1058387391</v>
      </c>
      <c r="AX317" s="420">
        <v>1158148.888638739</v>
      </c>
      <c r="AY317" s="420">
        <v>7018</v>
      </c>
      <c r="AZ317" s="420">
        <v>750926</v>
      </c>
      <c r="BA317" s="420">
        <v>0</v>
      </c>
      <c r="BB317" s="420">
        <v>0</v>
      </c>
      <c r="BC317" s="420">
        <v>1176821.1058387391</v>
      </c>
      <c r="BD317" s="419">
        <v>0</v>
      </c>
      <c r="BE317" s="419">
        <v>1176821.1058387388</v>
      </c>
      <c r="BF317" s="420">
        <v>769598.21719999996</v>
      </c>
      <c r="BG317" s="420">
        <v>601519.43000000005</v>
      </c>
      <c r="BH317" s="419">
        <v>1008742.3186387391</v>
      </c>
      <c r="BI317" s="419">
        <v>9427.4983050349438</v>
      </c>
      <c r="BJ317" s="419">
        <v>9224.6337024000004</v>
      </c>
      <c r="BK317" s="421">
        <v>2.1991616055406459E-2</v>
      </c>
      <c r="BL317" s="421">
        <v>0</v>
      </c>
      <c r="BM317" s="419">
        <v>0</v>
      </c>
      <c r="BN317" s="420">
        <v>1176821.1058387391</v>
      </c>
      <c r="BO317" s="420">
        <v>10823.821389147093</v>
      </c>
      <c r="BP317" s="420" t="s">
        <v>78</v>
      </c>
      <c r="BQ317" s="420">
        <v>10998.328091950832</v>
      </c>
      <c r="BR317" s="421">
        <v>4.4799696322448845E-2</v>
      </c>
      <c r="BS317" s="419">
        <v>0</v>
      </c>
      <c r="BT317" s="419">
        <v>1176821.1058387391</v>
      </c>
      <c r="BU317" s="419">
        <v>0</v>
      </c>
      <c r="BV317" s="419">
        <v>1176821.1058387391</v>
      </c>
      <c r="BW317" s="419">
        <v>18672.217199999999</v>
      </c>
      <c r="BX317" s="419">
        <v>1158148.888638739</v>
      </c>
    </row>
    <row r="318" spans="1:76">
      <c r="A318" s="416">
        <v>137346</v>
      </c>
      <c r="B318" s="416">
        <v>3304012</v>
      </c>
      <c r="C318" s="417" t="s">
        <v>390</v>
      </c>
      <c r="D318" s="418">
        <v>590</v>
      </c>
      <c r="E318" s="418">
        <v>0</v>
      </c>
      <c r="F318" s="418">
        <v>590</v>
      </c>
      <c r="G318" s="419">
        <v>0</v>
      </c>
      <c r="H318" s="419">
        <v>2019821.845</v>
      </c>
      <c r="I318" s="419">
        <v>1512072.0150000001</v>
      </c>
      <c r="J318" s="419">
        <v>0</v>
      </c>
      <c r="K318" s="419">
        <v>148232.99999999985</v>
      </c>
      <c r="L318" s="419">
        <v>0</v>
      </c>
      <c r="M318" s="419">
        <v>582290.99999999953</v>
      </c>
      <c r="N318" s="419">
        <v>0</v>
      </c>
      <c r="O318" s="419">
        <v>0</v>
      </c>
      <c r="P318" s="419">
        <v>0</v>
      </c>
      <c r="Q318" s="419">
        <v>0</v>
      </c>
      <c r="R318" s="419">
        <v>0</v>
      </c>
      <c r="S318" s="419">
        <v>0</v>
      </c>
      <c r="T318" s="419">
        <v>9120.3951820799812</v>
      </c>
      <c r="U318" s="419">
        <v>14392.478822399993</v>
      </c>
      <c r="V318" s="419">
        <v>28826.226401279968</v>
      </c>
      <c r="W318" s="419">
        <v>60948.794726399792</v>
      </c>
      <c r="X318" s="419">
        <v>146039.81199359964</v>
      </c>
      <c r="Y318" s="419">
        <v>110755.02520319969</v>
      </c>
      <c r="Z318" s="419">
        <v>0</v>
      </c>
      <c r="AA318" s="419">
        <v>83072.480814940529</v>
      </c>
      <c r="AB318" s="419">
        <v>0</v>
      </c>
      <c r="AC318" s="419">
        <v>250550.91613827349</v>
      </c>
      <c r="AD318" s="419">
        <v>0</v>
      </c>
      <c r="AE318" s="419">
        <v>4984.127999999967</v>
      </c>
      <c r="AF318" s="419">
        <v>149406.57</v>
      </c>
      <c r="AG318" s="419">
        <v>0</v>
      </c>
      <c r="AH318" s="419">
        <v>0</v>
      </c>
      <c r="AI318" s="419">
        <v>0</v>
      </c>
      <c r="AJ318" s="419">
        <v>16251.7446</v>
      </c>
      <c r="AK318" s="419">
        <v>0</v>
      </c>
      <c r="AL318" s="419">
        <v>0</v>
      </c>
      <c r="AM318" s="419">
        <v>0</v>
      </c>
      <c r="AN318" s="419">
        <v>0</v>
      </c>
      <c r="AO318" s="419">
        <v>0</v>
      </c>
      <c r="AP318" s="419">
        <v>0</v>
      </c>
      <c r="AQ318" s="419">
        <v>0</v>
      </c>
      <c r="AR318" s="419">
        <v>0</v>
      </c>
      <c r="AS318" s="419">
        <v>3531893.8600000003</v>
      </c>
      <c r="AT318" s="419">
        <v>1439214.2572821723</v>
      </c>
      <c r="AU318" s="419">
        <v>165658.31460000001</v>
      </c>
      <c r="AV318" s="419">
        <v>823364.03277669847</v>
      </c>
      <c r="AW318" s="420">
        <v>5136766.4318821728</v>
      </c>
      <c r="AX318" s="420">
        <v>5120514.687282173</v>
      </c>
      <c r="AY318" s="420">
        <v>6640</v>
      </c>
      <c r="AZ318" s="420">
        <v>3917600</v>
      </c>
      <c r="BA318" s="420">
        <v>0</v>
      </c>
      <c r="BB318" s="420">
        <v>0</v>
      </c>
      <c r="BC318" s="420">
        <v>5136766.4318821728</v>
      </c>
      <c r="BD318" s="419">
        <v>0</v>
      </c>
      <c r="BE318" s="419">
        <v>5136766.4318821719</v>
      </c>
      <c r="BF318" s="420">
        <v>3933851.7445999999</v>
      </c>
      <c r="BG318" s="420">
        <v>3768193.43</v>
      </c>
      <c r="BH318" s="419">
        <v>4971108.1172821727</v>
      </c>
      <c r="BI318" s="419">
        <v>8425.6069784443607</v>
      </c>
      <c r="BJ318" s="419">
        <v>8378.0286400332207</v>
      </c>
      <c r="BK318" s="421">
        <v>5.6789419630047253E-3</v>
      </c>
      <c r="BL318" s="421">
        <v>0</v>
      </c>
      <c r="BM318" s="419">
        <v>0</v>
      </c>
      <c r="BN318" s="420">
        <v>5136766.4318821728</v>
      </c>
      <c r="BO318" s="420">
        <v>8678.8384530206313</v>
      </c>
      <c r="BP318" s="420" t="s">
        <v>78</v>
      </c>
      <c r="BQ318" s="420">
        <v>8706.3837828511405</v>
      </c>
      <c r="BR318" s="421">
        <v>5.8446683426274237E-3</v>
      </c>
      <c r="BS318" s="419">
        <v>0</v>
      </c>
      <c r="BT318" s="419">
        <v>5136766.4318821728</v>
      </c>
      <c r="BU318" s="419">
        <v>0</v>
      </c>
      <c r="BV318" s="419">
        <v>5136766.4318821728</v>
      </c>
      <c r="BW318" s="419">
        <v>16251.7446</v>
      </c>
      <c r="BX318" s="419">
        <v>5120514.687282173</v>
      </c>
    </row>
    <row r="319" spans="1:76">
      <c r="A319" s="416">
        <v>140014</v>
      </c>
      <c r="B319" s="416">
        <v>3304013</v>
      </c>
      <c r="C319" s="417" t="s">
        <v>391</v>
      </c>
      <c r="D319" s="418">
        <v>880</v>
      </c>
      <c r="E319" s="418">
        <v>0</v>
      </c>
      <c r="F319" s="418">
        <v>880</v>
      </c>
      <c r="G319" s="419">
        <v>0</v>
      </c>
      <c r="H319" s="419">
        <v>3072405.06</v>
      </c>
      <c r="I319" s="419">
        <v>2187678.66</v>
      </c>
      <c r="J319" s="419">
        <v>0</v>
      </c>
      <c r="K319" s="419">
        <v>271760.5</v>
      </c>
      <c r="L319" s="419">
        <v>0</v>
      </c>
      <c r="M319" s="419">
        <v>1083567.5999999992</v>
      </c>
      <c r="N319" s="419">
        <v>0</v>
      </c>
      <c r="O319" s="419">
        <v>0</v>
      </c>
      <c r="P319" s="419">
        <v>0</v>
      </c>
      <c r="Q319" s="419">
        <v>0</v>
      </c>
      <c r="R319" s="419">
        <v>0</v>
      </c>
      <c r="S319" s="419">
        <v>0</v>
      </c>
      <c r="T319" s="419">
        <v>7366.4730316799796</v>
      </c>
      <c r="U319" s="419">
        <v>34820.513279999992</v>
      </c>
      <c r="V319" s="419">
        <v>53066.462238719971</v>
      </c>
      <c r="W319" s="419">
        <v>300441.70576895965</v>
      </c>
      <c r="X319" s="419">
        <v>131435.83079423945</v>
      </c>
      <c r="Y319" s="419">
        <v>96053.030707199694</v>
      </c>
      <c r="Z319" s="419">
        <v>0</v>
      </c>
      <c r="AA319" s="419">
        <v>170842.01865756485</v>
      </c>
      <c r="AB319" s="419">
        <v>0</v>
      </c>
      <c r="AC319" s="419">
        <v>408004.82016736007</v>
      </c>
      <c r="AD319" s="419">
        <v>0</v>
      </c>
      <c r="AE319" s="419">
        <v>0</v>
      </c>
      <c r="AF319" s="419">
        <v>149406.57</v>
      </c>
      <c r="AG319" s="419">
        <v>0</v>
      </c>
      <c r="AH319" s="419">
        <v>0</v>
      </c>
      <c r="AI319" s="419">
        <v>0</v>
      </c>
      <c r="AJ319" s="419">
        <v>23167.3806</v>
      </c>
      <c r="AK319" s="419">
        <v>0</v>
      </c>
      <c r="AL319" s="419">
        <v>0</v>
      </c>
      <c r="AM319" s="419">
        <v>0</v>
      </c>
      <c r="AN319" s="419">
        <v>0</v>
      </c>
      <c r="AO319" s="419">
        <v>0</v>
      </c>
      <c r="AP319" s="419">
        <v>0</v>
      </c>
      <c r="AQ319" s="419">
        <v>0</v>
      </c>
      <c r="AR319" s="419">
        <v>0</v>
      </c>
      <c r="AS319" s="419">
        <v>5260083.7200000007</v>
      </c>
      <c r="AT319" s="419">
        <v>2557358.9546457222</v>
      </c>
      <c r="AU319" s="419">
        <v>172573.95060000001</v>
      </c>
      <c r="AV319" s="419">
        <v>1383273.3678628474</v>
      </c>
      <c r="AW319" s="420">
        <v>7990016.6252457229</v>
      </c>
      <c r="AX319" s="420">
        <v>7966849.2446457231</v>
      </c>
      <c r="AY319" s="420">
        <v>6640</v>
      </c>
      <c r="AZ319" s="420">
        <v>5843200</v>
      </c>
      <c r="BA319" s="420">
        <v>0</v>
      </c>
      <c r="BB319" s="420">
        <v>0</v>
      </c>
      <c r="BC319" s="420">
        <v>7990016.6252457229</v>
      </c>
      <c r="BD319" s="419">
        <v>0</v>
      </c>
      <c r="BE319" s="419">
        <v>7990016.6252457239</v>
      </c>
      <c r="BF319" s="420">
        <v>5866367.3805999998</v>
      </c>
      <c r="BG319" s="420">
        <v>5693793.4299999997</v>
      </c>
      <c r="BH319" s="419">
        <v>7817442.6746457228</v>
      </c>
      <c r="BI319" s="419">
        <v>8883.4575848246859</v>
      </c>
      <c r="BJ319" s="419">
        <v>8534.5949613953489</v>
      </c>
      <c r="BK319" s="421">
        <v>4.0876295243928044E-2</v>
      </c>
      <c r="BL319" s="421">
        <v>0</v>
      </c>
      <c r="BM319" s="419">
        <v>0</v>
      </c>
      <c r="BN319" s="420">
        <v>7990016.6252457229</v>
      </c>
      <c r="BO319" s="420">
        <v>9053.2377780065035</v>
      </c>
      <c r="BP319" s="420" t="s">
        <v>78</v>
      </c>
      <c r="BQ319" s="420">
        <v>9079.5643468701401</v>
      </c>
      <c r="BR319" s="421">
        <v>3.296411652652087E-2</v>
      </c>
      <c r="BS319" s="419">
        <v>0</v>
      </c>
      <c r="BT319" s="419">
        <v>7990016.6252457229</v>
      </c>
      <c r="BU319" s="419">
        <v>0</v>
      </c>
      <c r="BV319" s="419">
        <v>7990016.6252457229</v>
      </c>
      <c r="BW319" s="419">
        <v>23167.3806</v>
      </c>
      <c r="BX319" s="419">
        <v>7966849.2446457231</v>
      </c>
    </row>
    <row r="320" spans="1:76">
      <c r="A320" s="416">
        <v>140863</v>
      </c>
      <c r="B320" s="416">
        <v>3304014</v>
      </c>
      <c r="C320" s="417" t="s">
        <v>392</v>
      </c>
      <c r="D320" s="418">
        <v>771</v>
      </c>
      <c r="E320" s="418">
        <v>0</v>
      </c>
      <c r="F320" s="418">
        <v>771</v>
      </c>
      <c r="G320" s="419">
        <v>0</v>
      </c>
      <c r="H320" s="419">
        <v>2674130.33</v>
      </c>
      <c r="I320" s="419">
        <v>1936739.0490000001</v>
      </c>
      <c r="J320" s="419">
        <v>0</v>
      </c>
      <c r="K320" s="419">
        <v>156138.75999999966</v>
      </c>
      <c r="L320" s="419">
        <v>0</v>
      </c>
      <c r="M320" s="419">
        <v>595793.39999999979</v>
      </c>
      <c r="N320" s="419">
        <v>0</v>
      </c>
      <c r="O320" s="419">
        <v>0</v>
      </c>
      <c r="P320" s="419">
        <v>0</v>
      </c>
      <c r="Q320" s="419">
        <v>0</v>
      </c>
      <c r="R320" s="419">
        <v>0</v>
      </c>
      <c r="S320" s="419">
        <v>0</v>
      </c>
      <c r="T320" s="419">
        <v>20804.21504551384</v>
      </c>
      <c r="U320" s="419">
        <v>24268.12722158643</v>
      </c>
      <c r="V320" s="419">
        <v>76392.745775301591</v>
      </c>
      <c r="W320" s="419">
        <v>67753.70732419788</v>
      </c>
      <c r="X320" s="419">
        <v>139847.67586302638</v>
      </c>
      <c r="Y320" s="419">
        <v>56158.935429440353</v>
      </c>
      <c r="Z320" s="419">
        <v>0</v>
      </c>
      <c r="AA320" s="419">
        <v>76651.738597402553</v>
      </c>
      <c r="AB320" s="419">
        <v>0</v>
      </c>
      <c r="AC320" s="419">
        <v>286529.75863519165</v>
      </c>
      <c r="AD320" s="419">
        <v>0</v>
      </c>
      <c r="AE320" s="419">
        <v>0</v>
      </c>
      <c r="AF320" s="419">
        <v>149406.57</v>
      </c>
      <c r="AG320" s="419">
        <v>0</v>
      </c>
      <c r="AH320" s="419">
        <v>0</v>
      </c>
      <c r="AI320" s="419">
        <v>0</v>
      </c>
      <c r="AJ320" s="419">
        <v>81835.025999999998</v>
      </c>
      <c r="AK320" s="419">
        <v>0</v>
      </c>
      <c r="AL320" s="419">
        <v>0</v>
      </c>
      <c r="AM320" s="419">
        <v>0</v>
      </c>
      <c r="AN320" s="419">
        <v>0</v>
      </c>
      <c r="AO320" s="419">
        <v>0</v>
      </c>
      <c r="AP320" s="419">
        <v>0</v>
      </c>
      <c r="AQ320" s="419">
        <v>0</v>
      </c>
      <c r="AR320" s="419">
        <v>0</v>
      </c>
      <c r="AS320" s="419">
        <v>4610869.3790000007</v>
      </c>
      <c r="AT320" s="419">
        <v>1500339.0638916602</v>
      </c>
      <c r="AU320" s="419">
        <v>231241.59600000002</v>
      </c>
      <c r="AV320" s="419">
        <v>926449.95158245554</v>
      </c>
      <c r="AW320" s="420">
        <v>6342450.038891661</v>
      </c>
      <c r="AX320" s="420">
        <v>6260615.0128916614</v>
      </c>
      <c r="AY320" s="420">
        <v>6640</v>
      </c>
      <c r="AZ320" s="420">
        <v>5119440</v>
      </c>
      <c r="BA320" s="420">
        <v>0</v>
      </c>
      <c r="BB320" s="420">
        <v>0</v>
      </c>
      <c r="BC320" s="420">
        <v>6342450.038891661</v>
      </c>
      <c r="BD320" s="419">
        <v>0</v>
      </c>
      <c r="BE320" s="419">
        <v>6342450.03889166</v>
      </c>
      <c r="BF320" s="420">
        <v>5201275.0259999996</v>
      </c>
      <c r="BG320" s="420">
        <v>4970033.43</v>
      </c>
      <c r="BH320" s="419">
        <v>6111208.4428916611</v>
      </c>
      <c r="BI320" s="419">
        <v>7926.3403928555917</v>
      </c>
      <c r="BJ320" s="419">
        <v>7611.530509831824</v>
      </c>
      <c r="BK320" s="421">
        <v>4.1359603382936899E-2</v>
      </c>
      <c r="BL320" s="421">
        <v>0</v>
      </c>
      <c r="BM320" s="419">
        <v>0</v>
      </c>
      <c r="BN320" s="420">
        <v>6342450.038891661</v>
      </c>
      <c r="BO320" s="420">
        <v>8120.123233322518</v>
      </c>
      <c r="BP320" s="420" t="s">
        <v>78</v>
      </c>
      <c r="BQ320" s="420">
        <v>8226.2646418828281</v>
      </c>
      <c r="BR320" s="421">
        <v>5.3332843701381361E-2</v>
      </c>
      <c r="BS320" s="419">
        <v>0</v>
      </c>
      <c r="BT320" s="419">
        <v>6342450.038891661</v>
      </c>
      <c r="BU320" s="419">
        <v>0</v>
      </c>
      <c r="BV320" s="419">
        <v>6342450.038891661</v>
      </c>
      <c r="BW320" s="419">
        <v>81835.025999999998</v>
      </c>
      <c r="BX320" s="419">
        <v>6260615.0128916614</v>
      </c>
    </row>
    <row r="321" spans="1:76">
      <c r="A321" s="416">
        <v>141003</v>
      </c>
      <c r="B321" s="416">
        <v>3304016</v>
      </c>
      <c r="C321" s="417" t="s">
        <v>393</v>
      </c>
      <c r="D321" s="418">
        <v>559</v>
      </c>
      <c r="E321" s="418">
        <v>0</v>
      </c>
      <c r="F321" s="418">
        <v>559</v>
      </c>
      <c r="G321" s="419">
        <v>0</v>
      </c>
      <c r="H321" s="419">
        <v>1723960.6170000001</v>
      </c>
      <c r="I321" s="419">
        <v>1647193.344</v>
      </c>
      <c r="J321" s="419">
        <v>0</v>
      </c>
      <c r="K321" s="419">
        <v>159597.52999999988</v>
      </c>
      <c r="L321" s="419">
        <v>0</v>
      </c>
      <c r="M321" s="419">
        <v>610983.59999999951</v>
      </c>
      <c r="N321" s="419">
        <v>0</v>
      </c>
      <c r="O321" s="419">
        <v>0</v>
      </c>
      <c r="P321" s="419">
        <v>0</v>
      </c>
      <c r="Q321" s="419">
        <v>0</v>
      </c>
      <c r="R321" s="419">
        <v>0</v>
      </c>
      <c r="S321" s="419">
        <v>0</v>
      </c>
      <c r="T321" s="419">
        <v>5632.7036672091772</v>
      </c>
      <c r="U321" s="419">
        <v>11648.514017666053</v>
      </c>
      <c r="V321" s="419">
        <v>30902.213409532786</v>
      </c>
      <c r="W321" s="419">
        <v>59728.402765250365</v>
      </c>
      <c r="X321" s="419">
        <v>148106.97289661795</v>
      </c>
      <c r="Y321" s="419">
        <v>150498.80110824553</v>
      </c>
      <c r="Z321" s="419">
        <v>0</v>
      </c>
      <c r="AA321" s="419">
        <v>156294.31999999975</v>
      </c>
      <c r="AB321" s="419">
        <v>0</v>
      </c>
      <c r="AC321" s="419">
        <v>303997.80016154319</v>
      </c>
      <c r="AD321" s="419">
        <v>0</v>
      </c>
      <c r="AE321" s="419">
        <v>65908.393703225302</v>
      </c>
      <c r="AF321" s="419">
        <v>149406.57</v>
      </c>
      <c r="AG321" s="419">
        <v>0</v>
      </c>
      <c r="AH321" s="419">
        <v>0</v>
      </c>
      <c r="AI321" s="419">
        <v>0</v>
      </c>
      <c r="AJ321" s="419">
        <v>4345.2295999999997</v>
      </c>
      <c r="AK321" s="419">
        <v>0</v>
      </c>
      <c r="AL321" s="419">
        <v>0</v>
      </c>
      <c r="AM321" s="419">
        <v>0</v>
      </c>
      <c r="AN321" s="419">
        <v>0</v>
      </c>
      <c r="AO321" s="419">
        <v>0</v>
      </c>
      <c r="AP321" s="419">
        <v>0</v>
      </c>
      <c r="AQ321" s="419">
        <v>0</v>
      </c>
      <c r="AR321" s="419">
        <v>0</v>
      </c>
      <c r="AS321" s="419">
        <v>3371153.9610000001</v>
      </c>
      <c r="AT321" s="419">
        <v>1703299.2517292898</v>
      </c>
      <c r="AU321" s="419">
        <v>153751.7996</v>
      </c>
      <c r="AV321" s="419">
        <v>896311.04384277086</v>
      </c>
      <c r="AW321" s="420">
        <v>5228205.0123292897</v>
      </c>
      <c r="AX321" s="420">
        <v>5223859.7827292895</v>
      </c>
      <c r="AY321" s="420">
        <v>6640</v>
      </c>
      <c r="AZ321" s="420">
        <v>3711760</v>
      </c>
      <c r="BA321" s="420">
        <v>0</v>
      </c>
      <c r="BB321" s="420">
        <v>0</v>
      </c>
      <c r="BC321" s="420">
        <v>5228205.0123292897</v>
      </c>
      <c r="BD321" s="419">
        <v>0</v>
      </c>
      <c r="BE321" s="419">
        <v>5228205.0123292888</v>
      </c>
      <c r="BF321" s="420">
        <v>3716105.2296000002</v>
      </c>
      <c r="BG321" s="420">
        <v>3562353.43</v>
      </c>
      <c r="BH321" s="419">
        <v>5074453.2127292892</v>
      </c>
      <c r="BI321" s="419">
        <v>9077.7338331472074</v>
      </c>
      <c r="BJ321" s="419">
        <v>8790.0102913477531</v>
      </c>
      <c r="BK321" s="421">
        <v>3.2733015350695144E-2</v>
      </c>
      <c r="BL321" s="421">
        <v>0</v>
      </c>
      <c r="BM321" s="419">
        <v>0</v>
      </c>
      <c r="BN321" s="420">
        <v>5228205.0123292897</v>
      </c>
      <c r="BO321" s="420">
        <v>9345.0085558663504</v>
      </c>
      <c r="BP321" s="420" t="s">
        <v>78</v>
      </c>
      <c r="BQ321" s="420">
        <v>9352.7817751865641</v>
      </c>
      <c r="BR321" s="421">
        <v>3.0416174572507337E-2</v>
      </c>
      <c r="BS321" s="419">
        <v>0</v>
      </c>
      <c r="BT321" s="419">
        <v>5228205.0123292897</v>
      </c>
      <c r="BU321" s="419">
        <v>0</v>
      </c>
      <c r="BV321" s="419">
        <v>5228205.0123292897</v>
      </c>
      <c r="BW321" s="419">
        <v>4345.2295999999997</v>
      </c>
      <c r="BX321" s="419">
        <v>5223859.7827292895</v>
      </c>
    </row>
    <row r="322" spans="1:76">
      <c r="A322" s="416">
        <v>141668</v>
      </c>
      <c r="B322" s="416">
        <v>3304018</v>
      </c>
      <c r="C322" s="417" t="s">
        <v>394</v>
      </c>
      <c r="D322" s="418">
        <v>1354</v>
      </c>
      <c r="E322" s="418">
        <v>0</v>
      </c>
      <c r="F322" s="418">
        <v>1354</v>
      </c>
      <c r="G322" s="419">
        <v>0</v>
      </c>
      <c r="H322" s="419">
        <v>4659814.341</v>
      </c>
      <c r="I322" s="419">
        <v>3442376.7150000003</v>
      </c>
      <c r="J322" s="419">
        <v>0</v>
      </c>
      <c r="K322" s="419">
        <v>377994.1499999995</v>
      </c>
      <c r="L322" s="419">
        <v>0</v>
      </c>
      <c r="M322" s="419">
        <v>1448132.3999999983</v>
      </c>
      <c r="N322" s="419">
        <v>0</v>
      </c>
      <c r="O322" s="419">
        <v>0</v>
      </c>
      <c r="P322" s="419">
        <v>0</v>
      </c>
      <c r="Q322" s="419">
        <v>0</v>
      </c>
      <c r="R322" s="419">
        <v>0</v>
      </c>
      <c r="S322" s="419">
        <v>0</v>
      </c>
      <c r="T322" s="419">
        <v>29465.892126719998</v>
      </c>
      <c r="U322" s="419">
        <v>79855.043788799783</v>
      </c>
      <c r="V322" s="419">
        <v>297434.24514047959</v>
      </c>
      <c r="W322" s="419">
        <v>286100.81289215991</v>
      </c>
      <c r="X322" s="419">
        <v>132204.46138367962</v>
      </c>
      <c r="Y322" s="419">
        <v>34304.653824000001</v>
      </c>
      <c r="Z322" s="419">
        <v>0</v>
      </c>
      <c r="AA322" s="419">
        <v>151509.79999999984</v>
      </c>
      <c r="AB322" s="419">
        <v>0</v>
      </c>
      <c r="AC322" s="419">
        <v>675478.55303282186</v>
      </c>
      <c r="AD322" s="419">
        <v>0</v>
      </c>
      <c r="AE322" s="419">
        <v>0</v>
      </c>
      <c r="AF322" s="419">
        <v>149406.57</v>
      </c>
      <c r="AG322" s="419">
        <v>0</v>
      </c>
      <c r="AH322" s="419">
        <v>0</v>
      </c>
      <c r="AI322" s="419">
        <v>0</v>
      </c>
      <c r="AJ322" s="419">
        <v>39764.906999999999</v>
      </c>
      <c r="AK322" s="419">
        <v>0</v>
      </c>
      <c r="AL322" s="419">
        <v>0</v>
      </c>
      <c r="AM322" s="419">
        <v>0</v>
      </c>
      <c r="AN322" s="419">
        <v>0</v>
      </c>
      <c r="AO322" s="419">
        <v>0</v>
      </c>
      <c r="AP322" s="419">
        <v>0</v>
      </c>
      <c r="AQ322" s="419">
        <v>0</v>
      </c>
      <c r="AR322" s="419">
        <v>0</v>
      </c>
      <c r="AS322" s="419">
        <v>8102191.0559999999</v>
      </c>
      <c r="AT322" s="419">
        <v>3512480.0121886581</v>
      </c>
      <c r="AU322" s="419">
        <v>189171.47700000001</v>
      </c>
      <c r="AV322" s="419">
        <v>2047365.1031289226</v>
      </c>
      <c r="AW322" s="420">
        <v>11803842.545188658</v>
      </c>
      <c r="AX322" s="420">
        <v>11764077.638188658</v>
      </c>
      <c r="AY322" s="420">
        <v>6640</v>
      </c>
      <c r="AZ322" s="420">
        <v>8990560</v>
      </c>
      <c r="BA322" s="420">
        <v>0</v>
      </c>
      <c r="BB322" s="420">
        <v>0</v>
      </c>
      <c r="BC322" s="420">
        <v>11803842.545188658</v>
      </c>
      <c r="BD322" s="419">
        <v>0</v>
      </c>
      <c r="BE322" s="419">
        <v>11803842.54518866</v>
      </c>
      <c r="BF322" s="420">
        <v>9030324.9069999997</v>
      </c>
      <c r="BG322" s="420">
        <v>8841153.4299999997</v>
      </c>
      <c r="BH322" s="419">
        <v>11614671.068188658</v>
      </c>
      <c r="BI322" s="419">
        <v>8578.0436249546965</v>
      </c>
      <c r="BJ322" s="419">
        <v>8221.7980091763002</v>
      </c>
      <c r="BK322" s="421">
        <v>4.3329405001289581E-2</v>
      </c>
      <c r="BL322" s="421">
        <v>0</v>
      </c>
      <c r="BM322" s="419">
        <v>0</v>
      </c>
      <c r="BN322" s="420">
        <v>11803842.545188658</v>
      </c>
      <c r="BO322" s="420">
        <v>8688.3882113653308</v>
      </c>
      <c r="BP322" s="420" t="s">
        <v>78</v>
      </c>
      <c r="BQ322" s="420">
        <v>8717.7566803461286</v>
      </c>
      <c r="BR322" s="421">
        <v>4.370179764233395E-2</v>
      </c>
      <c r="BS322" s="419">
        <v>0</v>
      </c>
      <c r="BT322" s="419">
        <v>11803842.545188658</v>
      </c>
      <c r="BU322" s="419">
        <v>0</v>
      </c>
      <c r="BV322" s="419">
        <v>11803842.545188658</v>
      </c>
      <c r="BW322" s="419">
        <v>39764.906999999999</v>
      </c>
      <c r="BX322" s="419">
        <v>11764077.638188658</v>
      </c>
    </row>
    <row r="323" spans="1:76">
      <c r="A323" s="416">
        <v>141969</v>
      </c>
      <c r="B323" s="416">
        <v>3304021</v>
      </c>
      <c r="C323" s="417" t="s">
        <v>395</v>
      </c>
      <c r="D323" s="418">
        <v>608</v>
      </c>
      <c r="E323" s="418">
        <v>0</v>
      </c>
      <c r="F323" s="418">
        <v>608</v>
      </c>
      <c r="G323" s="419">
        <v>0</v>
      </c>
      <c r="H323" s="419">
        <v>2088097.513</v>
      </c>
      <c r="I323" s="419">
        <v>1550678.1089999999</v>
      </c>
      <c r="J323" s="419">
        <v>0</v>
      </c>
      <c r="K323" s="419">
        <v>151197.65999999983</v>
      </c>
      <c r="L323" s="419">
        <v>0</v>
      </c>
      <c r="M323" s="419">
        <v>577227.6</v>
      </c>
      <c r="N323" s="419">
        <v>0</v>
      </c>
      <c r="O323" s="419">
        <v>0</v>
      </c>
      <c r="P323" s="419">
        <v>0</v>
      </c>
      <c r="Q323" s="419">
        <v>0</v>
      </c>
      <c r="R323" s="419">
        <v>0</v>
      </c>
      <c r="S323" s="419">
        <v>0</v>
      </c>
      <c r="T323" s="419">
        <v>56125.50881279997</v>
      </c>
      <c r="U323" s="419">
        <v>15321.025843199977</v>
      </c>
      <c r="V323" s="419">
        <v>99581.50938624001</v>
      </c>
      <c r="W323" s="419">
        <v>72421.509027839755</v>
      </c>
      <c r="X323" s="419">
        <v>79937.581301759841</v>
      </c>
      <c r="Y323" s="419">
        <v>13721.861529599952</v>
      </c>
      <c r="Z323" s="419">
        <v>0</v>
      </c>
      <c r="AA323" s="419">
        <v>22327.759999999918</v>
      </c>
      <c r="AB323" s="419">
        <v>0</v>
      </c>
      <c r="AC323" s="419">
        <v>227576.98909807974</v>
      </c>
      <c r="AD323" s="419">
        <v>0</v>
      </c>
      <c r="AE323" s="419">
        <v>0</v>
      </c>
      <c r="AF323" s="419">
        <v>149406.57</v>
      </c>
      <c r="AG323" s="419">
        <v>0</v>
      </c>
      <c r="AH323" s="419">
        <v>0</v>
      </c>
      <c r="AI323" s="419">
        <v>0</v>
      </c>
      <c r="AJ323" s="419">
        <v>40341.21</v>
      </c>
      <c r="AK323" s="419">
        <v>0</v>
      </c>
      <c r="AL323" s="419">
        <v>0</v>
      </c>
      <c r="AM323" s="419">
        <v>0</v>
      </c>
      <c r="AN323" s="419">
        <v>0</v>
      </c>
      <c r="AO323" s="419">
        <v>0</v>
      </c>
      <c r="AP323" s="419">
        <v>0</v>
      </c>
      <c r="AQ323" s="419">
        <v>0</v>
      </c>
      <c r="AR323" s="419">
        <v>0</v>
      </c>
      <c r="AS323" s="419">
        <v>3638775.622</v>
      </c>
      <c r="AT323" s="419">
        <v>1315439.0049995189</v>
      </c>
      <c r="AU323" s="419">
        <v>189747.78</v>
      </c>
      <c r="AV323" s="419">
        <v>793108.10232259787</v>
      </c>
      <c r="AW323" s="420">
        <v>5143962.4069995191</v>
      </c>
      <c r="AX323" s="420">
        <v>5103621.1969995191</v>
      </c>
      <c r="AY323" s="420">
        <v>6640</v>
      </c>
      <c r="AZ323" s="420">
        <v>4037120</v>
      </c>
      <c r="BA323" s="420">
        <v>0</v>
      </c>
      <c r="BB323" s="420">
        <v>0</v>
      </c>
      <c r="BC323" s="420">
        <v>5143962.4069995191</v>
      </c>
      <c r="BD323" s="419">
        <v>0</v>
      </c>
      <c r="BE323" s="419">
        <v>5143962.4069995182</v>
      </c>
      <c r="BF323" s="420">
        <v>4077461.21</v>
      </c>
      <c r="BG323" s="420">
        <v>3887713.43</v>
      </c>
      <c r="BH323" s="419">
        <v>4954214.6269995188</v>
      </c>
      <c r="BI323" s="419">
        <v>8148.3793207228928</v>
      </c>
      <c r="BJ323" s="419">
        <v>7837.1896760517802</v>
      </c>
      <c r="BK323" s="421">
        <v>3.9706790001780803E-2</v>
      </c>
      <c r="BL323" s="421">
        <v>0</v>
      </c>
      <c r="BM323" s="419">
        <v>0</v>
      </c>
      <c r="BN323" s="420">
        <v>5143962.4069995191</v>
      </c>
      <c r="BO323" s="420">
        <v>8394.1138108544728</v>
      </c>
      <c r="BP323" s="420" t="s">
        <v>78</v>
      </c>
      <c r="BQ323" s="420">
        <v>8460.4644851965768</v>
      </c>
      <c r="BR323" s="421">
        <v>4.1107569265447008E-2</v>
      </c>
      <c r="BS323" s="419">
        <v>0</v>
      </c>
      <c r="BT323" s="419">
        <v>5143962.4069995191</v>
      </c>
      <c r="BU323" s="419">
        <v>0</v>
      </c>
      <c r="BV323" s="419">
        <v>5143962.4069995191</v>
      </c>
      <c r="BW323" s="419">
        <v>40341.21</v>
      </c>
      <c r="BX323" s="419">
        <v>5103621.1969995191</v>
      </c>
    </row>
    <row r="324" spans="1:76">
      <c r="A324" s="416">
        <v>142388</v>
      </c>
      <c r="B324" s="416">
        <v>3304022</v>
      </c>
      <c r="C324" s="417" t="s">
        <v>396</v>
      </c>
      <c r="D324" s="418">
        <v>987</v>
      </c>
      <c r="E324" s="418">
        <v>0</v>
      </c>
      <c r="F324" s="418">
        <v>987</v>
      </c>
      <c r="G324" s="419">
        <v>0</v>
      </c>
      <c r="H324" s="419">
        <v>3550334.736</v>
      </c>
      <c r="I324" s="419">
        <v>2335668.6869999999</v>
      </c>
      <c r="J324" s="419">
        <v>0</v>
      </c>
      <c r="K324" s="419">
        <v>297454.2199999998</v>
      </c>
      <c r="L324" s="419">
        <v>0</v>
      </c>
      <c r="M324" s="419">
        <v>1092006.5999999989</v>
      </c>
      <c r="N324" s="419">
        <v>0</v>
      </c>
      <c r="O324" s="419">
        <v>0</v>
      </c>
      <c r="P324" s="419">
        <v>0</v>
      </c>
      <c r="Q324" s="419">
        <v>0</v>
      </c>
      <c r="R324" s="419">
        <v>0</v>
      </c>
      <c r="S324" s="419">
        <v>0</v>
      </c>
      <c r="T324" s="419">
        <v>44549.622620159906</v>
      </c>
      <c r="U324" s="419">
        <v>64998.291455999686</v>
      </c>
      <c r="V324" s="419">
        <v>53066.462238719963</v>
      </c>
      <c r="W324" s="419">
        <v>72421.509027839638</v>
      </c>
      <c r="X324" s="419">
        <v>185239.97205503983</v>
      </c>
      <c r="Y324" s="419">
        <v>142119.28012799946</v>
      </c>
      <c r="Z324" s="419">
        <v>0</v>
      </c>
      <c r="AA324" s="419">
        <v>98880.079999999885</v>
      </c>
      <c r="AB324" s="419">
        <v>0</v>
      </c>
      <c r="AC324" s="419">
        <v>475937.32234535145</v>
      </c>
      <c r="AD324" s="419">
        <v>0</v>
      </c>
      <c r="AE324" s="419">
        <v>0</v>
      </c>
      <c r="AF324" s="419">
        <v>149406.57</v>
      </c>
      <c r="AG324" s="419">
        <v>0</v>
      </c>
      <c r="AH324" s="419">
        <v>0</v>
      </c>
      <c r="AI324" s="419">
        <v>0</v>
      </c>
      <c r="AJ324" s="419">
        <v>32561.119500000001</v>
      </c>
      <c r="AK324" s="419">
        <v>1450903.55</v>
      </c>
      <c r="AL324" s="419">
        <v>0</v>
      </c>
      <c r="AM324" s="419">
        <v>0</v>
      </c>
      <c r="AN324" s="419">
        <v>0</v>
      </c>
      <c r="AO324" s="419">
        <v>0</v>
      </c>
      <c r="AP324" s="419">
        <v>0</v>
      </c>
      <c r="AQ324" s="419">
        <v>0</v>
      </c>
      <c r="AR324" s="419">
        <v>0</v>
      </c>
      <c r="AS324" s="419">
        <v>5886003.4230000004</v>
      </c>
      <c r="AT324" s="419">
        <v>2526673.3598711086</v>
      </c>
      <c r="AU324" s="419">
        <v>1632871.2395000001</v>
      </c>
      <c r="AV324" s="419">
        <v>1472905.6382046239</v>
      </c>
      <c r="AW324" s="420">
        <v>10045548.02237111</v>
      </c>
      <c r="AX324" s="420">
        <v>8562083.3528711088</v>
      </c>
      <c r="AY324" s="420">
        <v>6640</v>
      </c>
      <c r="AZ324" s="420">
        <v>6553680</v>
      </c>
      <c r="BA324" s="420">
        <v>0</v>
      </c>
      <c r="BB324" s="420">
        <v>0</v>
      </c>
      <c r="BC324" s="420">
        <v>10045548.02237111</v>
      </c>
      <c r="BD324" s="419">
        <v>0</v>
      </c>
      <c r="BE324" s="419">
        <v>10045548.02237111</v>
      </c>
      <c r="BF324" s="420">
        <v>8037144.6694999998</v>
      </c>
      <c r="BG324" s="420">
        <v>6404273.4299999997</v>
      </c>
      <c r="BH324" s="419">
        <v>8412676.7828711085</v>
      </c>
      <c r="BI324" s="419">
        <v>8523.4820495148015</v>
      </c>
      <c r="BJ324" s="419">
        <v>8341.507197510371</v>
      </c>
      <c r="BK324" s="421">
        <v>2.1815584125941069E-2</v>
      </c>
      <c r="BL324" s="421">
        <v>0</v>
      </c>
      <c r="BM324" s="419">
        <v>0</v>
      </c>
      <c r="BN324" s="420">
        <v>10045548.02237111</v>
      </c>
      <c r="BO324" s="420">
        <v>8674.85648720477</v>
      </c>
      <c r="BP324" s="420" t="s">
        <v>78</v>
      </c>
      <c r="BQ324" s="420">
        <v>10177.860205036584</v>
      </c>
      <c r="BR324" s="421">
        <v>2.1829350452105878E-2</v>
      </c>
      <c r="BS324" s="419">
        <v>0</v>
      </c>
      <c r="BT324" s="419">
        <v>10045548.02237111</v>
      </c>
      <c r="BU324" s="419">
        <v>0</v>
      </c>
      <c r="BV324" s="419">
        <v>10045548.02237111</v>
      </c>
      <c r="BW324" s="419">
        <v>32561.119500000001</v>
      </c>
      <c r="BX324" s="419">
        <v>10012986.90287111</v>
      </c>
    </row>
    <row r="325" spans="1:76">
      <c r="A325" s="416">
        <v>144306</v>
      </c>
      <c r="B325" s="416">
        <v>3304024</v>
      </c>
      <c r="C325" s="417" t="s">
        <v>397</v>
      </c>
      <c r="D325" s="418">
        <v>624</v>
      </c>
      <c r="E325" s="418">
        <v>0</v>
      </c>
      <c r="F325" s="418">
        <v>624</v>
      </c>
      <c r="G325" s="419">
        <v>0</v>
      </c>
      <c r="H325" s="419">
        <v>2287234.878</v>
      </c>
      <c r="I325" s="419">
        <v>1428425.4780000001</v>
      </c>
      <c r="J325" s="419">
        <v>0</v>
      </c>
      <c r="K325" s="419">
        <v>229761.14999999982</v>
      </c>
      <c r="L325" s="419">
        <v>0</v>
      </c>
      <c r="M325" s="419">
        <v>821958.6</v>
      </c>
      <c r="N325" s="419">
        <v>0</v>
      </c>
      <c r="O325" s="419">
        <v>0</v>
      </c>
      <c r="P325" s="419">
        <v>0</v>
      </c>
      <c r="Q325" s="419">
        <v>0</v>
      </c>
      <c r="R325" s="419">
        <v>0</v>
      </c>
      <c r="S325" s="419">
        <v>0</v>
      </c>
      <c r="T325" s="419">
        <v>4910.9820211199922</v>
      </c>
      <c r="U325" s="419">
        <v>17178.119884799973</v>
      </c>
      <c r="V325" s="419">
        <v>68134.71694847972</v>
      </c>
      <c r="W325" s="419">
        <v>55929.482219520003</v>
      </c>
      <c r="X325" s="419">
        <v>219828.34857983983</v>
      </c>
      <c r="Y325" s="419">
        <v>91152.365875199685</v>
      </c>
      <c r="Z325" s="419">
        <v>0</v>
      </c>
      <c r="AA325" s="419">
        <v>43129.798266452555</v>
      </c>
      <c r="AB325" s="419">
        <v>0</v>
      </c>
      <c r="AC325" s="419">
        <v>269923.30961120571</v>
      </c>
      <c r="AD325" s="419">
        <v>0</v>
      </c>
      <c r="AE325" s="419">
        <v>0</v>
      </c>
      <c r="AF325" s="419">
        <v>149406.57</v>
      </c>
      <c r="AG325" s="419">
        <v>0</v>
      </c>
      <c r="AH325" s="419">
        <v>0</v>
      </c>
      <c r="AI325" s="419">
        <v>0</v>
      </c>
      <c r="AJ325" s="419">
        <v>17865.393</v>
      </c>
      <c r="AK325" s="419">
        <v>0</v>
      </c>
      <c r="AL325" s="419">
        <v>0</v>
      </c>
      <c r="AM325" s="419">
        <v>0</v>
      </c>
      <c r="AN325" s="419">
        <v>0</v>
      </c>
      <c r="AO325" s="419">
        <v>0</v>
      </c>
      <c r="AP325" s="419">
        <v>0</v>
      </c>
      <c r="AQ325" s="419">
        <v>0</v>
      </c>
      <c r="AR325" s="419">
        <v>0</v>
      </c>
      <c r="AS325" s="419">
        <v>3715660.3560000001</v>
      </c>
      <c r="AT325" s="419">
        <v>1821906.873406617</v>
      </c>
      <c r="AU325" s="419">
        <v>167271.96300000002</v>
      </c>
      <c r="AV325" s="419">
        <v>998893.68300163094</v>
      </c>
      <c r="AW325" s="420">
        <v>5704839.192406618</v>
      </c>
      <c r="AX325" s="420">
        <v>5686973.7994066179</v>
      </c>
      <c r="AY325" s="420">
        <v>6640</v>
      </c>
      <c r="AZ325" s="420">
        <v>4143360</v>
      </c>
      <c r="BA325" s="420">
        <v>0</v>
      </c>
      <c r="BB325" s="420">
        <v>0</v>
      </c>
      <c r="BC325" s="420">
        <v>5704839.192406618</v>
      </c>
      <c r="BD325" s="419">
        <v>0</v>
      </c>
      <c r="BE325" s="419">
        <v>5704839.192406618</v>
      </c>
      <c r="BF325" s="420">
        <v>4161225.3930000002</v>
      </c>
      <c r="BG325" s="420">
        <v>3993953.43</v>
      </c>
      <c r="BH325" s="419">
        <v>5537567.2294066176</v>
      </c>
      <c r="BI325" s="419">
        <v>8874.3064573823995</v>
      </c>
      <c r="BJ325" s="419">
        <v>8897.9298762658218</v>
      </c>
      <c r="BK325" s="421">
        <v>-2.6549342613313943E-3</v>
      </c>
      <c r="BL325" s="421">
        <v>0</v>
      </c>
      <c r="BM325" s="419">
        <v>0</v>
      </c>
      <c r="BN325" s="420">
        <v>5704839.192406618</v>
      </c>
      <c r="BO325" s="420">
        <v>9113.7400631516321</v>
      </c>
      <c r="BP325" s="420" t="s">
        <v>78</v>
      </c>
      <c r="BQ325" s="420">
        <v>9142.370500651632</v>
      </c>
      <c r="BR325" s="421">
        <v>6.7402618965983763E-5</v>
      </c>
      <c r="BS325" s="419">
        <v>0</v>
      </c>
      <c r="BT325" s="419">
        <v>5704839.192406618</v>
      </c>
      <c r="BU325" s="419">
        <v>0</v>
      </c>
      <c r="BV325" s="419">
        <v>5704839.192406618</v>
      </c>
      <c r="BW325" s="419">
        <v>17865.393</v>
      </c>
      <c r="BX325" s="419">
        <v>5686973.7994066179</v>
      </c>
    </row>
    <row r="326" spans="1:76">
      <c r="A326" s="416">
        <v>144464</v>
      </c>
      <c r="B326" s="416">
        <v>3304025</v>
      </c>
      <c r="C326" s="417" t="s">
        <v>398</v>
      </c>
      <c r="D326" s="418">
        <v>1137</v>
      </c>
      <c r="E326" s="418">
        <v>0</v>
      </c>
      <c r="F326" s="418">
        <v>1137</v>
      </c>
      <c r="G326" s="419">
        <v>0</v>
      </c>
      <c r="H326" s="419">
        <v>3806368.4909999999</v>
      </c>
      <c r="I326" s="419">
        <v>3011275.3319999999</v>
      </c>
      <c r="J326" s="419">
        <v>0</v>
      </c>
      <c r="K326" s="419">
        <v>327100.81999999972</v>
      </c>
      <c r="L326" s="419">
        <v>0</v>
      </c>
      <c r="M326" s="419">
        <v>1227030.5999999985</v>
      </c>
      <c r="N326" s="419">
        <v>0</v>
      </c>
      <c r="O326" s="419">
        <v>0</v>
      </c>
      <c r="P326" s="419">
        <v>0</v>
      </c>
      <c r="Q326" s="419">
        <v>0</v>
      </c>
      <c r="R326" s="419">
        <v>0</v>
      </c>
      <c r="S326" s="419">
        <v>0</v>
      </c>
      <c r="T326" s="419">
        <v>14382.161633279993</v>
      </c>
      <c r="U326" s="419">
        <v>116532.65111039967</v>
      </c>
      <c r="V326" s="419">
        <v>203749.00933631978</v>
      </c>
      <c r="W326" s="419">
        <v>207225.90206975973</v>
      </c>
      <c r="X326" s="419">
        <v>140659.39786751947</v>
      </c>
      <c r="Y326" s="419">
        <v>36264.919756799958</v>
      </c>
      <c r="Z326" s="419">
        <v>0</v>
      </c>
      <c r="AA326" s="419">
        <v>240047.6706976736</v>
      </c>
      <c r="AB326" s="419">
        <v>0</v>
      </c>
      <c r="AC326" s="419">
        <v>537488.31926874269</v>
      </c>
      <c r="AD326" s="419">
        <v>0</v>
      </c>
      <c r="AE326" s="419">
        <v>35921.217959471367</v>
      </c>
      <c r="AF326" s="419">
        <v>149406.57</v>
      </c>
      <c r="AG326" s="419">
        <v>0</v>
      </c>
      <c r="AH326" s="419">
        <v>0</v>
      </c>
      <c r="AI326" s="419">
        <v>0</v>
      </c>
      <c r="AJ326" s="419">
        <v>38612.300999999999</v>
      </c>
      <c r="AK326" s="419">
        <v>0</v>
      </c>
      <c r="AL326" s="419">
        <v>0</v>
      </c>
      <c r="AM326" s="419">
        <v>0</v>
      </c>
      <c r="AN326" s="419">
        <v>0</v>
      </c>
      <c r="AO326" s="419">
        <v>0</v>
      </c>
      <c r="AP326" s="419">
        <v>0</v>
      </c>
      <c r="AQ326" s="419">
        <v>0</v>
      </c>
      <c r="AR326" s="419">
        <v>0</v>
      </c>
      <c r="AS326" s="419">
        <v>6817643.8229999999</v>
      </c>
      <c r="AT326" s="419">
        <v>3086402.6696999646</v>
      </c>
      <c r="AU326" s="419">
        <v>188018.87100000001</v>
      </c>
      <c r="AV326" s="419">
        <v>1696630.8766574101</v>
      </c>
      <c r="AW326" s="420">
        <v>10092065.363699963</v>
      </c>
      <c r="AX326" s="420">
        <v>10053453.062699962</v>
      </c>
      <c r="AY326" s="420">
        <v>6640</v>
      </c>
      <c r="AZ326" s="420">
        <v>7549680</v>
      </c>
      <c r="BA326" s="420">
        <v>0</v>
      </c>
      <c r="BB326" s="420">
        <v>0</v>
      </c>
      <c r="BC326" s="420">
        <v>10092065.363699963</v>
      </c>
      <c r="BD326" s="419">
        <v>0</v>
      </c>
      <c r="BE326" s="419">
        <v>10092065.363699965</v>
      </c>
      <c r="BF326" s="420">
        <v>7588292.301</v>
      </c>
      <c r="BG326" s="420">
        <v>7400273.4299999997</v>
      </c>
      <c r="BH326" s="419">
        <v>9904046.4926999621</v>
      </c>
      <c r="BI326" s="419">
        <v>8710.6829311345318</v>
      </c>
      <c r="BJ326" s="419">
        <v>8439.8629671404669</v>
      </c>
      <c r="BK326" s="421">
        <v>3.2088194446813649E-2</v>
      </c>
      <c r="BL326" s="421">
        <v>0</v>
      </c>
      <c r="BM326" s="419">
        <v>0</v>
      </c>
      <c r="BN326" s="420">
        <v>10092065.363699963</v>
      </c>
      <c r="BO326" s="420">
        <v>8842.0871263851914</v>
      </c>
      <c r="BP326" s="420" t="s">
        <v>78</v>
      </c>
      <c r="BQ326" s="420">
        <v>8876.0469337730556</v>
      </c>
      <c r="BR326" s="421">
        <v>3.4735964991933432E-2</v>
      </c>
      <c r="BS326" s="419">
        <v>0</v>
      </c>
      <c r="BT326" s="419">
        <v>10092065.363699963</v>
      </c>
      <c r="BU326" s="419">
        <v>0</v>
      </c>
      <c r="BV326" s="419">
        <v>10092065.363699963</v>
      </c>
      <c r="BW326" s="419">
        <v>38612.300999999999</v>
      </c>
      <c r="BX326" s="419">
        <v>10053453.062699962</v>
      </c>
    </row>
    <row r="327" spans="1:76">
      <c r="A327" s="416">
        <v>144719</v>
      </c>
      <c r="B327" s="416">
        <v>3304026</v>
      </c>
      <c r="C327" s="417" t="s">
        <v>399</v>
      </c>
      <c r="D327" s="418">
        <v>717</v>
      </c>
      <c r="E327" s="418">
        <v>0</v>
      </c>
      <c r="F327" s="418">
        <v>717</v>
      </c>
      <c r="G327" s="419">
        <v>0</v>
      </c>
      <c r="H327" s="419">
        <v>2418096.5750000002</v>
      </c>
      <c r="I327" s="419">
        <v>1878829.9080000001</v>
      </c>
      <c r="J327" s="419">
        <v>0</v>
      </c>
      <c r="K327" s="419">
        <v>194679.33999999985</v>
      </c>
      <c r="L327" s="419">
        <v>0</v>
      </c>
      <c r="M327" s="419">
        <v>793265.99999999942</v>
      </c>
      <c r="N327" s="419">
        <v>0</v>
      </c>
      <c r="O327" s="419">
        <v>0</v>
      </c>
      <c r="P327" s="419">
        <v>0</v>
      </c>
      <c r="Q327" s="419">
        <v>0</v>
      </c>
      <c r="R327" s="419">
        <v>0</v>
      </c>
      <c r="S327" s="419">
        <v>0</v>
      </c>
      <c r="T327" s="419">
        <v>5612.5508812799944</v>
      </c>
      <c r="U327" s="419">
        <v>34820.513279999992</v>
      </c>
      <c r="V327" s="419">
        <v>129718.01880575964</v>
      </c>
      <c r="W327" s="419">
        <v>117595.32158975987</v>
      </c>
      <c r="X327" s="419">
        <v>137584.87550975973</v>
      </c>
      <c r="Y327" s="419">
        <v>55867.579084800003</v>
      </c>
      <c r="Z327" s="419">
        <v>0</v>
      </c>
      <c r="AA327" s="419">
        <v>111951.07636363637</v>
      </c>
      <c r="AB327" s="419">
        <v>0</v>
      </c>
      <c r="AC327" s="419">
        <v>313563.16002791311</v>
      </c>
      <c r="AD327" s="419">
        <v>0</v>
      </c>
      <c r="AE327" s="419">
        <v>0</v>
      </c>
      <c r="AF327" s="419">
        <v>149406.57</v>
      </c>
      <c r="AG327" s="419">
        <v>0</v>
      </c>
      <c r="AH327" s="419">
        <v>0</v>
      </c>
      <c r="AI327" s="419">
        <v>0</v>
      </c>
      <c r="AJ327" s="419">
        <v>27086.241000000002</v>
      </c>
      <c r="AK327" s="419">
        <v>0</v>
      </c>
      <c r="AL327" s="419">
        <v>0</v>
      </c>
      <c r="AM327" s="419">
        <v>0</v>
      </c>
      <c r="AN327" s="419">
        <v>0</v>
      </c>
      <c r="AO327" s="419">
        <v>0</v>
      </c>
      <c r="AP327" s="419">
        <v>0</v>
      </c>
      <c r="AQ327" s="419">
        <v>0</v>
      </c>
      <c r="AR327" s="419">
        <v>0</v>
      </c>
      <c r="AS327" s="419">
        <v>4296926.483</v>
      </c>
      <c r="AT327" s="419">
        <v>1894658.4355429078</v>
      </c>
      <c r="AU327" s="419">
        <v>176492.81100000002</v>
      </c>
      <c r="AV327" s="419">
        <v>1057301.395872402</v>
      </c>
      <c r="AW327" s="420">
        <v>6368077.7295429073</v>
      </c>
      <c r="AX327" s="420">
        <v>6340991.4885429069</v>
      </c>
      <c r="AY327" s="420">
        <v>6640</v>
      </c>
      <c r="AZ327" s="420">
        <v>4760880</v>
      </c>
      <c r="BA327" s="420">
        <v>0</v>
      </c>
      <c r="BB327" s="420">
        <v>0</v>
      </c>
      <c r="BC327" s="420">
        <v>6368077.7295429073</v>
      </c>
      <c r="BD327" s="419">
        <v>0</v>
      </c>
      <c r="BE327" s="419">
        <v>6368077.7295429055</v>
      </c>
      <c r="BF327" s="420">
        <v>4787966.2410000004</v>
      </c>
      <c r="BG327" s="420">
        <v>4611473.43</v>
      </c>
      <c r="BH327" s="419">
        <v>6191584.9185429066</v>
      </c>
      <c r="BI327" s="419">
        <v>8635.4043494322268</v>
      </c>
      <c r="BJ327" s="419">
        <v>8340.1728057894725</v>
      </c>
      <c r="BK327" s="421">
        <v>3.5398732198667918E-2</v>
      </c>
      <c r="BL327" s="421">
        <v>0</v>
      </c>
      <c r="BM327" s="419">
        <v>0</v>
      </c>
      <c r="BN327" s="420">
        <v>6368077.7295429073</v>
      </c>
      <c r="BO327" s="420">
        <v>8843.7817134489633</v>
      </c>
      <c r="BP327" s="420" t="s">
        <v>78</v>
      </c>
      <c r="BQ327" s="420">
        <v>8881.5588975493829</v>
      </c>
      <c r="BR327" s="421">
        <v>3.6511865463340509E-2</v>
      </c>
      <c r="BS327" s="419">
        <v>0</v>
      </c>
      <c r="BT327" s="419">
        <v>6368077.7295429073</v>
      </c>
      <c r="BU327" s="419">
        <v>0</v>
      </c>
      <c r="BV327" s="419">
        <v>6368077.7295429073</v>
      </c>
      <c r="BW327" s="419">
        <v>27086.241000000002</v>
      </c>
      <c r="BX327" s="419">
        <v>6340991.4885429069</v>
      </c>
    </row>
    <row r="328" spans="1:76">
      <c r="A328" s="416">
        <v>144721</v>
      </c>
      <c r="B328" s="416">
        <v>3304027</v>
      </c>
      <c r="C328" s="417" t="s">
        <v>400</v>
      </c>
      <c r="D328" s="418">
        <v>975</v>
      </c>
      <c r="E328" s="418">
        <v>0</v>
      </c>
      <c r="F328" s="418">
        <v>975</v>
      </c>
      <c r="G328" s="419">
        <v>0</v>
      </c>
      <c r="H328" s="419">
        <v>3493438.3459999999</v>
      </c>
      <c r="I328" s="419">
        <v>2322799.9890000001</v>
      </c>
      <c r="J328" s="419">
        <v>0</v>
      </c>
      <c r="K328" s="419">
        <v>230749.36999999956</v>
      </c>
      <c r="L328" s="419">
        <v>0</v>
      </c>
      <c r="M328" s="419">
        <v>830397.59999999905</v>
      </c>
      <c r="N328" s="419">
        <v>0</v>
      </c>
      <c r="O328" s="419">
        <v>0</v>
      </c>
      <c r="P328" s="419">
        <v>0</v>
      </c>
      <c r="Q328" s="419">
        <v>0</v>
      </c>
      <c r="R328" s="419">
        <v>0</v>
      </c>
      <c r="S328" s="419">
        <v>0</v>
      </c>
      <c r="T328" s="419">
        <v>52266.88008191972</v>
      </c>
      <c r="U328" s="419">
        <v>37141.880831999973</v>
      </c>
      <c r="V328" s="419">
        <v>20309.386782719939</v>
      </c>
      <c r="W328" s="419">
        <v>119029.41087743982</v>
      </c>
      <c r="X328" s="419">
        <v>98384.715448319796</v>
      </c>
      <c r="Y328" s="419">
        <v>93112.631807999962</v>
      </c>
      <c r="Z328" s="419">
        <v>0</v>
      </c>
      <c r="AA328" s="419">
        <v>77345.608290155375</v>
      </c>
      <c r="AB328" s="419">
        <v>0</v>
      </c>
      <c r="AC328" s="419">
        <v>432595.51436480996</v>
      </c>
      <c r="AD328" s="419">
        <v>0</v>
      </c>
      <c r="AE328" s="419">
        <v>71457.078110882736</v>
      </c>
      <c r="AF328" s="419">
        <v>149406.57</v>
      </c>
      <c r="AG328" s="419">
        <v>0</v>
      </c>
      <c r="AH328" s="419">
        <v>0</v>
      </c>
      <c r="AI328" s="419">
        <v>0</v>
      </c>
      <c r="AJ328" s="419">
        <v>29391.453000000001</v>
      </c>
      <c r="AK328" s="419">
        <v>0</v>
      </c>
      <c r="AL328" s="419">
        <v>0</v>
      </c>
      <c r="AM328" s="419">
        <v>0</v>
      </c>
      <c r="AN328" s="419">
        <v>0</v>
      </c>
      <c r="AO328" s="419">
        <v>0</v>
      </c>
      <c r="AP328" s="419">
        <v>0</v>
      </c>
      <c r="AQ328" s="419">
        <v>0</v>
      </c>
      <c r="AR328" s="419">
        <v>0</v>
      </c>
      <c r="AS328" s="419">
        <v>5816238.335</v>
      </c>
      <c r="AT328" s="419">
        <v>2062790.0765962459</v>
      </c>
      <c r="AU328" s="419">
        <v>178798.02300000002</v>
      </c>
      <c r="AV328" s="419">
        <v>1256708.5064137531</v>
      </c>
      <c r="AW328" s="420">
        <v>8057826.4345962461</v>
      </c>
      <c r="AX328" s="420">
        <v>8028434.9815962464</v>
      </c>
      <c r="AY328" s="420">
        <v>6640</v>
      </c>
      <c r="AZ328" s="420">
        <v>6474000</v>
      </c>
      <c r="BA328" s="420">
        <v>0</v>
      </c>
      <c r="BB328" s="420">
        <v>0</v>
      </c>
      <c r="BC328" s="420">
        <v>8057826.4345962461</v>
      </c>
      <c r="BD328" s="419">
        <v>0</v>
      </c>
      <c r="BE328" s="419">
        <v>8057826.4345962452</v>
      </c>
      <c r="BF328" s="420">
        <v>6503391.4529999997</v>
      </c>
      <c r="BG328" s="420">
        <v>6324593.4299999997</v>
      </c>
      <c r="BH328" s="419">
        <v>7879028.4115962461</v>
      </c>
      <c r="BI328" s="419">
        <v>8081.054781124355</v>
      </c>
      <c r="BJ328" s="419">
        <v>8002.885434279704</v>
      </c>
      <c r="BK328" s="421">
        <v>9.7676453682341933E-3</v>
      </c>
      <c r="BL328" s="421">
        <v>0</v>
      </c>
      <c r="BM328" s="419">
        <v>0</v>
      </c>
      <c r="BN328" s="420">
        <v>8057826.4345962461</v>
      </c>
      <c r="BO328" s="420">
        <v>8234.2922888166631</v>
      </c>
      <c r="BP328" s="420" t="s">
        <v>78</v>
      </c>
      <c r="BQ328" s="420">
        <v>8264.4373688166634</v>
      </c>
      <c r="BR328" s="421">
        <v>1.1542564734504879E-2</v>
      </c>
      <c r="BS328" s="419">
        <v>0</v>
      </c>
      <c r="BT328" s="419">
        <v>8057826.4345962461</v>
      </c>
      <c r="BU328" s="419">
        <v>0</v>
      </c>
      <c r="BV328" s="419">
        <v>8057826.4345962461</v>
      </c>
      <c r="BW328" s="419">
        <v>29391.453000000001</v>
      </c>
      <c r="BX328" s="419">
        <v>8028434.9815962464</v>
      </c>
    </row>
    <row r="329" spans="1:76">
      <c r="A329" s="416">
        <v>145120</v>
      </c>
      <c r="B329" s="416">
        <v>3304029</v>
      </c>
      <c r="C329" s="417" t="s">
        <v>401</v>
      </c>
      <c r="D329" s="418">
        <v>661</v>
      </c>
      <c r="E329" s="418">
        <v>0</v>
      </c>
      <c r="F329" s="418">
        <v>661</v>
      </c>
      <c r="G329" s="419">
        <v>0</v>
      </c>
      <c r="H329" s="419">
        <v>2156373.1809999999</v>
      </c>
      <c r="I329" s="419">
        <v>1814486.4180000001</v>
      </c>
      <c r="J329" s="419">
        <v>0</v>
      </c>
      <c r="K329" s="419">
        <v>138350.79999999981</v>
      </c>
      <c r="L329" s="419">
        <v>0</v>
      </c>
      <c r="M329" s="419">
        <v>585666.59999999905</v>
      </c>
      <c r="N329" s="419">
        <v>0</v>
      </c>
      <c r="O329" s="419">
        <v>0</v>
      </c>
      <c r="P329" s="419">
        <v>0</v>
      </c>
      <c r="Q329" s="419">
        <v>0</v>
      </c>
      <c r="R329" s="419">
        <v>0</v>
      </c>
      <c r="S329" s="419">
        <v>0</v>
      </c>
      <c r="T329" s="419">
        <v>18619.743846958547</v>
      </c>
      <c r="U329" s="419">
        <v>37663.133364130685</v>
      </c>
      <c r="V329" s="419">
        <v>66925.683072558313</v>
      </c>
      <c r="W329" s="419">
        <v>39497.209131519987</v>
      </c>
      <c r="X329" s="419">
        <v>75439.927761733576</v>
      </c>
      <c r="Y329" s="419">
        <v>86382.385438719793</v>
      </c>
      <c r="Z329" s="419">
        <v>0</v>
      </c>
      <c r="AA329" s="419">
        <v>154699.47999999911</v>
      </c>
      <c r="AB329" s="419">
        <v>0</v>
      </c>
      <c r="AC329" s="419">
        <v>320130.87450727046</v>
      </c>
      <c r="AD329" s="419">
        <v>0</v>
      </c>
      <c r="AE329" s="419">
        <v>37992.228896969231</v>
      </c>
      <c r="AF329" s="419">
        <v>149406.57</v>
      </c>
      <c r="AG329" s="419">
        <v>0</v>
      </c>
      <c r="AH329" s="419">
        <v>0</v>
      </c>
      <c r="AI329" s="419">
        <v>0</v>
      </c>
      <c r="AJ329" s="419">
        <v>38035.998</v>
      </c>
      <c r="AK329" s="419">
        <v>0</v>
      </c>
      <c r="AL329" s="419">
        <v>0</v>
      </c>
      <c r="AM329" s="419">
        <v>0</v>
      </c>
      <c r="AN329" s="419">
        <v>0</v>
      </c>
      <c r="AO329" s="419">
        <v>0</v>
      </c>
      <c r="AP329" s="419">
        <v>0</v>
      </c>
      <c r="AQ329" s="419">
        <v>0</v>
      </c>
      <c r="AR329" s="419">
        <v>0</v>
      </c>
      <c r="AS329" s="419">
        <v>3970859.5989999999</v>
      </c>
      <c r="AT329" s="419">
        <v>1561368.0660198585</v>
      </c>
      <c r="AU329" s="419">
        <v>187442.568</v>
      </c>
      <c r="AV329" s="419">
        <v>896150.2281988936</v>
      </c>
      <c r="AW329" s="420">
        <v>5719670.2330198586</v>
      </c>
      <c r="AX329" s="420">
        <v>5681634.2350198589</v>
      </c>
      <c r="AY329" s="420">
        <v>6640</v>
      </c>
      <c r="AZ329" s="420">
        <v>4389040</v>
      </c>
      <c r="BA329" s="420">
        <v>0</v>
      </c>
      <c r="BB329" s="420">
        <v>0</v>
      </c>
      <c r="BC329" s="420">
        <v>5719670.2330198586</v>
      </c>
      <c r="BD329" s="419">
        <v>0</v>
      </c>
      <c r="BE329" s="419">
        <v>5719670.2330198595</v>
      </c>
      <c r="BF329" s="420">
        <v>4427075.9979999997</v>
      </c>
      <c r="BG329" s="420">
        <v>4239633.43</v>
      </c>
      <c r="BH329" s="419">
        <v>5532227.6650198586</v>
      </c>
      <c r="BI329" s="419">
        <v>8369.4820953401795</v>
      </c>
      <c r="BJ329" s="419">
        <v>8289.5180597285052</v>
      </c>
      <c r="BK329" s="421">
        <v>9.6464034501775615E-3</v>
      </c>
      <c r="BL329" s="421">
        <v>0</v>
      </c>
      <c r="BM329" s="419">
        <v>0</v>
      </c>
      <c r="BN329" s="420">
        <v>5719670.2330198586</v>
      </c>
      <c r="BO329" s="420">
        <v>8595.5132148560642</v>
      </c>
      <c r="BP329" s="420" t="s">
        <v>78</v>
      </c>
      <c r="BQ329" s="420">
        <v>8653.056328320512</v>
      </c>
      <c r="BR329" s="421">
        <v>1.0442545302288497E-2</v>
      </c>
      <c r="BS329" s="419">
        <v>0</v>
      </c>
      <c r="BT329" s="419">
        <v>5719670.2330198586</v>
      </c>
      <c r="BU329" s="419">
        <v>0</v>
      </c>
      <c r="BV329" s="419">
        <v>5719670.2330198586</v>
      </c>
      <c r="BW329" s="419">
        <v>38035.998</v>
      </c>
      <c r="BX329" s="419">
        <v>5681634.2350198589</v>
      </c>
    </row>
    <row r="330" spans="1:76">
      <c r="A330" s="416">
        <v>145580</v>
      </c>
      <c r="B330" s="416">
        <v>3304031</v>
      </c>
      <c r="C330" s="417" t="s">
        <v>402</v>
      </c>
      <c r="D330" s="418">
        <v>982</v>
      </c>
      <c r="E330" s="418">
        <v>0</v>
      </c>
      <c r="F330" s="418">
        <v>982</v>
      </c>
      <c r="G330" s="419">
        <v>0</v>
      </c>
      <c r="H330" s="419">
        <v>3043956.8650000002</v>
      </c>
      <c r="I330" s="419">
        <v>2876154.003</v>
      </c>
      <c r="J330" s="419">
        <v>0</v>
      </c>
      <c r="K330" s="419">
        <v>195667.55999999971</v>
      </c>
      <c r="L330" s="419">
        <v>0</v>
      </c>
      <c r="M330" s="419">
        <v>724066.19999999925</v>
      </c>
      <c r="N330" s="419">
        <v>0</v>
      </c>
      <c r="O330" s="419">
        <v>0</v>
      </c>
      <c r="P330" s="419">
        <v>0</v>
      </c>
      <c r="Q330" s="419">
        <v>0</v>
      </c>
      <c r="R330" s="419">
        <v>0</v>
      </c>
      <c r="S330" s="419">
        <v>0</v>
      </c>
      <c r="T330" s="419">
        <v>92957.873971199995</v>
      </c>
      <c r="U330" s="419">
        <v>65926.838476799574</v>
      </c>
      <c r="V330" s="419">
        <v>11792.547164159958</v>
      </c>
      <c r="W330" s="419">
        <v>10755.669657599963</v>
      </c>
      <c r="X330" s="419">
        <v>46117.835366399981</v>
      </c>
      <c r="Y330" s="419">
        <v>17642.393395199939</v>
      </c>
      <c r="Z330" s="419">
        <v>0</v>
      </c>
      <c r="AA330" s="419">
        <v>42283.961453790187</v>
      </c>
      <c r="AB330" s="419">
        <v>0</v>
      </c>
      <c r="AC330" s="419">
        <v>401445.45507444046</v>
      </c>
      <c r="AD330" s="419">
        <v>0</v>
      </c>
      <c r="AE330" s="419">
        <v>0</v>
      </c>
      <c r="AF330" s="419">
        <v>149406.57</v>
      </c>
      <c r="AG330" s="419">
        <v>0</v>
      </c>
      <c r="AH330" s="419">
        <v>0</v>
      </c>
      <c r="AI330" s="419">
        <v>0</v>
      </c>
      <c r="AJ330" s="419">
        <v>42070.118999999999</v>
      </c>
      <c r="AK330" s="419">
        <v>1299020.99</v>
      </c>
      <c r="AL330" s="419">
        <v>0</v>
      </c>
      <c r="AM330" s="419">
        <v>0</v>
      </c>
      <c r="AN330" s="419">
        <v>0</v>
      </c>
      <c r="AO330" s="419">
        <v>0</v>
      </c>
      <c r="AP330" s="419">
        <v>0</v>
      </c>
      <c r="AQ330" s="419">
        <v>0</v>
      </c>
      <c r="AR330" s="419">
        <v>0</v>
      </c>
      <c r="AS330" s="419">
        <v>5920110.8680000007</v>
      </c>
      <c r="AT330" s="419">
        <v>1608656.3345595889</v>
      </c>
      <c r="AU330" s="419">
        <v>1490497.679</v>
      </c>
      <c r="AV330" s="419">
        <v>1116824.6889657294</v>
      </c>
      <c r="AW330" s="420">
        <v>9019264.8815595899</v>
      </c>
      <c r="AX330" s="420">
        <v>7678173.7725595888</v>
      </c>
      <c r="AY330" s="420">
        <v>6640</v>
      </c>
      <c r="AZ330" s="420">
        <v>6520480</v>
      </c>
      <c r="BA330" s="420">
        <v>0</v>
      </c>
      <c r="BB330" s="420">
        <v>0</v>
      </c>
      <c r="BC330" s="420">
        <v>9019264.8815595899</v>
      </c>
      <c r="BD330" s="419">
        <v>0</v>
      </c>
      <c r="BE330" s="419">
        <v>9019264.8815595899</v>
      </c>
      <c r="BF330" s="420">
        <v>7861571.1090000002</v>
      </c>
      <c r="BG330" s="420">
        <v>6371073.4299999997</v>
      </c>
      <c r="BH330" s="419">
        <v>7528767.2025595885</v>
      </c>
      <c r="BI330" s="419">
        <v>7666.7690453763635</v>
      </c>
      <c r="BJ330" s="419">
        <v>7356.9663152444864</v>
      </c>
      <c r="BK330" s="421">
        <v>4.2110119423807872E-2</v>
      </c>
      <c r="BL330" s="421">
        <v>0</v>
      </c>
      <c r="BM330" s="419">
        <v>0</v>
      </c>
      <c r="BN330" s="420">
        <v>9019264.8815595899</v>
      </c>
      <c r="BO330" s="420">
        <v>7818.9142286757524</v>
      </c>
      <c r="BP330" s="420" t="s">
        <v>78</v>
      </c>
      <c r="BQ330" s="420">
        <v>9184.5874557633306</v>
      </c>
      <c r="BR330" s="421">
        <v>5.5690385359519645E-2</v>
      </c>
      <c r="BS330" s="419">
        <v>0</v>
      </c>
      <c r="BT330" s="419">
        <v>9019264.8815595899</v>
      </c>
      <c r="BU330" s="419">
        <v>0</v>
      </c>
      <c r="BV330" s="419">
        <v>9019264.8815595899</v>
      </c>
      <c r="BW330" s="419">
        <v>42070.118999999999</v>
      </c>
      <c r="BX330" s="419">
        <v>8977194.762559589</v>
      </c>
    </row>
    <row r="331" spans="1:76">
      <c r="A331" s="416">
        <v>145878</v>
      </c>
      <c r="B331" s="416">
        <v>3304032</v>
      </c>
      <c r="C331" s="417" t="s">
        <v>403</v>
      </c>
      <c r="D331" s="418">
        <v>615</v>
      </c>
      <c r="E331" s="418">
        <v>0</v>
      </c>
      <c r="F331" s="418">
        <v>615</v>
      </c>
      <c r="G331" s="419">
        <v>0</v>
      </c>
      <c r="H331" s="419">
        <v>2116545.7080000001</v>
      </c>
      <c r="I331" s="419">
        <v>1563546.807</v>
      </c>
      <c r="J331" s="419">
        <v>0</v>
      </c>
      <c r="K331" s="419">
        <v>179856.04</v>
      </c>
      <c r="L331" s="419">
        <v>0</v>
      </c>
      <c r="M331" s="419">
        <v>626173.79999999981</v>
      </c>
      <c r="N331" s="419">
        <v>0</v>
      </c>
      <c r="O331" s="419">
        <v>0</v>
      </c>
      <c r="P331" s="419">
        <v>0</v>
      </c>
      <c r="Q331" s="419">
        <v>0</v>
      </c>
      <c r="R331" s="419">
        <v>0</v>
      </c>
      <c r="S331" s="419">
        <v>0</v>
      </c>
      <c r="T331" s="419">
        <v>8068.041891839991</v>
      </c>
      <c r="U331" s="419">
        <v>83104.958361599813</v>
      </c>
      <c r="V331" s="419">
        <v>48480.471674879787</v>
      </c>
      <c r="W331" s="419">
        <v>87479.446548479827</v>
      </c>
      <c r="X331" s="419">
        <v>122212.26372095969</v>
      </c>
      <c r="Y331" s="419">
        <v>13721.861529599988</v>
      </c>
      <c r="Z331" s="419">
        <v>0</v>
      </c>
      <c r="AA331" s="419">
        <v>24643.884422110536</v>
      </c>
      <c r="AB331" s="419">
        <v>0</v>
      </c>
      <c r="AC331" s="419">
        <v>158786.08780781287</v>
      </c>
      <c r="AD331" s="419">
        <v>0</v>
      </c>
      <c r="AE331" s="419">
        <v>0</v>
      </c>
      <c r="AF331" s="419">
        <v>149406.57</v>
      </c>
      <c r="AG331" s="419">
        <v>0</v>
      </c>
      <c r="AH331" s="419">
        <v>0</v>
      </c>
      <c r="AI331" s="419">
        <v>0</v>
      </c>
      <c r="AJ331" s="419">
        <v>22706.338199999998</v>
      </c>
      <c r="AK331" s="419">
        <v>0</v>
      </c>
      <c r="AL331" s="419">
        <v>0</v>
      </c>
      <c r="AM331" s="419">
        <v>0</v>
      </c>
      <c r="AN331" s="419">
        <v>0</v>
      </c>
      <c r="AO331" s="419">
        <v>0</v>
      </c>
      <c r="AP331" s="419">
        <v>0</v>
      </c>
      <c r="AQ331" s="419">
        <v>0</v>
      </c>
      <c r="AR331" s="419">
        <v>0</v>
      </c>
      <c r="AS331" s="419">
        <v>3680092.5150000001</v>
      </c>
      <c r="AT331" s="419">
        <v>1352526.8559572825</v>
      </c>
      <c r="AU331" s="419">
        <v>172112.90820000001</v>
      </c>
      <c r="AV331" s="419">
        <v>763665.59169966204</v>
      </c>
      <c r="AW331" s="420">
        <v>5204732.2791572828</v>
      </c>
      <c r="AX331" s="420">
        <v>5182025.9409572827</v>
      </c>
      <c r="AY331" s="420">
        <v>6640</v>
      </c>
      <c r="AZ331" s="420">
        <v>4083600</v>
      </c>
      <c r="BA331" s="420">
        <v>0</v>
      </c>
      <c r="BB331" s="420">
        <v>0</v>
      </c>
      <c r="BC331" s="420">
        <v>5204732.2791572828</v>
      </c>
      <c r="BD331" s="419">
        <v>0</v>
      </c>
      <c r="BE331" s="419">
        <v>5204732.2791572828</v>
      </c>
      <c r="BF331" s="420">
        <v>4106306.3382000001</v>
      </c>
      <c r="BG331" s="420">
        <v>3934193.43</v>
      </c>
      <c r="BH331" s="419">
        <v>5032619.3709572824</v>
      </c>
      <c r="BI331" s="419">
        <v>8183.1209283858252</v>
      </c>
      <c r="BJ331" s="419">
        <v>7833.1974425806438</v>
      </c>
      <c r="BK331" s="421">
        <v>4.4671858250760393E-2</v>
      </c>
      <c r="BL331" s="421">
        <v>0</v>
      </c>
      <c r="BM331" s="419">
        <v>0</v>
      </c>
      <c r="BN331" s="420">
        <v>5204732.2791572828</v>
      </c>
      <c r="BO331" s="420">
        <v>8426.0584405809477</v>
      </c>
      <c r="BP331" s="420" t="s">
        <v>78</v>
      </c>
      <c r="BQ331" s="420">
        <v>8462.979315702898</v>
      </c>
      <c r="BR331" s="421">
        <v>3.7662334958136645E-2</v>
      </c>
      <c r="BS331" s="419">
        <v>0</v>
      </c>
      <c r="BT331" s="419">
        <v>5204732.2791572828</v>
      </c>
      <c r="BU331" s="419">
        <v>0</v>
      </c>
      <c r="BV331" s="419">
        <v>5204732.2791572828</v>
      </c>
      <c r="BW331" s="419">
        <v>22706.338199999998</v>
      </c>
      <c r="BX331" s="419">
        <v>5182025.9409572827</v>
      </c>
    </row>
    <row r="332" spans="1:76">
      <c r="A332" s="416">
        <v>147201</v>
      </c>
      <c r="B332" s="416">
        <v>3304035</v>
      </c>
      <c r="C332" s="417" t="s">
        <v>404</v>
      </c>
      <c r="D332" s="418">
        <v>619</v>
      </c>
      <c r="E332" s="418">
        <v>0</v>
      </c>
      <c r="F332" s="418">
        <v>619</v>
      </c>
      <c r="G332" s="419">
        <v>0</v>
      </c>
      <c r="H332" s="419">
        <v>2116545.7080000001</v>
      </c>
      <c r="I332" s="419">
        <v>1589284.203</v>
      </c>
      <c r="J332" s="419">
        <v>0</v>
      </c>
      <c r="K332" s="419">
        <v>147244.78</v>
      </c>
      <c r="L332" s="419">
        <v>0</v>
      </c>
      <c r="M332" s="419">
        <v>548534.99999999953</v>
      </c>
      <c r="N332" s="419">
        <v>0</v>
      </c>
      <c r="O332" s="419">
        <v>0</v>
      </c>
      <c r="P332" s="419">
        <v>0</v>
      </c>
      <c r="Q332" s="419">
        <v>0</v>
      </c>
      <c r="R332" s="419">
        <v>0</v>
      </c>
      <c r="S332" s="419">
        <v>0</v>
      </c>
      <c r="T332" s="419">
        <v>17188.437073920002</v>
      </c>
      <c r="U332" s="419">
        <v>43641.709977599807</v>
      </c>
      <c r="V332" s="419">
        <v>69444.999966719944</v>
      </c>
      <c r="W332" s="419">
        <v>145560.06269951983</v>
      </c>
      <c r="X332" s="419">
        <v>58415.92479743997</v>
      </c>
      <c r="Y332" s="419">
        <v>23523.191193599967</v>
      </c>
      <c r="Z332" s="419">
        <v>0</v>
      </c>
      <c r="AA332" s="419">
        <v>16052.129430894292</v>
      </c>
      <c r="AB332" s="419">
        <v>0</v>
      </c>
      <c r="AC332" s="419">
        <v>115182.0067345541</v>
      </c>
      <c r="AD332" s="419">
        <v>0</v>
      </c>
      <c r="AE332" s="419">
        <v>0</v>
      </c>
      <c r="AF332" s="419">
        <v>149406.57</v>
      </c>
      <c r="AG332" s="419">
        <v>0</v>
      </c>
      <c r="AH332" s="419">
        <v>0</v>
      </c>
      <c r="AI332" s="419">
        <v>0</v>
      </c>
      <c r="AJ332" s="419">
        <v>31696.665000000001</v>
      </c>
      <c r="AK332" s="419">
        <v>0</v>
      </c>
      <c r="AL332" s="419">
        <v>0</v>
      </c>
      <c r="AM332" s="419">
        <v>0</v>
      </c>
      <c r="AN332" s="419">
        <v>0</v>
      </c>
      <c r="AO332" s="419">
        <v>0</v>
      </c>
      <c r="AP332" s="419">
        <v>0</v>
      </c>
      <c r="AQ332" s="419">
        <v>0</v>
      </c>
      <c r="AR332" s="419">
        <v>0</v>
      </c>
      <c r="AS332" s="419">
        <v>3705829.9110000003</v>
      </c>
      <c r="AT332" s="419">
        <v>1184788.2418742476</v>
      </c>
      <c r="AU332" s="419">
        <v>181103.23500000002</v>
      </c>
      <c r="AV332" s="419">
        <v>679752.98033972166</v>
      </c>
      <c r="AW332" s="420">
        <v>5071721.3878742484</v>
      </c>
      <c r="AX332" s="420">
        <v>5040024.7228742484</v>
      </c>
      <c r="AY332" s="420">
        <v>6640</v>
      </c>
      <c r="AZ332" s="420">
        <v>4110160</v>
      </c>
      <c r="BA332" s="420">
        <v>0</v>
      </c>
      <c r="BB332" s="420">
        <v>0</v>
      </c>
      <c r="BC332" s="420">
        <v>5071721.3878742484</v>
      </c>
      <c r="BD332" s="419">
        <v>0</v>
      </c>
      <c r="BE332" s="419">
        <v>5071721.3878742484</v>
      </c>
      <c r="BF332" s="420">
        <v>4141856.665</v>
      </c>
      <c r="BG332" s="420">
        <v>3960753.43</v>
      </c>
      <c r="BH332" s="419">
        <v>4890618.1528742481</v>
      </c>
      <c r="BI332" s="419">
        <v>7900.8370805722907</v>
      </c>
      <c r="BJ332" s="419">
        <v>7611.5504677419358</v>
      </c>
      <c r="BK332" s="421">
        <v>3.8006266142011864E-2</v>
      </c>
      <c r="BL332" s="421">
        <v>0</v>
      </c>
      <c r="BM332" s="419">
        <v>0</v>
      </c>
      <c r="BN332" s="420">
        <v>5071721.3878742484</v>
      </c>
      <c r="BO332" s="420">
        <v>8142.204721929319</v>
      </c>
      <c r="BP332" s="420" t="s">
        <v>78</v>
      </c>
      <c r="BQ332" s="420">
        <v>8193.4109658711604</v>
      </c>
      <c r="BR332" s="421">
        <v>4.1008003077951605E-2</v>
      </c>
      <c r="BS332" s="419">
        <v>0</v>
      </c>
      <c r="BT332" s="419">
        <v>5071721.3878742484</v>
      </c>
      <c r="BU332" s="419">
        <v>0</v>
      </c>
      <c r="BV332" s="419">
        <v>5071721.3878742484</v>
      </c>
      <c r="BW332" s="419">
        <v>31696.665000000001</v>
      </c>
      <c r="BX332" s="419">
        <v>5040024.7228742484</v>
      </c>
    </row>
    <row r="333" spans="1:76">
      <c r="A333" s="416">
        <v>147440</v>
      </c>
      <c r="B333" s="416">
        <v>3304036</v>
      </c>
      <c r="C333" s="417" t="s">
        <v>405</v>
      </c>
      <c r="D333" s="418">
        <v>430</v>
      </c>
      <c r="E333" s="418">
        <v>0</v>
      </c>
      <c r="F333" s="418">
        <v>430</v>
      </c>
      <c r="G333" s="419">
        <v>0</v>
      </c>
      <c r="H333" s="419">
        <v>1507754.335</v>
      </c>
      <c r="I333" s="419">
        <v>1061667.585</v>
      </c>
      <c r="J333" s="419">
        <v>0</v>
      </c>
      <c r="K333" s="419">
        <v>143291.89999999985</v>
      </c>
      <c r="L333" s="419">
        <v>0</v>
      </c>
      <c r="M333" s="419">
        <v>513091.1999999996</v>
      </c>
      <c r="N333" s="419">
        <v>0</v>
      </c>
      <c r="O333" s="419">
        <v>0</v>
      </c>
      <c r="P333" s="419">
        <v>0</v>
      </c>
      <c r="Q333" s="419">
        <v>0</v>
      </c>
      <c r="R333" s="419">
        <v>0</v>
      </c>
      <c r="S333" s="419">
        <v>0</v>
      </c>
      <c r="T333" s="419">
        <v>2825.9916615344146</v>
      </c>
      <c r="U333" s="419">
        <v>5142.8892369835958</v>
      </c>
      <c r="V333" s="419">
        <v>5937.6993917901527</v>
      </c>
      <c r="W333" s="419">
        <v>52712.017260275112</v>
      </c>
      <c r="X333" s="419">
        <v>179575.14661015072</v>
      </c>
      <c r="Y333" s="419">
        <v>73039.416840393358</v>
      </c>
      <c r="Z333" s="419">
        <v>0</v>
      </c>
      <c r="AA333" s="419">
        <v>14353.559999999976</v>
      </c>
      <c r="AB333" s="419">
        <v>0</v>
      </c>
      <c r="AC333" s="419">
        <v>237554.2544308191</v>
      </c>
      <c r="AD333" s="419">
        <v>0</v>
      </c>
      <c r="AE333" s="419">
        <v>0</v>
      </c>
      <c r="AF333" s="419">
        <v>149406.57</v>
      </c>
      <c r="AG333" s="419">
        <v>0</v>
      </c>
      <c r="AH333" s="419">
        <v>0</v>
      </c>
      <c r="AI333" s="419">
        <v>0</v>
      </c>
      <c r="AJ333" s="419">
        <v>12678.665999999999</v>
      </c>
      <c r="AK333" s="419">
        <v>0</v>
      </c>
      <c r="AL333" s="419">
        <v>0</v>
      </c>
      <c r="AM333" s="419">
        <v>0</v>
      </c>
      <c r="AN333" s="419">
        <v>0</v>
      </c>
      <c r="AO333" s="419">
        <v>0</v>
      </c>
      <c r="AP333" s="419">
        <v>0</v>
      </c>
      <c r="AQ333" s="419">
        <v>0</v>
      </c>
      <c r="AR333" s="419">
        <v>0</v>
      </c>
      <c r="AS333" s="419">
        <v>2569421.92</v>
      </c>
      <c r="AT333" s="419">
        <v>1227524.0754319457</v>
      </c>
      <c r="AU333" s="419">
        <v>162085.236</v>
      </c>
      <c r="AV333" s="419">
        <v>717247.20439122478</v>
      </c>
      <c r="AW333" s="420">
        <v>3959031.2314319457</v>
      </c>
      <c r="AX333" s="420">
        <v>3946352.5654319455</v>
      </c>
      <c r="AY333" s="420">
        <v>6640</v>
      </c>
      <c r="AZ333" s="420">
        <v>2855200</v>
      </c>
      <c r="BA333" s="420">
        <v>0</v>
      </c>
      <c r="BB333" s="420">
        <v>0</v>
      </c>
      <c r="BC333" s="420">
        <v>3959031.2314319457</v>
      </c>
      <c r="BD333" s="419">
        <v>0</v>
      </c>
      <c r="BE333" s="419">
        <v>3959031.2314319466</v>
      </c>
      <c r="BF333" s="420">
        <v>2867878.6660000002</v>
      </c>
      <c r="BG333" s="420">
        <v>2705793.43</v>
      </c>
      <c r="BH333" s="419">
        <v>3796945.9954319457</v>
      </c>
      <c r="BI333" s="419">
        <v>8830.1069661208039</v>
      </c>
      <c r="BJ333" s="419">
        <v>8690.3759886792468</v>
      </c>
      <c r="BK333" s="421">
        <v>1.6078818410570666E-2</v>
      </c>
      <c r="BL333" s="421">
        <v>0</v>
      </c>
      <c r="BM333" s="419">
        <v>0</v>
      </c>
      <c r="BN333" s="420">
        <v>3959031.2314319457</v>
      </c>
      <c r="BO333" s="420">
        <v>9177.5641056556869</v>
      </c>
      <c r="BP333" s="420" t="s">
        <v>78</v>
      </c>
      <c r="BQ333" s="420">
        <v>9207.0493754231302</v>
      </c>
      <c r="BR333" s="421">
        <v>7.0879701252142269E-3</v>
      </c>
      <c r="BS333" s="419">
        <v>0</v>
      </c>
      <c r="BT333" s="419">
        <v>3959031.2314319457</v>
      </c>
      <c r="BU333" s="419">
        <v>0</v>
      </c>
      <c r="BV333" s="419">
        <v>3959031.2314319457</v>
      </c>
      <c r="BW333" s="419">
        <v>12678.665999999999</v>
      </c>
      <c r="BX333" s="419">
        <v>3946352.5654319455</v>
      </c>
    </row>
    <row r="334" spans="1:76">
      <c r="A334" s="416">
        <v>148187</v>
      </c>
      <c r="B334" s="416">
        <v>3304039</v>
      </c>
      <c r="C334" s="417" t="s">
        <v>406</v>
      </c>
      <c r="D334" s="418">
        <v>537</v>
      </c>
      <c r="E334" s="418">
        <v>0</v>
      </c>
      <c r="F334" s="418">
        <v>537</v>
      </c>
      <c r="G334" s="419">
        <v>0</v>
      </c>
      <c r="H334" s="419">
        <v>1462237.223</v>
      </c>
      <c r="I334" s="419">
        <v>1801617.72</v>
      </c>
      <c r="J334" s="419">
        <v>0</v>
      </c>
      <c r="K334" s="419">
        <v>151197.65999999977</v>
      </c>
      <c r="L334" s="419">
        <v>0</v>
      </c>
      <c r="M334" s="419">
        <v>594105.59999999916</v>
      </c>
      <c r="N334" s="419">
        <v>0</v>
      </c>
      <c r="O334" s="419">
        <v>0</v>
      </c>
      <c r="P334" s="419">
        <v>0</v>
      </c>
      <c r="Q334" s="419">
        <v>0</v>
      </c>
      <c r="R334" s="419">
        <v>0</v>
      </c>
      <c r="S334" s="419">
        <v>0</v>
      </c>
      <c r="T334" s="419">
        <v>14031.3772032</v>
      </c>
      <c r="U334" s="419">
        <v>22749.402009599991</v>
      </c>
      <c r="V334" s="419">
        <v>39308.490547199654</v>
      </c>
      <c r="W334" s="419">
        <v>48759.035781119936</v>
      </c>
      <c r="X334" s="419">
        <v>106071.02134271973</v>
      </c>
      <c r="Y334" s="419">
        <v>114675.5570688</v>
      </c>
      <c r="Z334" s="419">
        <v>0</v>
      </c>
      <c r="AA334" s="419">
        <v>181569.3921951215</v>
      </c>
      <c r="AB334" s="419">
        <v>0</v>
      </c>
      <c r="AC334" s="419">
        <v>329735.53638800129</v>
      </c>
      <c r="AD334" s="419">
        <v>0</v>
      </c>
      <c r="AE334" s="419">
        <v>112423.14015700931</v>
      </c>
      <c r="AF334" s="419">
        <v>149406.57</v>
      </c>
      <c r="AG334" s="419">
        <v>0</v>
      </c>
      <c r="AH334" s="419">
        <v>0</v>
      </c>
      <c r="AI334" s="419">
        <v>0</v>
      </c>
      <c r="AJ334" s="419">
        <v>32561.119500000001</v>
      </c>
      <c r="AK334" s="419">
        <v>0</v>
      </c>
      <c r="AL334" s="419">
        <v>0</v>
      </c>
      <c r="AM334" s="419">
        <v>0</v>
      </c>
      <c r="AN334" s="419">
        <v>0</v>
      </c>
      <c r="AO334" s="419">
        <v>0</v>
      </c>
      <c r="AP334" s="419">
        <v>0</v>
      </c>
      <c r="AQ334" s="419">
        <v>0</v>
      </c>
      <c r="AR334" s="419">
        <v>0</v>
      </c>
      <c r="AS334" s="419">
        <v>3263854.943</v>
      </c>
      <c r="AT334" s="419">
        <v>1714626.2126927704</v>
      </c>
      <c r="AU334" s="419">
        <v>181967.68950000001</v>
      </c>
      <c r="AV334" s="419">
        <v>885651.61536095105</v>
      </c>
      <c r="AW334" s="420">
        <v>5160448.8451927705</v>
      </c>
      <c r="AX334" s="420">
        <v>5127887.7256927704</v>
      </c>
      <c r="AY334" s="420">
        <v>6640</v>
      </c>
      <c r="AZ334" s="420">
        <v>3565680</v>
      </c>
      <c r="BA334" s="420">
        <v>0</v>
      </c>
      <c r="BB334" s="420">
        <v>0</v>
      </c>
      <c r="BC334" s="420">
        <v>5160448.8451927705</v>
      </c>
      <c r="BD334" s="419">
        <v>0</v>
      </c>
      <c r="BE334" s="419">
        <v>5160448.8451927705</v>
      </c>
      <c r="BF334" s="420">
        <v>3598241.1195</v>
      </c>
      <c r="BG334" s="420">
        <v>3416273.43</v>
      </c>
      <c r="BH334" s="419">
        <v>4978481.1556927701</v>
      </c>
      <c r="BI334" s="419">
        <v>9270.9146288505963</v>
      </c>
      <c r="BJ334" s="419">
        <v>8929.1626018456354</v>
      </c>
      <c r="BK334" s="421">
        <v>3.8273692869510691E-2</v>
      </c>
      <c r="BL334" s="421">
        <v>0</v>
      </c>
      <c r="BM334" s="419">
        <v>0</v>
      </c>
      <c r="BN334" s="420">
        <v>5160448.8451927705</v>
      </c>
      <c r="BO334" s="420">
        <v>9549.1391539902615</v>
      </c>
      <c r="BP334" s="420" t="s">
        <v>78</v>
      </c>
      <c r="BQ334" s="420">
        <v>9609.7743858338363</v>
      </c>
      <c r="BR334" s="421">
        <v>4.683408385489729E-2</v>
      </c>
      <c r="BS334" s="419">
        <v>0</v>
      </c>
      <c r="BT334" s="419">
        <v>5160448.8451927705</v>
      </c>
      <c r="BU334" s="419">
        <v>0</v>
      </c>
      <c r="BV334" s="419">
        <v>5160448.8451927705</v>
      </c>
      <c r="BW334" s="419">
        <v>32561.119500000001</v>
      </c>
      <c r="BX334" s="419">
        <v>5127887.7256927704</v>
      </c>
    </row>
    <row r="335" spans="1:76">
      <c r="A335" s="416">
        <v>148521</v>
      </c>
      <c r="B335" s="416">
        <v>3304040</v>
      </c>
      <c r="C335" s="417" t="s">
        <v>407</v>
      </c>
      <c r="D335" s="418">
        <v>592</v>
      </c>
      <c r="E335" s="418">
        <v>0</v>
      </c>
      <c r="F335" s="418">
        <v>592</v>
      </c>
      <c r="G335" s="419">
        <v>0</v>
      </c>
      <c r="H335" s="419">
        <v>2224648.8489999999</v>
      </c>
      <c r="I335" s="419">
        <v>1293304.149</v>
      </c>
      <c r="J335" s="419">
        <v>0</v>
      </c>
      <c r="K335" s="419">
        <v>135386.13999999975</v>
      </c>
      <c r="L335" s="419">
        <v>0</v>
      </c>
      <c r="M335" s="419">
        <v>597481.20000000007</v>
      </c>
      <c r="N335" s="419">
        <v>0</v>
      </c>
      <c r="O335" s="419">
        <v>0</v>
      </c>
      <c r="P335" s="419">
        <v>0</v>
      </c>
      <c r="Q335" s="419">
        <v>0</v>
      </c>
      <c r="R335" s="419">
        <v>0</v>
      </c>
      <c r="S335" s="419">
        <v>0</v>
      </c>
      <c r="T335" s="419">
        <v>15812.008827971566</v>
      </c>
      <c r="U335" s="419">
        <v>12556.595245742117</v>
      </c>
      <c r="V335" s="419">
        <v>17718.751068991653</v>
      </c>
      <c r="W335" s="419">
        <v>82599.660495138683</v>
      </c>
      <c r="X335" s="419">
        <v>135507.88219108692</v>
      </c>
      <c r="Y335" s="419">
        <v>53998.526879837518</v>
      </c>
      <c r="Z335" s="419">
        <v>0</v>
      </c>
      <c r="AA335" s="419">
        <v>54224.559999999961</v>
      </c>
      <c r="AB335" s="419">
        <v>0</v>
      </c>
      <c r="AC335" s="419">
        <v>288136.30455064221</v>
      </c>
      <c r="AD335" s="419">
        <v>0</v>
      </c>
      <c r="AE335" s="419">
        <v>10355.910399999973</v>
      </c>
      <c r="AF335" s="419">
        <v>149406.57</v>
      </c>
      <c r="AG335" s="419">
        <v>0</v>
      </c>
      <c r="AH335" s="419">
        <v>0</v>
      </c>
      <c r="AI335" s="419">
        <v>0</v>
      </c>
      <c r="AJ335" s="419">
        <v>33713.7255</v>
      </c>
      <c r="AK335" s="419">
        <v>0</v>
      </c>
      <c r="AL335" s="419">
        <v>0</v>
      </c>
      <c r="AM335" s="419">
        <v>0</v>
      </c>
      <c r="AN335" s="419">
        <v>0</v>
      </c>
      <c r="AO335" s="419">
        <v>0</v>
      </c>
      <c r="AP335" s="419">
        <v>0</v>
      </c>
      <c r="AQ335" s="419">
        <v>0</v>
      </c>
      <c r="AR335" s="419">
        <v>0</v>
      </c>
      <c r="AS335" s="419">
        <v>3517952.9979999997</v>
      </c>
      <c r="AT335" s="419">
        <v>1403777.5396594105</v>
      </c>
      <c r="AU335" s="419">
        <v>183120.29550000001</v>
      </c>
      <c r="AV335" s="419">
        <v>842415.82974579884</v>
      </c>
      <c r="AW335" s="420">
        <v>5104850.8331594104</v>
      </c>
      <c r="AX335" s="420">
        <v>5071137.1076594107</v>
      </c>
      <c r="AY335" s="420">
        <v>6640</v>
      </c>
      <c r="AZ335" s="420">
        <v>3930880</v>
      </c>
      <c r="BA335" s="420">
        <v>0</v>
      </c>
      <c r="BB335" s="420">
        <v>0</v>
      </c>
      <c r="BC335" s="420">
        <v>5104850.8331594104</v>
      </c>
      <c r="BD335" s="419">
        <v>0</v>
      </c>
      <c r="BE335" s="419">
        <v>5104850.8331594104</v>
      </c>
      <c r="BF335" s="420">
        <v>3964593.7255000002</v>
      </c>
      <c r="BG335" s="420">
        <v>3781473.43</v>
      </c>
      <c r="BH335" s="419">
        <v>4921730.5376594104</v>
      </c>
      <c r="BI335" s="419">
        <v>8313.7340163165718</v>
      </c>
      <c r="BJ335" s="419">
        <v>8109.295648230911</v>
      </c>
      <c r="BK335" s="421">
        <v>2.5210373003265733E-2</v>
      </c>
      <c r="BL335" s="421">
        <v>0</v>
      </c>
      <c r="BM335" s="419">
        <v>0</v>
      </c>
      <c r="BN335" s="420">
        <v>5104850.8331594104</v>
      </c>
      <c r="BO335" s="420">
        <v>8566.1099791544093</v>
      </c>
      <c r="BP335" s="420" t="s">
        <v>78</v>
      </c>
      <c r="BQ335" s="420">
        <v>8623.058839796302</v>
      </c>
      <c r="BR335" s="421">
        <v>2.8082038738164172E-2</v>
      </c>
      <c r="BS335" s="419">
        <v>0</v>
      </c>
      <c r="BT335" s="419">
        <v>5104850.8331594104</v>
      </c>
      <c r="BU335" s="419">
        <v>0</v>
      </c>
      <c r="BV335" s="419">
        <v>5104850.8331594104</v>
      </c>
      <c r="BW335" s="419">
        <v>33713.7255</v>
      </c>
      <c r="BX335" s="419">
        <v>5071137.1076594107</v>
      </c>
    </row>
    <row r="336" spans="1:76">
      <c r="A336" s="416">
        <v>148553</v>
      </c>
      <c r="B336" s="416">
        <v>3304041</v>
      </c>
      <c r="C336" s="417" t="s">
        <v>408</v>
      </c>
      <c r="D336" s="418">
        <v>943</v>
      </c>
      <c r="E336" s="418">
        <v>0</v>
      </c>
      <c r="F336" s="418">
        <v>943</v>
      </c>
      <c r="G336" s="419">
        <v>0</v>
      </c>
      <c r="H336" s="419">
        <v>3152060.0060000001</v>
      </c>
      <c r="I336" s="419">
        <v>2502961.7609999999</v>
      </c>
      <c r="J336" s="419">
        <v>0</v>
      </c>
      <c r="K336" s="419">
        <v>193197.00999999981</v>
      </c>
      <c r="L336" s="419">
        <v>0</v>
      </c>
      <c r="M336" s="419">
        <v>884407.19999999879</v>
      </c>
      <c r="N336" s="419">
        <v>0</v>
      </c>
      <c r="O336" s="419">
        <v>0</v>
      </c>
      <c r="P336" s="419">
        <v>0</v>
      </c>
      <c r="Q336" s="419">
        <v>0</v>
      </c>
      <c r="R336" s="419">
        <v>0</v>
      </c>
      <c r="S336" s="419">
        <v>0</v>
      </c>
      <c r="T336" s="419">
        <v>61387.27526399996</v>
      </c>
      <c r="U336" s="419">
        <v>52462.9066752</v>
      </c>
      <c r="V336" s="419">
        <v>124476.88673279966</v>
      </c>
      <c r="W336" s="419">
        <v>146994.15198719996</v>
      </c>
      <c r="X336" s="419">
        <v>139122.13668863961</v>
      </c>
      <c r="Y336" s="419">
        <v>20582.792294399915</v>
      </c>
      <c r="Z336" s="419">
        <v>0</v>
      </c>
      <c r="AA336" s="419">
        <v>70172.959999999963</v>
      </c>
      <c r="AB336" s="419">
        <v>0</v>
      </c>
      <c r="AC336" s="419">
        <v>361171.97545357828</v>
      </c>
      <c r="AD336" s="419">
        <v>0</v>
      </c>
      <c r="AE336" s="419">
        <v>3524.0533321997586</v>
      </c>
      <c r="AF336" s="419">
        <v>149406.57</v>
      </c>
      <c r="AG336" s="419">
        <v>0</v>
      </c>
      <c r="AH336" s="419">
        <v>0</v>
      </c>
      <c r="AI336" s="419">
        <v>0</v>
      </c>
      <c r="AJ336" s="419">
        <v>0</v>
      </c>
      <c r="AK336" s="419">
        <v>0</v>
      </c>
      <c r="AL336" s="419">
        <v>0</v>
      </c>
      <c r="AM336" s="419">
        <v>0</v>
      </c>
      <c r="AN336" s="419">
        <v>0</v>
      </c>
      <c r="AO336" s="419">
        <v>0</v>
      </c>
      <c r="AP336" s="419">
        <v>0</v>
      </c>
      <c r="AQ336" s="419">
        <v>0</v>
      </c>
      <c r="AR336" s="419">
        <v>0</v>
      </c>
      <c r="AS336" s="419">
        <v>5655021.767</v>
      </c>
      <c r="AT336" s="419">
        <v>2057499.3484280156</v>
      </c>
      <c r="AU336" s="419">
        <v>149406.57</v>
      </c>
      <c r="AV336" s="419">
        <v>1228069.9932747837</v>
      </c>
      <c r="AW336" s="420">
        <v>7861927.6854280159</v>
      </c>
      <c r="AX336" s="420">
        <v>7861927.6854280159</v>
      </c>
      <c r="AY336" s="420">
        <v>6640</v>
      </c>
      <c r="AZ336" s="420">
        <v>6261520</v>
      </c>
      <c r="BA336" s="420">
        <v>0</v>
      </c>
      <c r="BB336" s="420">
        <v>0</v>
      </c>
      <c r="BC336" s="420">
        <v>7861927.6854280159</v>
      </c>
      <c r="BD336" s="419">
        <v>0</v>
      </c>
      <c r="BE336" s="419">
        <v>7861927.685428014</v>
      </c>
      <c r="BF336" s="420">
        <v>6261520</v>
      </c>
      <c r="BG336" s="420">
        <v>6112113.4299999997</v>
      </c>
      <c r="BH336" s="419">
        <v>7712521.1154280156</v>
      </c>
      <c r="BI336" s="419">
        <v>8178.7074394782776</v>
      </c>
      <c r="BJ336" s="419">
        <v>7845.4504808584679</v>
      </c>
      <c r="BK336" s="421">
        <v>4.2477733997926384E-2</v>
      </c>
      <c r="BL336" s="421">
        <v>0</v>
      </c>
      <c r="BM336" s="419">
        <v>0</v>
      </c>
      <c r="BN336" s="420">
        <v>7861927.6854280159</v>
      </c>
      <c r="BO336" s="420">
        <v>8337.1449474316178</v>
      </c>
      <c r="BP336" s="420" t="s">
        <v>78</v>
      </c>
      <c r="BQ336" s="420">
        <v>8337.1449474316178</v>
      </c>
      <c r="BR336" s="421">
        <v>3.9702939775446477E-2</v>
      </c>
      <c r="BS336" s="419">
        <v>0</v>
      </c>
      <c r="BT336" s="419">
        <v>7861927.6854280159</v>
      </c>
      <c r="BU336" s="419">
        <v>0</v>
      </c>
      <c r="BV336" s="419">
        <v>7861927.6854280159</v>
      </c>
      <c r="BW336" s="419">
        <v>0</v>
      </c>
      <c r="BX336" s="419">
        <v>7861927.6854280159</v>
      </c>
    </row>
    <row r="337" spans="1:76">
      <c r="A337" s="416">
        <v>148589</v>
      </c>
      <c r="B337" s="416">
        <v>3304042</v>
      </c>
      <c r="C337" s="417" t="s">
        <v>409</v>
      </c>
      <c r="D337" s="418">
        <v>830</v>
      </c>
      <c r="E337" s="418">
        <v>0</v>
      </c>
      <c r="F337" s="418">
        <v>830</v>
      </c>
      <c r="G337" s="419">
        <v>0</v>
      </c>
      <c r="H337" s="419">
        <v>2793612.7489999998</v>
      </c>
      <c r="I337" s="419">
        <v>2181244.3110000002</v>
      </c>
      <c r="J337" s="419">
        <v>0</v>
      </c>
      <c r="K337" s="419">
        <v>184797.13999999993</v>
      </c>
      <c r="L337" s="419">
        <v>0</v>
      </c>
      <c r="M337" s="419">
        <v>742631.99999999884</v>
      </c>
      <c r="N337" s="419">
        <v>0</v>
      </c>
      <c r="O337" s="419">
        <v>0</v>
      </c>
      <c r="P337" s="419">
        <v>0</v>
      </c>
      <c r="Q337" s="419">
        <v>0</v>
      </c>
      <c r="R337" s="419">
        <v>0</v>
      </c>
      <c r="S337" s="419">
        <v>0</v>
      </c>
      <c r="T337" s="419">
        <v>25286.945164753655</v>
      </c>
      <c r="U337" s="419">
        <v>38116.351167459557</v>
      </c>
      <c r="V337" s="419">
        <v>74776.22387567471</v>
      </c>
      <c r="W337" s="419">
        <v>61022.315588554702</v>
      </c>
      <c r="X337" s="419">
        <v>169302.70884408162</v>
      </c>
      <c r="Y337" s="419">
        <v>54953.65534170319</v>
      </c>
      <c r="Z337" s="419">
        <v>0</v>
      </c>
      <c r="AA337" s="419">
        <v>25517.439999999944</v>
      </c>
      <c r="AB337" s="419">
        <v>0</v>
      </c>
      <c r="AC337" s="419">
        <v>373602.82381379342</v>
      </c>
      <c r="AD337" s="419">
        <v>0</v>
      </c>
      <c r="AE337" s="419">
        <v>0</v>
      </c>
      <c r="AF337" s="419">
        <v>149406.57</v>
      </c>
      <c r="AG337" s="419">
        <v>0</v>
      </c>
      <c r="AH337" s="419">
        <v>0</v>
      </c>
      <c r="AI337" s="419">
        <v>0</v>
      </c>
      <c r="AJ337" s="419">
        <v>0</v>
      </c>
      <c r="AK337" s="419">
        <v>0</v>
      </c>
      <c r="AL337" s="419">
        <v>0</v>
      </c>
      <c r="AM337" s="419">
        <v>0</v>
      </c>
      <c r="AN337" s="419">
        <v>0</v>
      </c>
      <c r="AO337" s="419">
        <v>0</v>
      </c>
      <c r="AP337" s="419">
        <v>0</v>
      </c>
      <c r="AQ337" s="419">
        <v>0</v>
      </c>
      <c r="AR337" s="419">
        <v>0</v>
      </c>
      <c r="AS337" s="419">
        <v>4974857.0600000005</v>
      </c>
      <c r="AT337" s="419">
        <v>1750007.6037960197</v>
      </c>
      <c r="AU337" s="419">
        <v>149406.57</v>
      </c>
      <c r="AV337" s="419">
        <v>1108665.1192073948</v>
      </c>
      <c r="AW337" s="420">
        <v>6874271.233796021</v>
      </c>
      <c r="AX337" s="420">
        <v>6874271.233796021</v>
      </c>
      <c r="AY337" s="420">
        <v>6640</v>
      </c>
      <c r="AZ337" s="420">
        <v>5511200</v>
      </c>
      <c r="BA337" s="420">
        <v>0</v>
      </c>
      <c r="BB337" s="420">
        <v>0</v>
      </c>
      <c r="BC337" s="420">
        <v>6874271.233796021</v>
      </c>
      <c r="BD337" s="419">
        <v>0</v>
      </c>
      <c r="BE337" s="419">
        <v>6874271.23379602</v>
      </c>
      <c r="BF337" s="420">
        <v>5511200</v>
      </c>
      <c r="BG337" s="420">
        <v>5361793.43</v>
      </c>
      <c r="BH337" s="419">
        <v>6724864.6637960207</v>
      </c>
      <c r="BI337" s="419">
        <v>8102.2465828867716</v>
      </c>
      <c r="BJ337" s="419">
        <v>7801.5337505462903</v>
      </c>
      <c r="BK337" s="421">
        <v>3.8545347870785583E-2</v>
      </c>
      <c r="BL337" s="421">
        <v>0</v>
      </c>
      <c r="BM337" s="419">
        <v>0</v>
      </c>
      <c r="BN337" s="420">
        <v>6874271.233796021</v>
      </c>
      <c r="BO337" s="420">
        <v>8282.2544985494224</v>
      </c>
      <c r="BP337" s="420" t="s">
        <v>78</v>
      </c>
      <c r="BQ337" s="420">
        <v>8282.2544985494224</v>
      </c>
      <c r="BR337" s="421">
        <v>3.8740272955089639E-2</v>
      </c>
      <c r="BS337" s="419">
        <v>0</v>
      </c>
      <c r="BT337" s="419">
        <v>6874271.233796021</v>
      </c>
      <c r="BU337" s="419">
        <v>0</v>
      </c>
      <c r="BV337" s="419">
        <v>6874271.233796021</v>
      </c>
      <c r="BW337" s="419">
        <v>0</v>
      </c>
      <c r="BX337" s="419">
        <v>6874271.233796021</v>
      </c>
    </row>
    <row r="338" spans="1:76">
      <c r="A338" s="416">
        <v>149042</v>
      </c>
      <c r="B338" s="416">
        <v>3304044</v>
      </c>
      <c r="C338" s="417" t="s">
        <v>410</v>
      </c>
      <c r="D338" s="418">
        <v>507.83000000000004</v>
      </c>
      <c r="E338" s="418">
        <v>0</v>
      </c>
      <c r="F338" s="418">
        <v>507.83000000000004</v>
      </c>
      <c r="G338" s="419">
        <v>0</v>
      </c>
      <c r="H338" s="419">
        <v>1937322.0795</v>
      </c>
      <c r="I338" s="419">
        <v>1076659.6181700001</v>
      </c>
      <c r="J338" s="419">
        <v>0</v>
      </c>
      <c r="K338" s="419">
        <v>121976.88674305554</v>
      </c>
      <c r="L338" s="419">
        <v>0</v>
      </c>
      <c r="M338" s="419">
        <v>509904.34448611079</v>
      </c>
      <c r="N338" s="419">
        <v>0</v>
      </c>
      <c r="O338" s="419">
        <v>0</v>
      </c>
      <c r="P338" s="419">
        <v>0</v>
      </c>
      <c r="Q338" s="419">
        <v>0</v>
      </c>
      <c r="R338" s="419">
        <v>0</v>
      </c>
      <c r="S338" s="419">
        <v>0</v>
      </c>
      <c r="T338" s="419">
        <v>11958.395501616351</v>
      </c>
      <c r="U338" s="419">
        <v>22376.510852415999</v>
      </c>
      <c r="V338" s="419">
        <v>30035.462940925845</v>
      </c>
      <c r="W338" s="419">
        <v>70804.374176912912</v>
      </c>
      <c r="X338" s="419">
        <v>121979.272573536</v>
      </c>
      <c r="Y338" s="419">
        <v>47239.300688433781</v>
      </c>
      <c r="Z338" s="419">
        <v>0</v>
      </c>
      <c r="AA338" s="419">
        <v>21782.355914914369</v>
      </c>
      <c r="AB338" s="419">
        <v>0</v>
      </c>
      <c r="AC338" s="419">
        <v>203194.85097964437</v>
      </c>
      <c r="AD338" s="419">
        <v>0</v>
      </c>
      <c r="AE338" s="419">
        <v>0</v>
      </c>
      <c r="AF338" s="419">
        <v>149406.57</v>
      </c>
      <c r="AG338" s="419">
        <v>0</v>
      </c>
      <c r="AH338" s="419">
        <v>0</v>
      </c>
      <c r="AI338" s="419">
        <v>0</v>
      </c>
      <c r="AJ338" s="419">
        <v>19467.525900000001</v>
      </c>
      <c r="AK338" s="419">
        <v>0</v>
      </c>
      <c r="AL338" s="419">
        <v>0</v>
      </c>
      <c r="AM338" s="419">
        <v>0</v>
      </c>
      <c r="AN338" s="419">
        <v>0</v>
      </c>
      <c r="AO338" s="419">
        <v>0</v>
      </c>
      <c r="AP338" s="419">
        <v>0</v>
      </c>
      <c r="AQ338" s="419">
        <v>0</v>
      </c>
      <c r="AR338" s="419">
        <v>0</v>
      </c>
      <c r="AS338" s="419">
        <v>3013981.6976700001</v>
      </c>
      <c r="AT338" s="419">
        <v>1161251.754857566</v>
      </c>
      <c r="AU338" s="419">
        <v>168874.09590000001</v>
      </c>
      <c r="AV338" s="419">
        <v>690952.77312982699</v>
      </c>
      <c r="AW338" s="420">
        <v>4344107.548427566</v>
      </c>
      <c r="AX338" s="420">
        <v>4324640.0225275662</v>
      </c>
      <c r="AY338" s="420">
        <v>6640</v>
      </c>
      <c r="AZ338" s="420">
        <v>3371991.2</v>
      </c>
      <c r="BA338" s="420">
        <v>0</v>
      </c>
      <c r="BB338" s="420">
        <v>0</v>
      </c>
      <c r="BC338" s="420">
        <v>4344107.548427566</v>
      </c>
      <c r="BD338" s="419">
        <v>0</v>
      </c>
      <c r="BE338" s="419">
        <v>4344107.548427566</v>
      </c>
      <c r="BF338" s="420">
        <v>3391458.7259</v>
      </c>
      <c r="BG338" s="420">
        <v>3222584.6300000004</v>
      </c>
      <c r="BH338" s="419">
        <v>4175233.4525275659</v>
      </c>
      <c r="BI338" s="419">
        <v>8221.7148504963588</v>
      </c>
      <c r="BJ338" s="419">
        <v>7726.7384726647542</v>
      </c>
      <c r="BK338" s="421">
        <v>6.4060195589989988E-2</v>
      </c>
      <c r="BL338" s="421">
        <v>0</v>
      </c>
      <c r="BM338" s="419">
        <v>0</v>
      </c>
      <c r="BN338" s="420">
        <v>4344107.548427566</v>
      </c>
      <c r="BO338" s="420">
        <v>8515.9207264784782</v>
      </c>
      <c r="BP338" s="420" t="s">
        <v>78</v>
      </c>
      <c r="BQ338" s="420">
        <v>8554.2554564077855</v>
      </c>
      <c r="BR338" s="421">
        <v>5.4584195532394686E-2</v>
      </c>
      <c r="BS338" s="419">
        <v>0</v>
      </c>
      <c r="BT338" s="419">
        <v>4344107.548427566</v>
      </c>
      <c r="BU338" s="419">
        <v>0</v>
      </c>
      <c r="BV338" s="419">
        <v>4344107.548427566</v>
      </c>
      <c r="BW338" s="419">
        <v>19467.525900000001</v>
      </c>
      <c r="BX338" s="419">
        <v>4324640.0225275662</v>
      </c>
    </row>
    <row r="339" spans="1:76">
      <c r="A339" s="416">
        <v>136592</v>
      </c>
      <c r="B339" s="416">
        <v>3304060</v>
      </c>
      <c r="C339" s="417" t="s">
        <v>411</v>
      </c>
      <c r="D339" s="418">
        <v>768</v>
      </c>
      <c r="E339" s="418">
        <v>0</v>
      </c>
      <c r="F339" s="418">
        <v>768</v>
      </c>
      <c r="G339" s="419">
        <v>0</v>
      </c>
      <c r="H339" s="419">
        <v>2657061.4130000002</v>
      </c>
      <c r="I339" s="419">
        <v>1936739.0490000001</v>
      </c>
      <c r="J339" s="419">
        <v>0</v>
      </c>
      <c r="K339" s="419">
        <v>119574.61999999975</v>
      </c>
      <c r="L339" s="419">
        <v>0</v>
      </c>
      <c r="M339" s="419">
        <v>432076.79999999952</v>
      </c>
      <c r="N339" s="419">
        <v>0</v>
      </c>
      <c r="O339" s="419">
        <v>0</v>
      </c>
      <c r="P339" s="419">
        <v>0</v>
      </c>
      <c r="Q339" s="419">
        <v>0</v>
      </c>
      <c r="R339" s="419">
        <v>0</v>
      </c>
      <c r="S339" s="419">
        <v>0</v>
      </c>
      <c r="T339" s="419">
        <v>25640.64965841606</v>
      </c>
      <c r="U339" s="419">
        <v>37190.305709225511</v>
      </c>
      <c r="V339" s="419">
        <v>62975.584334288236</v>
      </c>
      <c r="W339" s="419">
        <v>34463.016623882315</v>
      </c>
      <c r="X339" s="419">
        <v>22319.348745772724</v>
      </c>
      <c r="Y339" s="419">
        <v>41219.255494391597</v>
      </c>
      <c r="Z339" s="419">
        <v>0</v>
      </c>
      <c r="AA339" s="419">
        <v>47845.2</v>
      </c>
      <c r="AB339" s="419">
        <v>0</v>
      </c>
      <c r="AC339" s="419">
        <v>236603.63693565052</v>
      </c>
      <c r="AD339" s="419">
        <v>0</v>
      </c>
      <c r="AE339" s="419">
        <v>0</v>
      </c>
      <c r="AF339" s="419">
        <v>149406.57</v>
      </c>
      <c r="AG339" s="419">
        <v>0</v>
      </c>
      <c r="AH339" s="419">
        <v>0</v>
      </c>
      <c r="AI339" s="419">
        <v>0</v>
      </c>
      <c r="AJ339" s="419">
        <v>31408.513500000001</v>
      </c>
      <c r="AK339" s="419">
        <v>0</v>
      </c>
      <c r="AL339" s="419">
        <v>0</v>
      </c>
      <c r="AM339" s="419">
        <v>0</v>
      </c>
      <c r="AN339" s="419">
        <v>0</v>
      </c>
      <c r="AO339" s="419">
        <v>0</v>
      </c>
      <c r="AP339" s="419">
        <v>0</v>
      </c>
      <c r="AQ339" s="419">
        <v>0</v>
      </c>
      <c r="AR339" s="419">
        <v>0</v>
      </c>
      <c r="AS339" s="419">
        <v>4593800.4620000003</v>
      </c>
      <c r="AT339" s="419">
        <v>1059908.4175016261</v>
      </c>
      <c r="AU339" s="419">
        <v>180815.08350000001</v>
      </c>
      <c r="AV339" s="419">
        <v>745459.10903940175</v>
      </c>
      <c r="AW339" s="420">
        <v>5834523.9630016256</v>
      </c>
      <c r="AX339" s="420">
        <v>5803115.4495016253</v>
      </c>
      <c r="AY339" s="420">
        <v>6640</v>
      </c>
      <c r="AZ339" s="420">
        <v>5099520</v>
      </c>
      <c r="BA339" s="420">
        <v>0</v>
      </c>
      <c r="BB339" s="420">
        <v>0</v>
      </c>
      <c r="BC339" s="420">
        <v>5834523.9630016256</v>
      </c>
      <c r="BD339" s="419">
        <v>0</v>
      </c>
      <c r="BE339" s="419">
        <v>5834523.9630016265</v>
      </c>
      <c r="BF339" s="420">
        <v>5130928.5135000004</v>
      </c>
      <c r="BG339" s="420">
        <v>4950113.43</v>
      </c>
      <c r="BH339" s="419">
        <v>5653708.879501625</v>
      </c>
      <c r="BI339" s="419">
        <v>7361.6001035177405</v>
      </c>
      <c r="BJ339" s="419">
        <v>7197.8497951885574</v>
      </c>
      <c r="BK339" s="421">
        <v>2.2749892396843694E-2</v>
      </c>
      <c r="BL339" s="421">
        <v>0</v>
      </c>
      <c r="BM339" s="419">
        <v>0</v>
      </c>
      <c r="BN339" s="420">
        <v>5834523.9630016256</v>
      </c>
      <c r="BO339" s="420">
        <v>7556.1399082052412</v>
      </c>
      <c r="BP339" s="420" t="s">
        <v>78</v>
      </c>
      <c r="BQ339" s="420">
        <v>7597.0364101583664</v>
      </c>
      <c r="BR339" s="421">
        <v>2.4471067371545807E-2</v>
      </c>
      <c r="BS339" s="419">
        <v>0</v>
      </c>
      <c r="BT339" s="419">
        <v>5834523.9630016256</v>
      </c>
      <c r="BU339" s="419">
        <v>0</v>
      </c>
      <c r="BV339" s="419">
        <v>5834523.9630016256</v>
      </c>
      <c r="BW339" s="419">
        <v>31408.513500000001</v>
      </c>
      <c r="BX339" s="419">
        <v>5803115.4495016253</v>
      </c>
    </row>
    <row r="340" spans="1:76">
      <c r="A340" s="416">
        <v>136589</v>
      </c>
      <c r="B340" s="416">
        <v>3304108</v>
      </c>
      <c r="C340" s="417" t="s">
        <v>412</v>
      </c>
      <c r="D340" s="418">
        <v>935</v>
      </c>
      <c r="E340" s="418">
        <v>0</v>
      </c>
      <c r="F340" s="418">
        <v>935</v>
      </c>
      <c r="G340" s="419">
        <v>0</v>
      </c>
      <c r="H340" s="419">
        <v>3186197.84</v>
      </c>
      <c r="I340" s="419">
        <v>2412880.875</v>
      </c>
      <c r="J340" s="419">
        <v>0</v>
      </c>
      <c r="K340" s="419">
        <v>273242.82999999967</v>
      </c>
      <c r="L340" s="419">
        <v>0</v>
      </c>
      <c r="M340" s="419">
        <v>960358.19999999937</v>
      </c>
      <c r="N340" s="419">
        <v>0</v>
      </c>
      <c r="O340" s="419">
        <v>0</v>
      </c>
      <c r="P340" s="419">
        <v>0</v>
      </c>
      <c r="Q340" s="419">
        <v>0</v>
      </c>
      <c r="R340" s="419">
        <v>0</v>
      </c>
      <c r="S340" s="419">
        <v>0</v>
      </c>
      <c r="T340" s="419">
        <v>23853.341245439991</v>
      </c>
      <c r="U340" s="419">
        <v>4642.7351040000003</v>
      </c>
      <c r="V340" s="419">
        <v>17688.820746239948</v>
      </c>
      <c r="W340" s="419">
        <v>104688.51800063944</v>
      </c>
      <c r="X340" s="419">
        <v>337428.82876415993</v>
      </c>
      <c r="Y340" s="419">
        <v>96053.030707199156</v>
      </c>
      <c r="Z340" s="419">
        <v>0</v>
      </c>
      <c r="AA340" s="419">
        <v>52629.719999999965</v>
      </c>
      <c r="AB340" s="419">
        <v>0</v>
      </c>
      <c r="AC340" s="419">
        <v>446175.10217182228</v>
      </c>
      <c r="AD340" s="419">
        <v>0</v>
      </c>
      <c r="AE340" s="419">
        <v>0</v>
      </c>
      <c r="AF340" s="419">
        <v>149406.57</v>
      </c>
      <c r="AG340" s="419">
        <v>0</v>
      </c>
      <c r="AH340" s="419">
        <v>0</v>
      </c>
      <c r="AI340" s="419">
        <v>0</v>
      </c>
      <c r="AJ340" s="419">
        <v>22821.5988</v>
      </c>
      <c r="AK340" s="419">
        <v>0</v>
      </c>
      <c r="AL340" s="419">
        <v>0</v>
      </c>
      <c r="AM340" s="419">
        <v>0</v>
      </c>
      <c r="AN340" s="419">
        <v>0</v>
      </c>
      <c r="AO340" s="419">
        <v>0</v>
      </c>
      <c r="AP340" s="419">
        <v>0</v>
      </c>
      <c r="AQ340" s="419">
        <v>0</v>
      </c>
      <c r="AR340" s="419">
        <v>0</v>
      </c>
      <c r="AS340" s="419">
        <v>5599078.7149999999</v>
      </c>
      <c r="AT340" s="419">
        <v>2316761.1267395001</v>
      </c>
      <c r="AU340" s="419">
        <v>172228.16880000001</v>
      </c>
      <c r="AV340" s="419">
        <v>1380593.3075661862</v>
      </c>
      <c r="AW340" s="420">
        <v>8088068.0105395</v>
      </c>
      <c r="AX340" s="420">
        <v>8065246.4117395002</v>
      </c>
      <c r="AY340" s="420">
        <v>6640</v>
      </c>
      <c r="AZ340" s="420">
        <v>6208400</v>
      </c>
      <c r="BA340" s="420">
        <v>0</v>
      </c>
      <c r="BB340" s="420">
        <v>0</v>
      </c>
      <c r="BC340" s="420">
        <v>8088068.0105395</v>
      </c>
      <c r="BD340" s="419">
        <v>0</v>
      </c>
      <c r="BE340" s="419">
        <v>8088068.0105395</v>
      </c>
      <c r="BF340" s="420">
        <v>6231221.5987999998</v>
      </c>
      <c r="BG340" s="420">
        <v>6058993.4299999997</v>
      </c>
      <c r="BH340" s="419">
        <v>7915839.8417394999</v>
      </c>
      <c r="BI340" s="419">
        <v>8466.1388681705885</v>
      </c>
      <c r="BJ340" s="419">
        <v>8222.9278302375806</v>
      </c>
      <c r="BK340" s="421">
        <v>2.9577182598960125E-2</v>
      </c>
      <c r="BL340" s="421">
        <v>0</v>
      </c>
      <c r="BM340" s="419">
        <v>0</v>
      </c>
      <c r="BN340" s="420">
        <v>8088068.0105395</v>
      </c>
      <c r="BO340" s="420">
        <v>8625.9319911652401</v>
      </c>
      <c r="BP340" s="420" t="s">
        <v>78</v>
      </c>
      <c r="BQ340" s="420">
        <v>8650.340118224065</v>
      </c>
      <c r="BR340" s="421">
        <v>2.98358052706309E-2</v>
      </c>
      <c r="BS340" s="419">
        <v>0</v>
      </c>
      <c r="BT340" s="419">
        <v>8088068.0105395</v>
      </c>
      <c r="BU340" s="419">
        <v>0</v>
      </c>
      <c r="BV340" s="419">
        <v>8088068.0105395</v>
      </c>
      <c r="BW340" s="419">
        <v>22821.5988</v>
      </c>
      <c r="BX340" s="419">
        <v>8065246.4117395002</v>
      </c>
    </row>
    <row r="341" spans="1:76">
      <c r="A341" s="416">
        <v>143438</v>
      </c>
      <c r="B341" s="416">
        <v>3304129</v>
      </c>
      <c r="C341" s="417" t="s">
        <v>413</v>
      </c>
      <c r="D341" s="418">
        <v>704</v>
      </c>
      <c r="E341" s="418">
        <v>0</v>
      </c>
      <c r="F341" s="418">
        <v>704</v>
      </c>
      <c r="G341" s="419">
        <v>0</v>
      </c>
      <c r="H341" s="419">
        <v>2531889.355</v>
      </c>
      <c r="I341" s="419">
        <v>1666496.3910000001</v>
      </c>
      <c r="J341" s="419">
        <v>0</v>
      </c>
      <c r="K341" s="419">
        <v>143786.00999999975</v>
      </c>
      <c r="L341" s="419">
        <v>0</v>
      </c>
      <c r="M341" s="419">
        <v>605920.19999999902</v>
      </c>
      <c r="N341" s="419">
        <v>0</v>
      </c>
      <c r="O341" s="419">
        <v>0</v>
      </c>
      <c r="P341" s="419">
        <v>0</v>
      </c>
      <c r="Q341" s="419">
        <v>0</v>
      </c>
      <c r="R341" s="419">
        <v>0</v>
      </c>
      <c r="S341" s="419">
        <v>0</v>
      </c>
      <c r="T341" s="419">
        <v>5963.3353113599815</v>
      </c>
      <c r="U341" s="419">
        <v>25999.316582399988</v>
      </c>
      <c r="V341" s="419">
        <v>36687.924510719982</v>
      </c>
      <c r="W341" s="419">
        <v>52344.259000319595</v>
      </c>
      <c r="X341" s="419">
        <v>136047.6143308797</v>
      </c>
      <c r="Y341" s="419">
        <v>111735.1581695999</v>
      </c>
      <c r="Z341" s="419">
        <v>0</v>
      </c>
      <c r="AA341" s="419">
        <v>27112.279999999915</v>
      </c>
      <c r="AB341" s="419">
        <v>0</v>
      </c>
      <c r="AC341" s="419">
        <v>275550.69445117796</v>
      </c>
      <c r="AD341" s="419">
        <v>0</v>
      </c>
      <c r="AE341" s="419">
        <v>0</v>
      </c>
      <c r="AF341" s="419">
        <v>149406.57</v>
      </c>
      <c r="AG341" s="419">
        <v>0</v>
      </c>
      <c r="AH341" s="419">
        <v>0</v>
      </c>
      <c r="AI341" s="419">
        <v>0</v>
      </c>
      <c r="AJ341" s="419">
        <v>24204.725999999999</v>
      </c>
      <c r="AK341" s="419">
        <v>0</v>
      </c>
      <c r="AL341" s="419">
        <v>0</v>
      </c>
      <c r="AM341" s="419">
        <v>0</v>
      </c>
      <c r="AN341" s="419">
        <v>0</v>
      </c>
      <c r="AO341" s="419">
        <v>0</v>
      </c>
      <c r="AP341" s="419">
        <v>0</v>
      </c>
      <c r="AQ341" s="419">
        <v>0</v>
      </c>
      <c r="AR341" s="419">
        <v>0</v>
      </c>
      <c r="AS341" s="419">
        <v>4198385.7460000003</v>
      </c>
      <c r="AT341" s="419">
        <v>1421146.7923564559</v>
      </c>
      <c r="AU341" s="419">
        <v>173611.296</v>
      </c>
      <c r="AV341" s="419">
        <v>888124.15619707806</v>
      </c>
      <c r="AW341" s="420">
        <v>5793143.8343564561</v>
      </c>
      <c r="AX341" s="420">
        <v>5768939.1083564563</v>
      </c>
      <c r="AY341" s="420">
        <v>6640</v>
      </c>
      <c r="AZ341" s="420">
        <v>4674560</v>
      </c>
      <c r="BA341" s="420">
        <v>0</v>
      </c>
      <c r="BB341" s="420">
        <v>0</v>
      </c>
      <c r="BC341" s="420">
        <v>5793143.8343564561</v>
      </c>
      <c r="BD341" s="419">
        <v>0</v>
      </c>
      <c r="BE341" s="419">
        <v>5793143.834356457</v>
      </c>
      <c r="BF341" s="420">
        <v>4698764.7259999998</v>
      </c>
      <c r="BG341" s="420">
        <v>4525153.43</v>
      </c>
      <c r="BH341" s="419">
        <v>5619532.538356456</v>
      </c>
      <c r="BI341" s="419">
        <v>7982.290537438148</v>
      </c>
      <c r="BJ341" s="419">
        <v>7815.2803403385042</v>
      </c>
      <c r="BK341" s="421">
        <v>2.1369700103734235E-2</v>
      </c>
      <c r="BL341" s="421">
        <v>0</v>
      </c>
      <c r="BM341" s="419">
        <v>0</v>
      </c>
      <c r="BN341" s="420">
        <v>5793143.8343564561</v>
      </c>
      <c r="BO341" s="420">
        <v>8194.51577891542</v>
      </c>
      <c r="BP341" s="420" t="s">
        <v>78</v>
      </c>
      <c r="BQ341" s="420">
        <v>8228.8974919836019</v>
      </c>
      <c r="BR341" s="421">
        <v>2.5278885664637318E-2</v>
      </c>
      <c r="BS341" s="419">
        <v>0</v>
      </c>
      <c r="BT341" s="419">
        <v>5793143.8343564561</v>
      </c>
      <c r="BU341" s="419">
        <v>0</v>
      </c>
      <c r="BV341" s="419">
        <v>5793143.8343564561</v>
      </c>
      <c r="BW341" s="419">
        <v>24204.725999999999</v>
      </c>
      <c r="BX341" s="419">
        <v>5768939.1083564563</v>
      </c>
    </row>
    <row r="342" spans="1:76">
      <c r="A342" s="416">
        <v>148684</v>
      </c>
      <c r="B342" s="416">
        <v>3304187</v>
      </c>
      <c r="C342" s="417" t="s">
        <v>414</v>
      </c>
      <c r="D342" s="418">
        <v>741</v>
      </c>
      <c r="E342" s="418">
        <v>0</v>
      </c>
      <c r="F342" s="418">
        <v>741</v>
      </c>
      <c r="G342" s="419">
        <v>0</v>
      </c>
      <c r="H342" s="419">
        <v>2583096.1060000001</v>
      </c>
      <c r="I342" s="419">
        <v>1846658.1629999999</v>
      </c>
      <c r="J342" s="419">
        <v>0</v>
      </c>
      <c r="K342" s="419">
        <v>172938.49999999977</v>
      </c>
      <c r="L342" s="419">
        <v>0</v>
      </c>
      <c r="M342" s="419">
        <v>627861.59999999916</v>
      </c>
      <c r="N342" s="419">
        <v>0</v>
      </c>
      <c r="O342" s="419">
        <v>0</v>
      </c>
      <c r="P342" s="419">
        <v>0</v>
      </c>
      <c r="Q342" s="419">
        <v>0</v>
      </c>
      <c r="R342" s="419">
        <v>0</v>
      </c>
      <c r="S342" s="419">
        <v>0</v>
      </c>
      <c r="T342" s="419">
        <v>16157.889302306579</v>
      </c>
      <c r="U342" s="419">
        <v>19525.838095498359</v>
      </c>
      <c r="V342" s="419">
        <v>30833.261267732752</v>
      </c>
      <c r="W342" s="419">
        <v>97649.852740026385</v>
      </c>
      <c r="X342" s="419">
        <v>137001.13173777959</v>
      </c>
      <c r="Y342" s="419">
        <v>56924.533283701567</v>
      </c>
      <c r="Z342" s="419">
        <v>0</v>
      </c>
      <c r="AA342" s="419">
        <v>27112.279999999926</v>
      </c>
      <c r="AB342" s="419">
        <v>0</v>
      </c>
      <c r="AC342" s="419">
        <v>282043.72122180584</v>
      </c>
      <c r="AD342" s="419">
        <v>0</v>
      </c>
      <c r="AE342" s="419">
        <v>0</v>
      </c>
      <c r="AF342" s="419">
        <v>149406.57</v>
      </c>
      <c r="AG342" s="419">
        <v>0</v>
      </c>
      <c r="AH342" s="419">
        <v>0</v>
      </c>
      <c r="AI342" s="419">
        <v>0</v>
      </c>
      <c r="AJ342" s="419">
        <v>32586.799800000001</v>
      </c>
      <c r="AK342" s="419">
        <v>0</v>
      </c>
      <c r="AL342" s="419">
        <v>0</v>
      </c>
      <c r="AM342" s="419">
        <v>0</v>
      </c>
      <c r="AN342" s="419">
        <v>0</v>
      </c>
      <c r="AO342" s="419">
        <v>0</v>
      </c>
      <c r="AP342" s="419">
        <v>0</v>
      </c>
      <c r="AQ342" s="419">
        <v>0</v>
      </c>
      <c r="AR342" s="419">
        <v>0</v>
      </c>
      <c r="AS342" s="419">
        <v>4429754.2690000003</v>
      </c>
      <c r="AT342" s="419">
        <v>1468048.60764885</v>
      </c>
      <c r="AU342" s="419">
        <v>181993.36980000001</v>
      </c>
      <c r="AV342" s="419">
        <v>920732.77298554173</v>
      </c>
      <c r="AW342" s="420">
        <v>6079796.2464488512</v>
      </c>
      <c r="AX342" s="420">
        <v>6047209.446648851</v>
      </c>
      <c r="AY342" s="420">
        <v>6640</v>
      </c>
      <c r="AZ342" s="420">
        <v>4920240</v>
      </c>
      <c r="BA342" s="420">
        <v>0</v>
      </c>
      <c r="BB342" s="420">
        <v>0</v>
      </c>
      <c r="BC342" s="420">
        <v>6079796.2464488512</v>
      </c>
      <c r="BD342" s="419">
        <v>0</v>
      </c>
      <c r="BE342" s="419">
        <v>6079796.2464488503</v>
      </c>
      <c r="BF342" s="420">
        <v>4952826.7998000002</v>
      </c>
      <c r="BG342" s="420">
        <v>4770833.43</v>
      </c>
      <c r="BH342" s="419">
        <v>5897802.8766488507</v>
      </c>
      <c r="BI342" s="419">
        <v>7959.24814662463</v>
      </c>
      <c r="BJ342" s="419">
        <v>7853.2658351752016</v>
      </c>
      <c r="BK342" s="421">
        <v>1.3495316938684016E-2</v>
      </c>
      <c r="BL342" s="421">
        <v>0</v>
      </c>
      <c r="BM342" s="419">
        <v>0</v>
      </c>
      <c r="BN342" s="420">
        <v>6079796.2464488512</v>
      </c>
      <c r="BO342" s="420">
        <v>8160.8764462197723</v>
      </c>
      <c r="BP342" s="420" t="s">
        <v>78</v>
      </c>
      <c r="BQ342" s="420">
        <v>8204.8532340740239</v>
      </c>
      <c r="BR342" s="421">
        <v>1.3416437681055493E-2</v>
      </c>
      <c r="BS342" s="419">
        <v>0</v>
      </c>
      <c r="BT342" s="419">
        <v>6079796.2464488512</v>
      </c>
      <c r="BU342" s="419">
        <v>0</v>
      </c>
      <c r="BV342" s="419">
        <v>6079796.2464488512</v>
      </c>
      <c r="BW342" s="419">
        <v>32586.799800000001</v>
      </c>
      <c r="BX342" s="419">
        <v>6047209.446648851</v>
      </c>
    </row>
    <row r="343" spans="1:76">
      <c r="A343" s="416">
        <v>138137</v>
      </c>
      <c r="B343" s="416">
        <v>3304206</v>
      </c>
      <c r="C343" s="417" t="s">
        <v>415</v>
      </c>
      <c r="D343" s="418">
        <v>757</v>
      </c>
      <c r="E343" s="418">
        <v>0</v>
      </c>
      <c r="F343" s="418">
        <v>757</v>
      </c>
      <c r="G343" s="419">
        <v>0</v>
      </c>
      <c r="H343" s="419">
        <v>2651371.7740000002</v>
      </c>
      <c r="I343" s="419">
        <v>1872395.5590000001</v>
      </c>
      <c r="J343" s="419">
        <v>0</v>
      </c>
      <c r="K343" s="419">
        <v>208514.41999999995</v>
      </c>
      <c r="L343" s="419">
        <v>0</v>
      </c>
      <c r="M343" s="419">
        <v>729129.6</v>
      </c>
      <c r="N343" s="419">
        <v>0</v>
      </c>
      <c r="O343" s="419">
        <v>0</v>
      </c>
      <c r="P343" s="419">
        <v>0</v>
      </c>
      <c r="Q343" s="419">
        <v>0</v>
      </c>
      <c r="R343" s="419">
        <v>0</v>
      </c>
      <c r="S343" s="419">
        <v>0</v>
      </c>
      <c r="T343" s="419">
        <v>50863.742361599761</v>
      </c>
      <c r="U343" s="419">
        <v>71498.120601599687</v>
      </c>
      <c r="V343" s="419">
        <v>33412.21696511998</v>
      </c>
      <c r="W343" s="419">
        <v>136955.52697343958</v>
      </c>
      <c r="X343" s="419">
        <v>63796.338923519543</v>
      </c>
      <c r="Y343" s="419">
        <v>30384.121958399959</v>
      </c>
      <c r="Z343" s="419">
        <v>0</v>
      </c>
      <c r="AA343" s="419">
        <v>33624.895862068908</v>
      </c>
      <c r="AB343" s="419">
        <v>0</v>
      </c>
      <c r="AC343" s="419">
        <v>370066.34836267109</v>
      </c>
      <c r="AD343" s="419">
        <v>0</v>
      </c>
      <c r="AE343" s="419">
        <v>0</v>
      </c>
      <c r="AF343" s="419">
        <v>149406.57</v>
      </c>
      <c r="AG343" s="419">
        <v>0</v>
      </c>
      <c r="AH343" s="419">
        <v>0</v>
      </c>
      <c r="AI343" s="419">
        <v>0</v>
      </c>
      <c r="AJ343" s="419">
        <v>38324.1495</v>
      </c>
      <c r="AK343" s="419">
        <v>0</v>
      </c>
      <c r="AL343" s="419">
        <v>0</v>
      </c>
      <c r="AM343" s="419">
        <v>0</v>
      </c>
      <c r="AN343" s="419">
        <v>0</v>
      </c>
      <c r="AO343" s="419">
        <v>0</v>
      </c>
      <c r="AP343" s="419">
        <v>0</v>
      </c>
      <c r="AQ343" s="419">
        <v>0</v>
      </c>
      <c r="AR343" s="419">
        <v>0</v>
      </c>
      <c r="AS343" s="419">
        <v>4523767.3330000006</v>
      </c>
      <c r="AT343" s="419">
        <v>1728245.3320084186</v>
      </c>
      <c r="AU343" s="419">
        <v>187730.71950000001</v>
      </c>
      <c r="AV343" s="419">
        <v>1073094.1866147954</v>
      </c>
      <c r="AW343" s="420">
        <v>6439743.3845084189</v>
      </c>
      <c r="AX343" s="420">
        <v>6401419.2350084186</v>
      </c>
      <c r="AY343" s="420">
        <v>6640</v>
      </c>
      <c r="AZ343" s="420">
        <v>5026480</v>
      </c>
      <c r="BA343" s="420">
        <v>0</v>
      </c>
      <c r="BB343" s="420">
        <v>0</v>
      </c>
      <c r="BC343" s="420">
        <v>6439743.3845084189</v>
      </c>
      <c r="BD343" s="419">
        <v>0</v>
      </c>
      <c r="BE343" s="419">
        <v>6439743.3845084189</v>
      </c>
      <c r="BF343" s="420">
        <v>5064804.1495000003</v>
      </c>
      <c r="BG343" s="420">
        <v>4877073.43</v>
      </c>
      <c r="BH343" s="419">
        <v>6252012.6650084183</v>
      </c>
      <c r="BI343" s="419">
        <v>8258.9335072766426</v>
      </c>
      <c r="BJ343" s="419">
        <v>7928.1716056504592</v>
      </c>
      <c r="BK343" s="421">
        <v>4.1719821174209595E-2</v>
      </c>
      <c r="BL343" s="421">
        <v>0</v>
      </c>
      <c r="BM343" s="419">
        <v>0</v>
      </c>
      <c r="BN343" s="420">
        <v>6439743.3845084189</v>
      </c>
      <c r="BO343" s="420">
        <v>8456.3001783466552</v>
      </c>
      <c r="BP343" s="420" t="s">
        <v>78</v>
      </c>
      <c r="BQ343" s="420">
        <v>8506.9265317152167</v>
      </c>
      <c r="BR343" s="421">
        <v>4.4259864079399192E-2</v>
      </c>
      <c r="BS343" s="419">
        <v>0</v>
      </c>
      <c r="BT343" s="419">
        <v>6439743.3845084189</v>
      </c>
      <c r="BU343" s="419">
        <v>0</v>
      </c>
      <c r="BV343" s="419">
        <v>6439743.3845084189</v>
      </c>
      <c r="BW343" s="419">
        <v>38324.1495</v>
      </c>
      <c r="BX343" s="419">
        <v>6401419.2350084186</v>
      </c>
    </row>
    <row r="344" spans="1:76">
      <c r="A344" s="416">
        <v>138937</v>
      </c>
      <c r="B344" s="416">
        <v>3304207</v>
      </c>
      <c r="C344" s="417" t="s">
        <v>416</v>
      </c>
      <c r="D344" s="418">
        <v>863</v>
      </c>
      <c r="E344" s="418">
        <v>0</v>
      </c>
      <c r="F344" s="418">
        <v>863</v>
      </c>
      <c r="G344" s="419">
        <v>0</v>
      </c>
      <c r="H344" s="419">
        <v>2947233.0019999999</v>
      </c>
      <c r="I344" s="419">
        <v>2219850.4050000003</v>
      </c>
      <c r="J344" s="419">
        <v>0</v>
      </c>
      <c r="K344" s="419">
        <v>231737.58999999973</v>
      </c>
      <c r="L344" s="419">
        <v>0</v>
      </c>
      <c r="M344" s="419">
        <v>854026.7999999997</v>
      </c>
      <c r="N344" s="419">
        <v>0</v>
      </c>
      <c r="O344" s="419">
        <v>0</v>
      </c>
      <c r="P344" s="419">
        <v>0</v>
      </c>
      <c r="Q344" s="419">
        <v>0</v>
      </c>
      <c r="R344" s="419">
        <v>0</v>
      </c>
      <c r="S344" s="419">
        <v>0</v>
      </c>
      <c r="T344" s="419">
        <v>31921.383137279921</v>
      </c>
      <c r="U344" s="419">
        <v>37606.154342399983</v>
      </c>
      <c r="V344" s="419">
        <v>104167.4999500798</v>
      </c>
      <c r="W344" s="419">
        <v>141974.8394803197</v>
      </c>
      <c r="X344" s="419">
        <v>177553.66616063952</v>
      </c>
      <c r="Y344" s="419">
        <v>49006.648319999986</v>
      </c>
      <c r="Z344" s="419">
        <v>0</v>
      </c>
      <c r="AA344" s="419">
        <v>52936.419999999918</v>
      </c>
      <c r="AB344" s="419">
        <v>0</v>
      </c>
      <c r="AC344" s="419">
        <v>314786.16296053946</v>
      </c>
      <c r="AD344" s="419">
        <v>0</v>
      </c>
      <c r="AE344" s="419">
        <v>0</v>
      </c>
      <c r="AF344" s="419">
        <v>149406.57</v>
      </c>
      <c r="AG344" s="419">
        <v>0</v>
      </c>
      <c r="AH344" s="419">
        <v>0</v>
      </c>
      <c r="AI344" s="419">
        <v>0</v>
      </c>
      <c r="AJ344" s="419">
        <v>24665.768400000001</v>
      </c>
      <c r="AK344" s="419">
        <v>0</v>
      </c>
      <c r="AL344" s="419">
        <v>0</v>
      </c>
      <c r="AM344" s="419">
        <v>0</v>
      </c>
      <c r="AN344" s="419">
        <v>0</v>
      </c>
      <c r="AO344" s="419">
        <v>0</v>
      </c>
      <c r="AP344" s="419">
        <v>0</v>
      </c>
      <c r="AQ344" s="419">
        <v>0</v>
      </c>
      <c r="AR344" s="419">
        <v>0</v>
      </c>
      <c r="AS344" s="419">
        <v>5167083.4069999997</v>
      </c>
      <c r="AT344" s="419">
        <v>1995717.1643512575</v>
      </c>
      <c r="AU344" s="419">
        <v>174072.33840000001</v>
      </c>
      <c r="AV344" s="419">
        <v>1159218.3826111979</v>
      </c>
      <c r="AW344" s="420">
        <v>7336872.9097512569</v>
      </c>
      <c r="AX344" s="420">
        <v>7312207.1413512565</v>
      </c>
      <c r="AY344" s="420">
        <v>6640</v>
      </c>
      <c r="AZ344" s="420">
        <v>5730320</v>
      </c>
      <c r="BA344" s="420">
        <v>0</v>
      </c>
      <c r="BB344" s="420">
        <v>0</v>
      </c>
      <c r="BC344" s="420">
        <v>7336872.9097512569</v>
      </c>
      <c r="BD344" s="419">
        <v>0</v>
      </c>
      <c r="BE344" s="419">
        <v>7336872.9097512579</v>
      </c>
      <c r="BF344" s="420">
        <v>5754985.7684000004</v>
      </c>
      <c r="BG344" s="420">
        <v>5580913.4299999997</v>
      </c>
      <c r="BH344" s="419">
        <v>7162800.5713512562</v>
      </c>
      <c r="BI344" s="419">
        <v>8299.8847871972848</v>
      </c>
      <c r="BJ344" s="419">
        <v>7935.583403751466</v>
      </c>
      <c r="BK344" s="421">
        <v>4.5907322109877781E-2</v>
      </c>
      <c r="BL344" s="421">
        <v>0</v>
      </c>
      <c r="BM344" s="419">
        <v>0</v>
      </c>
      <c r="BN344" s="420">
        <v>7336872.9097512569</v>
      </c>
      <c r="BO344" s="420">
        <v>8473.009433778976</v>
      </c>
      <c r="BP344" s="420" t="s">
        <v>78</v>
      </c>
      <c r="BQ344" s="420">
        <v>8501.590857185698</v>
      </c>
      <c r="BR344" s="421">
        <v>4.5370718676001065E-2</v>
      </c>
      <c r="BS344" s="419">
        <v>0</v>
      </c>
      <c r="BT344" s="419">
        <v>7336872.9097512569</v>
      </c>
      <c r="BU344" s="419">
        <v>0</v>
      </c>
      <c r="BV344" s="419">
        <v>7336872.9097512569</v>
      </c>
      <c r="BW344" s="419">
        <v>24665.768400000001</v>
      </c>
      <c r="BX344" s="419">
        <v>7312207.1413512565</v>
      </c>
    </row>
    <row r="345" spans="1:76">
      <c r="A345" s="416">
        <v>136882</v>
      </c>
      <c r="B345" s="416">
        <v>3304220</v>
      </c>
      <c r="C345" s="417" t="s">
        <v>417</v>
      </c>
      <c r="D345" s="418">
        <v>748</v>
      </c>
      <c r="E345" s="418">
        <v>0</v>
      </c>
      <c r="F345" s="418">
        <v>748</v>
      </c>
      <c r="G345" s="419">
        <v>0</v>
      </c>
      <c r="H345" s="419">
        <v>2560337.5500000003</v>
      </c>
      <c r="I345" s="419">
        <v>1917436.0020000001</v>
      </c>
      <c r="J345" s="419">
        <v>0</v>
      </c>
      <c r="K345" s="419">
        <v>276207.48999999993</v>
      </c>
      <c r="L345" s="419">
        <v>0</v>
      </c>
      <c r="M345" s="419">
        <v>970484.99999999884</v>
      </c>
      <c r="N345" s="419">
        <v>0</v>
      </c>
      <c r="O345" s="419">
        <v>0</v>
      </c>
      <c r="P345" s="419">
        <v>0</v>
      </c>
      <c r="Q345" s="419">
        <v>0</v>
      </c>
      <c r="R345" s="419">
        <v>0</v>
      </c>
      <c r="S345" s="419">
        <v>0</v>
      </c>
      <c r="T345" s="419">
        <v>3157.0598707199929</v>
      </c>
      <c r="U345" s="419">
        <v>7892.6496767999906</v>
      </c>
      <c r="V345" s="419">
        <v>13102.830182399997</v>
      </c>
      <c r="W345" s="419">
        <v>238058.82175487993</v>
      </c>
      <c r="X345" s="419">
        <v>139890.76727807979</v>
      </c>
      <c r="Y345" s="419">
        <v>168582.8702207999</v>
      </c>
      <c r="Z345" s="419">
        <v>0</v>
      </c>
      <c r="AA345" s="419">
        <v>73460.849692101707</v>
      </c>
      <c r="AB345" s="419">
        <v>0</v>
      </c>
      <c r="AC345" s="419">
        <v>295543.11495024746</v>
      </c>
      <c r="AD345" s="419">
        <v>0</v>
      </c>
      <c r="AE345" s="419">
        <v>0</v>
      </c>
      <c r="AF345" s="419">
        <v>149406.57</v>
      </c>
      <c r="AG345" s="419">
        <v>0</v>
      </c>
      <c r="AH345" s="419">
        <v>0</v>
      </c>
      <c r="AI345" s="419">
        <v>0</v>
      </c>
      <c r="AJ345" s="419">
        <v>23397.9018</v>
      </c>
      <c r="AK345" s="419">
        <v>0</v>
      </c>
      <c r="AL345" s="419">
        <v>0</v>
      </c>
      <c r="AM345" s="419">
        <v>0</v>
      </c>
      <c r="AN345" s="419">
        <v>0</v>
      </c>
      <c r="AO345" s="419">
        <v>0</v>
      </c>
      <c r="AP345" s="419">
        <v>0</v>
      </c>
      <c r="AQ345" s="419">
        <v>0</v>
      </c>
      <c r="AR345" s="419">
        <v>0</v>
      </c>
      <c r="AS345" s="419">
        <v>4477773.5520000001</v>
      </c>
      <c r="AT345" s="419">
        <v>2186381.4536260278</v>
      </c>
      <c r="AU345" s="419">
        <v>172804.4718</v>
      </c>
      <c r="AV345" s="419">
        <v>1173687.6885843717</v>
      </c>
      <c r="AW345" s="420">
        <v>6836959.4774260288</v>
      </c>
      <c r="AX345" s="420">
        <v>6813561.5756260287</v>
      </c>
      <c r="AY345" s="420">
        <v>6640</v>
      </c>
      <c r="AZ345" s="420">
        <v>4966720</v>
      </c>
      <c r="BA345" s="420">
        <v>0</v>
      </c>
      <c r="BB345" s="420">
        <v>0</v>
      </c>
      <c r="BC345" s="420">
        <v>6836959.4774260288</v>
      </c>
      <c r="BD345" s="419">
        <v>0</v>
      </c>
      <c r="BE345" s="419">
        <v>6836959.4774260279</v>
      </c>
      <c r="BF345" s="420">
        <v>4990117.9018000001</v>
      </c>
      <c r="BG345" s="420">
        <v>4817313.43</v>
      </c>
      <c r="BH345" s="419">
        <v>6664155.0056260284</v>
      </c>
      <c r="BI345" s="419">
        <v>8909.2981358636735</v>
      </c>
      <c r="BJ345" s="419">
        <v>8473.8002968000001</v>
      </c>
      <c r="BK345" s="421">
        <v>5.1393450849689298E-2</v>
      </c>
      <c r="BL345" s="421">
        <v>0</v>
      </c>
      <c r="BM345" s="419">
        <v>0</v>
      </c>
      <c r="BN345" s="420">
        <v>6836959.4774260288</v>
      </c>
      <c r="BO345" s="420">
        <v>9109.0395396069907</v>
      </c>
      <c r="BP345" s="420" t="s">
        <v>78</v>
      </c>
      <c r="BQ345" s="420">
        <v>9140.3201569866687</v>
      </c>
      <c r="BR345" s="421">
        <v>4.8711519833025907E-2</v>
      </c>
      <c r="BS345" s="419">
        <v>0</v>
      </c>
      <c r="BT345" s="419">
        <v>6836959.4774260288</v>
      </c>
      <c r="BU345" s="419">
        <v>0</v>
      </c>
      <c r="BV345" s="419">
        <v>6836959.4774260288</v>
      </c>
      <c r="BW345" s="419">
        <v>23397.9018</v>
      </c>
      <c r="BX345" s="419">
        <v>6813561.5756260287</v>
      </c>
    </row>
    <row r="346" spans="1:76">
      <c r="A346" s="416">
        <v>139841</v>
      </c>
      <c r="B346" s="416">
        <v>3304227</v>
      </c>
      <c r="C346" s="417" t="s">
        <v>418</v>
      </c>
      <c r="D346" s="418">
        <v>1046</v>
      </c>
      <c r="E346" s="418">
        <v>0</v>
      </c>
      <c r="F346" s="418">
        <v>1046</v>
      </c>
      <c r="G346" s="419">
        <v>0</v>
      </c>
      <c r="H346" s="419">
        <v>3567403.6529999999</v>
      </c>
      <c r="I346" s="419">
        <v>2695992.2310000001</v>
      </c>
      <c r="J346" s="419">
        <v>0</v>
      </c>
      <c r="K346" s="419">
        <v>318206.84000000003</v>
      </c>
      <c r="L346" s="419">
        <v>0</v>
      </c>
      <c r="M346" s="419">
        <v>1167957.5999999999</v>
      </c>
      <c r="N346" s="419">
        <v>0</v>
      </c>
      <c r="O346" s="419">
        <v>0</v>
      </c>
      <c r="P346" s="419">
        <v>0</v>
      </c>
      <c r="Q346" s="419">
        <v>0</v>
      </c>
      <c r="R346" s="419">
        <v>0</v>
      </c>
      <c r="S346" s="419">
        <v>0</v>
      </c>
      <c r="T346" s="419">
        <v>55828.097324712711</v>
      </c>
      <c r="U346" s="419">
        <v>41359.883423136445</v>
      </c>
      <c r="V346" s="419">
        <v>131809.45619755329</v>
      </c>
      <c r="W346" s="419">
        <v>210295.12761224437</v>
      </c>
      <c r="X346" s="419">
        <v>191572.16415502905</v>
      </c>
      <c r="Y346" s="419">
        <v>26488.914102458104</v>
      </c>
      <c r="Z346" s="419">
        <v>0</v>
      </c>
      <c r="AA346" s="419">
        <v>86121.359999999942</v>
      </c>
      <c r="AB346" s="419">
        <v>0</v>
      </c>
      <c r="AC346" s="419">
        <v>462790.3459555959</v>
      </c>
      <c r="AD346" s="419">
        <v>0</v>
      </c>
      <c r="AE346" s="419">
        <v>0</v>
      </c>
      <c r="AF346" s="419">
        <v>149406.57</v>
      </c>
      <c r="AG346" s="419">
        <v>0</v>
      </c>
      <c r="AH346" s="419">
        <v>0</v>
      </c>
      <c r="AI346" s="419">
        <v>0</v>
      </c>
      <c r="AJ346" s="419">
        <v>37171.5435</v>
      </c>
      <c r="AK346" s="419">
        <v>0</v>
      </c>
      <c r="AL346" s="419">
        <v>0</v>
      </c>
      <c r="AM346" s="419">
        <v>0</v>
      </c>
      <c r="AN346" s="419">
        <v>0</v>
      </c>
      <c r="AO346" s="419">
        <v>0</v>
      </c>
      <c r="AP346" s="419">
        <v>0</v>
      </c>
      <c r="AQ346" s="419">
        <v>0</v>
      </c>
      <c r="AR346" s="419">
        <v>0</v>
      </c>
      <c r="AS346" s="419">
        <v>6263395.8839999996</v>
      </c>
      <c r="AT346" s="419">
        <v>2692429.7887707297</v>
      </c>
      <c r="AU346" s="419">
        <v>186578.11350000001</v>
      </c>
      <c r="AV346" s="419">
        <v>1547626.6499690441</v>
      </c>
      <c r="AW346" s="420">
        <v>9142403.7862707302</v>
      </c>
      <c r="AX346" s="420">
        <v>9105232.2427707296</v>
      </c>
      <c r="AY346" s="420">
        <v>6640</v>
      </c>
      <c r="AZ346" s="420">
        <v>6945440</v>
      </c>
      <c r="BA346" s="420">
        <v>0</v>
      </c>
      <c r="BB346" s="420">
        <v>0</v>
      </c>
      <c r="BC346" s="420">
        <v>9142403.7862707302</v>
      </c>
      <c r="BD346" s="419">
        <v>0</v>
      </c>
      <c r="BE346" s="419">
        <v>9142403.7862707283</v>
      </c>
      <c r="BF346" s="420">
        <v>6982611.5434999997</v>
      </c>
      <c r="BG346" s="420">
        <v>6796033.4299999997</v>
      </c>
      <c r="BH346" s="419">
        <v>8955825.6727707293</v>
      </c>
      <c r="BI346" s="419">
        <v>8561.9748305647499</v>
      </c>
      <c r="BJ346" s="419">
        <v>8216.2459640730067</v>
      </c>
      <c r="BK346" s="421">
        <v>4.2078689952017509E-2</v>
      </c>
      <c r="BL346" s="421">
        <v>0</v>
      </c>
      <c r="BM346" s="419">
        <v>0</v>
      </c>
      <c r="BN346" s="420">
        <v>9142403.7862707302</v>
      </c>
      <c r="BO346" s="420">
        <v>8704.8109395513675</v>
      </c>
      <c r="BP346" s="420" t="s">
        <v>78</v>
      </c>
      <c r="BQ346" s="420">
        <v>8740.3477880217306</v>
      </c>
      <c r="BR346" s="421">
        <v>4.2528342920444828E-2</v>
      </c>
      <c r="BS346" s="419">
        <v>0</v>
      </c>
      <c r="BT346" s="419">
        <v>9142403.7862707302</v>
      </c>
      <c r="BU346" s="419">
        <v>0</v>
      </c>
      <c r="BV346" s="419">
        <v>9142403.7862707302</v>
      </c>
      <c r="BW346" s="419">
        <v>37171.5435</v>
      </c>
      <c r="BX346" s="419">
        <v>9105232.2427707296</v>
      </c>
    </row>
    <row r="347" spans="1:76">
      <c r="A347" s="416">
        <v>151403</v>
      </c>
      <c r="B347" s="416">
        <v>3304237</v>
      </c>
      <c r="C347" s="417" t="s">
        <v>419</v>
      </c>
      <c r="D347" s="418">
        <v>1627</v>
      </c>
      <c r="E347" s="418">
        <v>0</v>
      </c>
      <c r="F347" s="418">
        <v>1627</v>
      </c>
      <c r="G347" s="419">
        <v>0</v>
      </c>
      <c r="H347" s="419">
        <v>5763604.307</v>
      </c>
      <c r="I347" s="419">
        <v>3950690.2860000003</v>
      </c>
      <c r="J347" s="419">
        <v>0</v>
      </c>
      <c r="K347" s="419">
        <v>357735.63999999961</v>
      </c>
      <c r="L347" s="419">
        <v>0</v>
      </c>
      <c r="M347" s="419">
        <v>1345176.5999999999</v>
      </c>
      <c r="N347" s="419">
        <v>0</v>
      </c>
      <c r="O347" s="419">
        <v>0</v>
      </c>
      <c r="P347" s="419">
        <v>0</v>
      </c>
      <c r="Q347" s="419">
        <v>0</v>
      </c>
      <c r="R347" s="419">
        <v>0</v>
      </c>
      <c r="S347" s="419">
        <v>0</v>
      </c>
      <c r="T347" s="419">
        <v>32292.015148889706</v>
      </c>
      <c r="U347" s="419">
        <v>170957.72725882786</v>
      </c>
      <c r="V347" s="419">
        <v>112753.64113049023</v>
      </c>
      <c r="W347" s="419">
        <v>124842.49974281435</v>
      </c>
      <c r="X347" s="419">
        <v>216887.13115825571</v>
      </c>
      <c r="Y347" s="419">
        <v>113765.34748745672</v>
      </c>
      <c r="Z347" s="419">
        <v>0</v>
      </c>
      <c r="AA347" s="419">
        <v>89365.966838868291</v>
      </c>
      <c r="AB347" s="419">
        <v>0</v>
      </c>
      <c r="AC347" s="419">
        <v>526564.8550816325</v>
      </c>
      <c r="AD347" s="419">
        <v>0</v>
      </c>
      <c r="AE347" s="419">
        <v>0</v>
      </c>
      <c r="AF347" s="419">
        <v>149406.57</v>
      </c>
      <c r="AG347" s="419">
        <v>0</v>
      </c>
      <c r="AH347" s="419">
        <v>0</v>
      </c>
      <c r="AI347" s="419">
        <v>0</v>
      </c>
      <c r="AJ347" s="419">
        <v>262217.86499999999</v>
      </c>
      <c r="AK347" s="419">
        <v>0</v>
      </c>
      <c r="AL347" s="419">
        <v>0</v>
      </c>
      <c r="AM347" s="419">
        <v>0</v>
      </c>
      <c r="AN347" s="419">
        <v>0</v>
      </c>
      <c r="AO347" s="419">
        <v>0</v>
      </c>
      <c r="AP347" s="419">
        <v>0</v>
      </c>
      <c r="AQ347" s="419">
        <v>0</v>
      </c>
      <c r="AR347" s="419">
        <v>0</v>
      </c>
      <c r="AS347" s="419">
        <v>9714294.5930000003</v>
      </c>
      <c r="AT347" s="419">
        <v>3090341.4238472348</v>
      </c>
      <c r="AU347" s="419">
        <v>411624.435</v>
      </c>
      <c r="AV347" s="419">
        <v>1903067.4014252564</v>
      </c>
      <c r="AW347" s="420">
        <v>13216260.451847235</v>
      </c>
      <c r="AX347" s="420">
        <v>12954042.586847235</v>
      </c>
      <c r="AY347" s="420">
        <v>6640</v>
      </c>
      <c r="AZ347" s="420">
        <v>10803280</v>
      </c>
      <c r="BA347" s="420">
        <v>0</v>
      </c>
      <c r="BB347" s="420">
        <v>0</v>
      </c>
      <c r="BC347" s="420">
        <v>13216260.451847235</v>
      </c>
      <c r="BD347" s="419">
        <v>0</v>
      </c>
      <c r="BE347" s="419">
        <v>13216260.451847235</v>
      </c>
      <c r="BF347" s="420">
        <v>11065497.865</v>
      </c>
      <c r="BG347" s="420">
        <v>10653873.43</v>
      </c>
      <c r="BH347" s="419">
        <v>12804636.016847234</v>
      </c>
      <c r="BI347" s="419">
        <v>7870.0897460646802</v>
      </c>
      <c r="BJ347" s="419">
        <v>7579.0192765996326</v>
      </c>
      <c r="BK347" s="421">
        <v>3.8404767007749044E-2</v>
      </c>
      <c r="BL347" s="421">
        <v>0</v>
      </c>
      <c r="BM347" s="419">
        <v>0</v>
      </c>
      <c r="BN347" s="420">
        <v>13216260.451847235</v>
      </c>
      <c r="BO347" s="420">
        <v>7961.9192297770342</v>
      </c>
      <c r="BP347" s="420" t="s">
        <v>78</v>
      </c>
      <c r="BQ347" s="420">
        <v>8123.0857110308752</v>
      </c>
      <c r="BR347" s="421">
        <v>4.1341217258597629E-2</v>
      </c>
      <c r="BS347" s="419">
        <v>0</v>
      </c>
      <c r="BT347" s="419">
        <v>13216260.451847235</v>
      </c>
      <c r="BU347" s="419">
        <v>0</v>
      </c>
      <c r="BV347" s="419">
        <v>13216260.451847235</v>
      </c>
      <c r="BW347" s="419">
        <v>262217.86499999999</v>
      </c>
      <c r="BX347" s="419">
        <v>12954042.586847235</v>
      </c>
    </row>
    <row r="348" spans="1:76">
      <c r="A348" s="416">
        <v>139746</v>
      </c>
      <c r="B348" s="416">
        <v>3304240</v>
      </c>
      <c r="C348" s="417" t="s">
        <v>420</v>
      </c>
      <c r="D348" s="418">
        <v>1027</v>
      </c>
      <c r="E348" s="418">
        <v>0</v>
      </c>
      <c r="F348" s="418">
        <v>1027</v>
      </c>
      <c r="G348" s="419">
        <v>0</v>
      </c>
      <c r="H348" s="419">
        <v>3578782.9309999999</v>
      </c>
      <c r="I348" s="419">
        <v>2560870.9020000002</v>
      </c>
      <c r="J348" s="419">
        <v>0</v>
      </c>
      <c r="K348" s="419">
        <v>205055.64999999991</v>
      </c>
      <c r="L348" s="419">
        <v>0</v>
      </c>
      <c r="M348" s="419">
        <v>838836.59999999986</v>
      </c>
      <c r="N348" s="419">
        <v>0</v>
      </c>
      <c r="O348" s="419">
        <v>0</v>
      </c>
      <c r="P348" s="419">
        <v>0</v>
      </c>
      <c r="Q348" s="419">
        <v>0</v>
      </c>
      <c r="R348" s="419">
        <v>0</v>
      </c>
      <c r="S348" s="419">
        <v>0</v>
      </c>
      <c r="T348" s="419">
        <v>66011.749144372123</v>
      </c>
      <c r="U348" s="419">
        <v>90621.573645473341</v>
      </c>
      <c r="V348" s="419">
        <v>72791.585394884954</v>
      </c>
      <c r="W348" s="419">
        <v>75363.069364995972</v>
      </c>
      <c r="X348" s="419">
        <v>74629.834979944775</v>
      </c>
      <c r="Y348" s="419">
        <v>19621.765233777751</v>
      </c>
      <c r="Z348" s="419">
        <v>0</v>
      </c>
      <c r="AA348" s="419">
        <v>85256.091451451372</v>
      </c>
      <c r="AB348" s="419">
        <v>0</v>
      </c>
      <c r="AC348" s="419">
        <v>493742.38678210409</v>
      </c>
      <c r="AD348" s="419">
        <v>0</v>
      </c>
      <c r="AE348" s="419">
        <v>0</v>
      </c>
      <c r="AF348" s="419">
        <v>149406.57</v>
      </c>
      <c r="AG348" s="419">
        <v>0</v>
      </c>
      <c r="AH348" s="419">
        <v>0</v>
      </c>
      <c r="AI348" s="419">
        <v>0</v>
      </c>
      <c r="AJ348" s="419">
        <v>32849.271000000001</v>
      </c>
      <c r="AK348" s="419">
        <v>0</v>
      </c>
      <c r="AL348" s="419">
        <v>0</v>
      </c>
      <c r="AM348" s="419">
        <v>0</v>
      </c>
      <c r="AN348" s="419">
        <v>0</v>
      </c>
      <c r="AO348" s="419">
        <v>0</v>
      </c>
      <c r="AP348" s="419">
        <v>0</v>
      </c>
      <c r="AQ348" s="419">
        <v>0</v>
      </c>
      <c r="AR348" s="419">
        <v>0</v>
      </c>
      <c r="AS348" s="419">
        <v>6139653.8330000006</v>
      </c>
      <c r="AT348" s="419">
        <v>2021930.305997004</v>
      </c>
      <c r="AU348" s="419">
        <v>182255.84100000001</v>
      </c>
      <c r="AV348" s="419">
        <v>1320180.5364269458</v>
      </c>
      <c r="AW348" s="420">
        <v>8343839.9799970044</v>
      </c>
      <c r="AX348" s="420">
        <v>8310990.7089970047</v>
      </c>
      <c r="AY348" s="420">
        <v>6640</v>
      </c>
      <c r="AZ348" s="420">
        <v>6819280</v>
      </c>
      <c r="BA348" s="420">
        <v>0</v>
      </c>
      <c r="BB348" s="420">
        <v>0</v>
      </c>
      <c r="BC348" s="420">
        <v>8343839.9799970044</v>
      </c>
      <c r="BD348" s="419">
        <v>0</v>
      </c>
      <c r="BE348" s="419">
        <v>8343839.9799970053</v>
      </c>
      <c r="BF348" s="420">
        <v>6852129.2709999997</v>
      </c>
      <c r="BG348" s="420">
        <v>6669873.4299999997</v>
      </c>
      <c r="BH348" s="419">
        <v>8161584.1389970044</v>
      </c>
      <c r="BI348" s="419">
        <v>7947.0147409902675</v>
      </c>
      <c r="BJ348" s="419">
        <v>7665.5577833665338</v>
      </c>
      <c r="BK348" s="421">
        <v>3.6717087729019021E-2</v>
      </c>
      <c r="BL348" s="421">
        <v>0</v>
      </c>
      <c r="BM348" s="419">
        <v>0</v>
      </c>
      <c r="BN348" s="420">
        <v>8343839.9799970044</v>
      </c>
      <c r="BO348" s="420">
        <v>8092.4933875335973</v>
      </c>
      <c r="BP348" s="420" t="s">
        <v>78</v>
      </c>
      <c r="BQ348" s="420">
        <v>8124.4790457614454</v>
      </c>
      <c r="BR348" s="421">
        <v>3.5975457145350997E-2</v>
      </c>
      <c r="BS348" s="419">
        <v>0</v>
      </c>
      <c r="BT348" s="419">
        <v>8343839.9799970044</v>
      </c>
      <c r="BU348" s="419">
        <v>0</v>
      </c>
      <c r="BV348" s="419">
        <v>8343839.9799970044</v>
      </c>
      <c r="BW348" s="419">
        <v>32849.271000000001</v>
      </c>
      <c r="BX348" s="419">
        <v>8310990.7089970047</v>
      </c>
    </row>
    <row r="349" spans="1:76">
      <c r="A349" s="416">
        <v>137034</v>
      </c>
      <c r="B349" s="416">
        <v>3304241</v>
      </c>
      <c r="C349" s="417" t="s">
        <v>421</v>
      </c>
      <c r="D349" s="418">
        <v>1043</v>
      </c>
      <c r="E349" s="418">
        <v>0</v>
      </c>
      <c r="F349" s="418">
        <v>1043</v>
      </c>
      <c r="G349" s="419">
        <v>0</v>
      </c>
      <c r="H349" s="419">
        <v>3573093.2919999999</v>
      </c>
      <c r="I349" s="419">
        <v>2670254.835</v>
      </c>
      <c r="J349" s="419">
        <v>0</v>
      </c>
      <c r="K349" s="419">
        <v>325124.37999999977</v>
      </c>
      <c r="L349" s="419">
        <v>0</v>
      </c>
      <c r="M349" s="419">
        <v>1169645.3999999994</v>
      </c>
      <c r="N349" s="419">
        <v>0</v>
      </c>
      <c r="O349" s="419">
        <v>0</v>
      </c>
      <c r="P349" s="419">
        <v>0</v>
      </c>
      <c r="Q349" s="419">
        <v>0</v>
      </c>
      <c r="R349" s="419">
        <v>0</v>
      </c>
      <c r="S349" s="419">
        <v>0</v>
      </c>
      <c r="T349" s="419">
        <v>17589.815412184587</v>
      </c>
      <c r="U349" s="419">
        <v>17227.672153698422</v>
      </c>
      <c r="V349" s="419">
        <v>279238.31966843066</v>
      </c>
      <c r="W349" s="419">
        <v>198475.19955089697</v>
      </c>
      <c r="X349" s="419">
        <v>154940.40640573969</v>
      </c>
      <c r="Y349" s="419">
        <v>39318.410921353789</v>
      </c>
      <c r="Z349" s="419">
        <v>0</v>
      </c>
      <c r="AA349" s="419">
        <v>56142.36663452255</v>
      </c>
      <c r="AB349" s="419">
        <v>0</v>
      </c>
      <c r="AC349" s="419">
        <v>580019.33084813692</v>
      </c>
      <c r="AD349" s="419">
        <v>0</v>
      </c>
      <c r="AE349" s="419">
        <v>0</v>
      </c>
      <c r="AF349" s="419">
        <v>149406.57</v>
      </c>
      <c r="AG349" s="419">
        <v>0</v>
      </c>
      <c r="AH349" s="419">
        <v>0</v>
      </c>
      <c r="AI349" s="419">
        <v>0</v>
      </c>
      <c r="AJ349" s="419">
        <v>31696.665000000001</v>
      </c>
      <c r="AK349" s="419">
        <v>0</v>
      </c>
      <c r="AL349" s="419">
        <v>0</v>
      </c>
      <c r="AM349" s="419">
        <v>0</v>
      </c>
      <c r="AN349" s="419">
        <v>0</v>
      </c>
      <c r="AO349" s="419">
        <v>0</v>
      </c>
      <c r="AP349" s="419">
        <v>0</v>
      </c>
      <c r="AQ349" s="419">
        <v>0</v>
      </c>
      <c r="AR349" s="419">
        <v>0</v>
      </c>
      <c r="AS349" s="419">
        <v>6243348.1270000003</v>
      </c>
      <c r="AT349" s="419">
        <v>2837721.3015949628</v>
      </c>
      <c r="AU349" s="419">
        <v>181103.23500000002</v>
      </c>
      <c r="AV349" s="419">
        <v>1684748.194678566</v>
      </c>
      <c r="AW349" s="420">
        <v>9262172.663594963</v>
      </c>
      <c r="AX349" s="420">
        <v>9230475.9985949639</v>
      </c>
      <c r="AY349" s="420">
        <v>6640</v>
      </c>
      <c r="AZ349" s="420">
        <v>6925520</v>
      </c>
      <c r="BA349" s="420">
        <v>0</v>
      </c>
      <c r="BB349" s="420">
        <v>0</v>
      </c>
      <c r="BC349" s="420">
        <v>9262172.663594963</v>
      </c>
      <c r="BD349" s="419">
        <v>0</v>
      </c>
      <c r="BE349" s="419">
        <v>9262172.6635949612</v>
      </c>
      <c r="BF349" s="420">
        <v>6957216.665</v>
      </c>
      <c r="BG349" s="420">
        <v>6776113.4299999997</v>
      </c>
      <c r="BH349" s="419">
        <v>9081069.4285949636</v>
      </c>
      <c r="BI349" s="419">
        <v>8706.6820983652578</v>
      </c>
      <c r="BJ349" s="419">
        <v>8429.8868013295341</v>
      </c>
      <c r="BK349" s="421">
        <v>3.2834995719286345E-2</v>
      </c>
      <c r="BL349" s="421">
        <v>0</v>
      </c>
      <c r="BM349" s="419">
        <v>0</v>
      </c>
      <c r="BN349" s="420">
        <v>9262172.663594963</v>
      </c>
      <c r="BO349" s="420">
        <v>8849.9290494678462</v>
      </c>
      <c r="BP349" s="420" t="s">
        <v>78</v>
      </c>
      <c r="BQ349" s="420">
        <v>8880.3189487967047</v>
      </c>
      <c r="BR349" s="421">
        <v>3.2569891618640545E-2</v>
      </c>
      <c r="BS349" s="419">
        <v>0</v>
      </c>
      <c r="BT349" s="419">
        <v>9262172.663594963</v>
      </c>
      <c r="BU349" s="419">
        <v>0</v>
      </c>
      <c r="BV349" s="419">
        <v>9262172.663594963</v>
      </c>
      <c r="BW349" s="419">
        <v>31696.665000000001</v>
      </c>
      <c r="BX349" s="419">
        <v>9230475.9985949639</v>
      </c>
    </row>
    <row r="350" spans="1:76">
      <c r="A350" s="416">
        <v>139994</v>
      </c>
      <c r="B350" s="416">
        <v>3304246</v>
      </c>
      <c r="C350" s="417" t="s">
        <v>422</v>
      </c>
      <c r="D350" s="418">
        <v>939</v>
      </c>
      <c r="E350" s="418">
        <v>0</v>
      </c>
      <c r="F350" s="418">
        <v>939</v>
      </c>
      <c r="G350" s="419">
        <v>0</v>
      </c>
      <c r="H350" s="419">
        <v>3231714.952</v>
      </c>
      <c r="I350" s="419">
        <v>2387143.4790000003</v>
      </c>
      <c r="J350" s="419">
        <v>0</v>
      </c>
      <c r="K350" s="419">
        <v>288066.12999999966</v>
      </c>
      <c r="L350" s="419">
        <v>0</v>
      </c>
      <c r="M350" s="419">
        <v>1014367.7999999996</v>
      </c>
      <c r="N350" s="419">
        <v>0</v>
      </c>
      <c r="O350" s="419">
        <v>0</v>
      </c>
      <c r="P350" s="419">
        <v>0</v>
      </c>
      <c r="Q350" s="419">
        <v>0</v>
      </c>
      <c r="R350" s="419">
        <v>0</v>
      </c>
      <c r="S350" s="419">
        <v>0</v>
      </c>
      <c r="T350" s="419">
        <v>14382.161633279982</v>
      </c>
      <c r="U350" s="419">
        <v>206137.4386175999</v>
      </c>
      <c r="V350" s="419">
        <v>129718.01880575958</v>
      </c>
      <c r="W350" s="419">
        <v>135521.43768575968</v>
      </c>
      <c r="X350" s="419">
        <v>27670.701219839957</v>
      </c>
      <c r="Y350" s="419">
        <v>3920.5318655999936</v>
      </c>
      <c r="Z350" s="419">
        <v>0</v>
      </c>
      <c r="AA350" s="419">
        <v>72568.732863436002</v>
      </c>
      <c r="AB350" s="419">
        <v>0</v>
      </c>
      <c r="AC350" s="419">
        <v>375128.95209871954</v>
      </c>
      <c r="AD350" s="419">
        <v>0</v>
      </c>
      <c r="AE350" s="419">
        <v>0</v>
      </c>
      <c r="AF350" s="419">
        <v>149406.57</v>
      </c>
      <c r="AG350" s="419">
        <v>0</v>
      </c>
      <c r="AH350" s="419">
        <v>0</v>
      </c>
      <c r="AI350" s="419">
        <v>0</v>
      </c>
      <c r="AJ350" s="419">
        <v>39764.906999999999</v>
      </c>
      <c r="AK350" s="419">
        <v>1198171.6299999999</v>
      </c>
      <c r="AL350" s="419">
        <v>0</v>
      </c>
      <c r="AM350" s="419">
        <v>0</v>
      </c>
      <c r="AN350" s="419">
        <v>0</v>
      </c>
      <c r="AO350" s="419">
        <v>0</v>
      </c>
      <c r="AP350" s="419">
        <v>0</v>
      </c>
      <c r="AQ350" s="419">
        <v>0</v>
      </c>
      <c r="AR350" s="419">
        <v>0</v>
      </c>
      <c r="AS350" s="419">
        <v>5618858.4309999999</v>
      </c>
      <c r="AT350" s="419">
        <v>2267481.9047899935</v>
      </c>
      <c r="AU350" s="419">
        <v>1387343.1069999998</v>
      </c>
      <c r="AV350" s="419">
        <v>1311194.1927867413</v>
      </c>
      <c r="AW350" s="420">
        <v>9273683.4427899942</v>
      </c>
      <c r="AX350" s="420">
        <v>8035746.9057899946</v>
      </c>
      <c r="AY350" s="420">
        <v>6640</v>
      </c>
      <c r="AZ350" s="420">
        <v>6234960</v>
      </c>
      <c r="BA350" s="420">
        <v>0</v>
      </c>
      <c r="BB350" s="420">
        <v>0</v>
      </c>
      <c r="BC350" s="420">
        <v>9273683.4427899942</v>
      </c>
      <c r="BD350" s="419">
        <v>0</v>
      </c>
      <c r="BE350" s="419">
        <v>9273683.4427899942</v>
      </c>
      <c r="BF350" s="420">
        <v>7472896.5369999995</v>
      </c>
      <c r="BG350" s="420">
        <v>6085553.4299999997</v>
      </c>
      <c r="BH350" s="419">
        <v>7886340.3357899943</v>
      </c>
      <c r="BI350" s="419">
        <v>8398.6585045686843</v>
      </c>
      <c r="BJ350" s="419">
        <v>7928.9503378494619</v>
      </c>
      <c r="BK350" s="421">
        <v>5.9239640394395443E-2</v>
      </c>
      <c r="BL350" s="421">
        <v>0</v>
      </c>
      <c r="BM350" s="419">
        <v>0</v>
      </c>
      <c r="BN350" s="420">
        <v>9273683.4427899942</v>
      </c>
      <c r="BO350" s="420">
        <v>8557.7709326837012</v>
      </c>
      <c r="BP350" s="420" t="s">
        <v>78</v>
      </c>
      <c r="BQ350" s="420">
        <v>9876.127202119269</v>
      </c>
      <c r="BR350" s="421">
        <v>5.5836681150362333E-2</v>
      </c>
      <c r="BS350" s="419">
        <v>0</v>
      </c>
      <c r="BT350" s="419">
        <v>9273683.4427899942</v>
      </c>
      <c r="BU350" s="419">
        <v>0</v>
      </c>
      <c r="BV350" s="419">
        <v>9273683.4427899942</v>
      </c>
      <c r="BW350" s="419">
        <v>39764.906999999999</v>
      </c>
      <c r="BX350" s="419">
        <v>9233918.5357899945</v>
      </c>
    </row>
    <row r="351" spans="1:76">
      <c r="A351" s="416">
        <v>136778</v>
      </c>
      <c r="B351" s="416">
        <v>3304300</v>
      </c>
      <c r="C351" s="417" t="s">
        <v>423</v>
      </c>
      <c r="D351" s="418">
        <v>899</v>
      </c>
      <c r="E351" s="418">
        <v>0</v>
      </c>
      <c r="F351" s="418">
        <v>899</v>
      </c>
      <c r="G351" s="419">
        <v>0</v>
      </c>
      <c r="H351" s="419">
        <v>3066715.4210000001</v>
      </c>
      <c r="I351" s="419">
        <v>2316365.64</v>
      </c>
      <c r="J351" s="419">
        <v>0</v>
      </c>
      <c r="K351" s="419">
        <v>77575.269999999611</v>
      </c>
      <c r="L351" s="419">
        <v>0</v>
      </c>
      <c r="M351" s="419">
        <v>275111.39999999886</v>
      </c>
      <c r="N351" s="419">
        <v>0</v>
      </c>
      <c r="O351" s="419">
        <v>0</v>
      </c>
      <c r="P351" s="419">
        <v>0</v>
      </c>
      <c r="Q351" s="419">
        <v>0</v>
      </c>
      <c r="R351" s="419">
        <v>0</v>
      </c>
      <c r="S351" s="419">
        <v>0</v>
      </c>
      <c r="T351" s="419">
        <v>16486.868213759986</v>
      </c>
      <c r="U351" s="419">
        <v>25999.316582399981</v>
      </c>
      <c r="V351" s="419">
        <v>11792.547164159996</v>
      </c>
      <c r="W351" s="419">
        <v>29398.830397439957</v>
      </c>
      <c r="X351" s="419">
        <v>39200.160061439943</v>
      </c>
      <c r="Y351" s="419">
        <v>23523.191193599938</v>
      </c>
      <c r="Z351" s="419">
        <v>0</v>
      </c>
      <c r="AA351" s="419">
        <v>14353.559999999994</v>
      </c>
      <c r="AB351" s="419">
        <v>0</v>
      </c>
      <c r="AC351" s="419">
        <v>2135.034724156681</v>
      </c>
      <c r="AD351" s="419">
        <v>0</v>
      </c>
      <c r="AE351" s="419">
        <v>0</v>
      </c>
      <c r="AF351" s="419">
        <v>149406.57</v>
      </c>
      <c r="AG351" s="419">
        <v>0</v>
      </c>
      <c r="AH351" s="419">
        <v>0</v>
      </c>
      <c r="AI351" s="419">
        <v>0</v>
      </c>
      <c r="AJ351" s="419">
        <v>35442.6345</v>
      </c>
      <c r="AK351" s="419">
        <v>0</v>
      </c>
      <c r="AL351" s="419">
        <v>0</v>
      </c>
      <c r="AM351" s="419">
        <v>0</v>
      </c>
      <c r="AN351" s="419">
        <v>0</v>
      </c>
      <c r="AO351" s="419">
        <v>0</v>
      </c>
      <c r="AP351" s="419">
        <v>0</v>
      </c>
      <c r="AQ351" s="419">
        <v>0</v>
      </c>
      <c r="AR351" s="419">
        <v>0</v>
      </c>
      <c r="AS351" s="419">
        <v>5383081.0610000007</v>
      </c>
      <c r="AT351" s="419">
        <v>515576.17833695497</v>
      </c>
      <c r="AU351" s="419">
        <v>184849.20449999999</v>
      </c>
      <c r="AV351" s="419">
        <v>450960.61787476402</v>
      </c>
      <c r="AW351" s="420">
        <v>6083506.4438369554</v>
      </c>
      <c r="AX351" s="420">
        <v>6048063.8093369557</v>
      </c>
      <c r="AY351" s="420">
        <v>6640</v>
      </c>
      <c r="AZ351" s="420">
        <v>5969360</v>
      </c>
      <c r="BA351" s="420">
        <v>0</v>
      </c>
      <c r="BB351" s="420">
        <v>0</v>
      </c>
      <c r="BC351" s="420">
        <v>6083506.4438369554</v>
      </c>
      <c r="BD351" s="419">
        <v>0</v>
      </c>
      <c r="BE351" s="419">
        <v>6083506.4438369544</v>
      </c>
      <c r="BF351" s="420">
        <v>6004802.6344999997</v>
      </c>
      <c r="BG351" s="420">
        <v>5819953.4299999997</v>
      </c>
      <c r="BH351" s="419">
        <v>5898657.2393369554</v>
      </c>
      <c r="BI351" s="419">
        <v>6561.3539925883815</v>
      </c>
      <c r="BJ351" s="419">
        <v>6476.3652389999997</v>
      </c>
      <c r="BK351" s="421">
        <v>1.3122909294335086E-2</v>
      </c>
      <c r="BL351" s="421">
        <v>0</v>
      </c>
      <c r="BM351" s="419">
        <v>0</v>
      </c>
      <c r="BN351" s="420">
        <v>6083506.4438369554</v>
      </c>
      <c r="BO351" s="420">
        <v>6727.5459503191942</v>
      </c>
      <c r="BP351" s="420" t="s">
        <v>78</v>
      </c>
      <c r="BQ351" s="420">
        <v>6766.9704603303171</v>
      </c>
      <c r="BR351" s="421">
        <v>8.7660115392016458E-3</v>
      </c>
      <c r="BS351" s="419">
        <v>0</v>
      </c>
      <c r="BT351" s="419">
        <v>6083506.4438369554</v>
      </c>
      <c r="BU351" s="419">
        <v>0</v>
      </c>
      <c r="BV351" s="419">
        <v>6083506.4438369554</v>
      </c>
      <c r="BW351" s="419">
        <v>35442.6345</v>
      </c>
      <c r="BX351" s="419">
        <v>6048063.8093369557</v>
      </c>
    </row>
    <row r="352" spans="1:76">
      <c r="A352" s="416">
        <v>138136</v>
      </c>
      <c r="B352" s="416">
        <v>3304307</v>
      </c>
      <c r="C352" s="417" t="s">
        <v>424</v>
      </c>
      <c r="D352" s="418">
        <v>1377</v>
      </c>
      <c r="E352" s="418">
        <v>0</v>
      </c>
      <c r="F352" s="418">
        <v>1377</v>
      </c>
      <c r="G352" s="419">
        <v>0</v>
      </c>
      <c r="H352" s="419">
        <v>4784986.3990000002</v>
      </c>
      <c r="I352" s="419">
        <v>3448811.0640000002</v>
      </c>
      <c r="J352" s="419">
        <v>0</v>
      </c>
      <c r="K352" s="419">
        <v>87457.469999999841</v>
      </c>
      <c r="L352" s="419">
        <v>0</v>
      </c>
      <c r="M352" s="419">
        <v>312242.99999999849</v>
      </c>
      <c r="N352" s="419">
        <v>0</v>
      </c>
      <c r="O352" s="419">
        <v>0</v>
      </c>
      <c r="P352" s="419">
        <v>0</v>
      </c>
      <c r="Q352" s="419">
        <v>0</v>
      </c>
      <c r="R352" s="419">
        <v>0</v>
      </c>
      <c r="S352" s="419">
        <v>0</v>
      </c>
      <c r="T352" s="419">
        <v>32622.951997439959</v>
      </c>
      <c r="U352" s="419">
        <v>2321.3675519999993</v>
      </c>
      <c r="V352" s="419">
        <v>1310.283018239996</v>
      </c>
      <c r="W352" s="419">
        <v>8604.5357260799938</v>
      </c>
      <c r="X352" s="419">
        <v>3843.1529471999984</v>
      </c>
      <c r="Y352" s="419">
        <v>980.13296639999965</v>
      </c>
      <c r="Z352" s="419">
        <v>0</v>
      </c>
      <c r="AA352" s="419">
        <v>43123.313716363555</v>
      </c>
      <c r="AB352" s="419">
        <v>0</v>
      </c>
      <c r="AC352" s="419">
        <v>338836.89957820822</v>
      </c>
      <c r="AD352" s="419">
        <v>0</v>
      </c>
      <c r="AE352" s="419">
        <v>0</v>
      </c>
      <c r="AF352" s="419">
        <v>149406.57</v>
      </c>
      <c r="AG352" s="419">
        <v>0</v>
      </c>
      <c r="AH352" s="419">
        <v>0</v>
      </c>
      <c r="AI352" s="419">
        <v>0</v>
      </c>
      <c r="AJ352" s="419">
        <v>72614.178</v>
      </c>
      <c r="AK352" s="419">
        <v>0</v>
      </c>
      <c r="AL352" s="419">
        <v>0</v>
      </c>
      <c r="AM352" s="419">
        <v>0</v>
      </c>
      <c r="AN352" s="419">
        <v>0</v>
      </c>
      <c r="AO352" s="419">
        <v>0</v>
      </c>
      <c r="AP352" s="419">
        <v>0</v>
      </c>
      <c r="AQ352" s="419">
        <v>0</v>
      </c>
      <c r="AR352" s="419">
        <v>0</v>
      </c>
      <c r="AS352" s="419">
        <v>8233797.4630000005</v>
      </c>
      <c r="AT352" s="419">
        <v>831343.10750193009</v>
      </c>
      <c r="AU352" s="419">
        <v>222020.74800000002</v>
      </c>
      <c r="AV352" s="419">
        <v>912304.61464285734</v>
      </c>
      <c r="AW352" s="420">
        <v>9287161.3185019307</v>
      </c>
      <c r="AX352" s="420">
        <v>9214547.1405019313</v>
      </c>
      <c r="AY352" s="420">
        <v>6640</v>
      </c>
      <c r="AZ352" s="420">
        <v>9143280</v>
      </c>
      <c r="BA352" s="420">
        <v>0</v>
      </c>
      <c r="BB352" s="420">
        <v>0</v>
      </c>
      <c r="BC352" s="420">
        <v>9287161.3185019307</v>
      </c>
      <c r="BD352" s="419">
        <v>0</v>
      </c>
      <c r="BE352" s="419">
        <v>9287161.3185019288</v>
      </c>
      <c r="BF352" s="420">
        <v>9215894.1779999994</v>
      </c>
      <c r="BG352" s="420">
        <v>8993873.4299999997</v>
      </c>
      <c r="BH352" s="419">
        <v>9065140.570501931</v>
      </c>
      <c r="BI352" s="419">
        <v>6583.2538638358246</v>
      </c>
      <c r="BJ352" s="419">
        <v>6530.9153855579871</v>
      </c>
      <c r="BK352" s="421">
        <v>8.013957491100749E-3</v>
      </c>
      <c r="BL352" s="421">
        <v>0</v>
      </c>
      <c r="BM352" s="419">
        <v>0</v>
      </c>
      <c r="BN352" s="420">
        <v>9287161.3185019307</v>
      </c>
      <c r="BO352" s="420">
        <v>6691.7553671037995</v>
      </c>
      <c r="BP352" s="420" t="s">
        <v>78</v>
      </c>
      <c r="BQ352" s="420">
        <v>6744.4889749469357</v>
      </c>
      <c r="BR352" s="421">
        <v>1.40171833245053E-2</v>
      </c>
      <c r="BS352" s="419">
        <v>0</v>
      </c>
      <c r="BT352" s="419">
        <v>9287161.3185019307</v>
      </c>
      <c r="BU352" s="419">
        <v>0</v>
      </c>
      <c r="BV352" s="419">
        <v>9287161.3185019307</v>
      </c>
      <c r="BW352" s="419">
        <v>72614.178</v>
      </c>
      <c r="BX352" s="419">
        <v>9214547.1405019313</v>
      </c>
    </row>
    <row r="353" spans="1:76">
      <c r="A353" s="416">
        <v>138059</v>
      </c>
      <c r="B353" s="416">
        <v>3304323</v>
      </c>
      <c r="C353" s="417" t="s">
        <v>425</v>
      </c>
      <c r="D353" s="418">
        <v>1076</v>
      </c>
      <c r="E353" s="418">
        <v>0</v>
      </c>
      <c r="F353" s="418">
        <v>1076</v>
      </c>
      <c r="G353" s="419">
        <v>0</v>
      </c>
      <c r="H353" s="419">
        <v>3698265.35</v>
      </c>
      <c r="I353" s="419">
        <v>2741032.6740000001</v>
      </c>
      <c r="J353" s="419">
        <v>0</v>
      </c>
      <c r="K353" s="419">
        <v>325124.37999999989</v>
      </c>
      <c r="L353" s="419">
        <v>0</v>
      </c>
      <c r="M353" s="419">
        <v>1316484</v>
      </c>
      <c r="N353" s="419">
        <v>0</v>
      </c>
      <c r="O353" s="419">
        <v>0</v>
      </c>
      <c r="P353" s="419">
        <v>0</v>
      </c>
      <c r="Q353" s="419">
        <v>0</v>
      </c>
      <c r="R353" s="419">
        <v>0</v>
      </c>
      <c r="S353" s="419">
        <v>0</v>
      </c>
      <c r="T353" s="419">
        <v>2806.2754406399977</v>
      </c>
      <c r="U353" s="419">
        <v>116532.65111039999</v>
      </c>
      <c r="V353" s="419">
        <v>121856.32069631963</v>
      </c>
      <c r="W353" s="419">
        <v>293271.25933055946</v>
      </c>
      <c r="X353" s="419">
        <v>149114.3343513594</v>
      </c>
      <c r="Y353" s="419">
        <v>13721.861529599919</v>
      </c>
      <c r="Z353" s="419">
        <v>0</v>
      </c>
      <c r="AA353" s="419">
        <v>43140.867486033392</v>
      </c>
      <c r="AB353" s="419">
        <v>0</v>
      </c>
      <c r="AC353" s="419">
        <v>448990.13590333186</v>
      </c>
      <c r="AD353" s="419">
        <v>0</v>
      </c>
      <c r="AE353" s="419">
        <v>0</v>
      </c>
      <c r="AF353" s="419">
        <v>149406.57</v>
      </c>
      <c r="AG353" s="419">
        <v>0</v>
      </c>
      <c r="AH353" s="419">
        <v>0</v>
      </c>
      <c r="AI353" s="419">
        <v>0</v>
      </c>
      <c r="AJ353" s="419">
        <v>32561.119500000001</v>
      </c>
      <c r="AK353" s="419">
        <v>0</v>
      </c>
      <c r="AL353" s="419">
        <v>0</v>
      </c>
      <c r="AM353" s="419">
        <v>0</v>
      </c>
      <c r="AN353" s="419">
        <v>0</v>
      </c>
      <c r="AO353" s="419">
        <v>0</v>
      </c>
      <c r="AP353" s="419">
        <v>0</v>
      </c>
      <c r="AQ353" s="419">
        <v>0</v>
      </c>
      <c r="AR353" s="419">
        <v>0</v>
      </c>
      <c r="AS353" s="419">
        <v>6439298.0240000002</v>
      </c>
      <c r="AT353" s="419">
        <v>2831042.0858482439</v>
      </c>
      <c r="AU353" s="419">
        <v>181967.68950000001</v>
      </c>
      <c r="AV353" s="419">
        <v>1612963.0267885281</v>
      </c>
      <c r="AW353" s="420">
        <v>9452307.7993482444</v>
      </c>
      <c r="AX353" s="420">
        <v>9419746.6798482444</v>
      </c>
      <c r="AY353" s="420">
        <v>6640</v>
      </c>
      <c r="AZ353" s="420">
        <v>7144640</v>
      </c>
      <c r="BA353" s="420">
        <v>0</v>
      </c>
      <c r="BB353" s="420">
        <v>0</v>
      </c>
      <c r="BC353" s="420">
        <v>9452307.7993482444</v>
      </c>
      <c r="BD353" s="419">
        <v>0</v>
      </c>
      <c r="BE353" s="419">
        <v>9452307.7993482444</v>
      </c>
      <c r="BF353" s="420">
        <v>7177201.1195</v>
      </c>
      <c r="BG353" s="420">
        <v>6995233.4299999997</v>
      </c>
      <c r="BH353" s="419">
        <v>9270340.1098482441</v>
      </c>
      <c r="BI353" s="419">
        <v>8615.5577229072896</v>
      </c>
      <c r="BJ353" s="419">
        <v>8396.7943106088551</v>
      </c>
      <c r="BK353" s="421">
        <v>2.6053206045792962E-2</v>
      </c>
      <c r="BL353" s="421">
        <v>0</v>
      </c>
      <c r="BM353" s="419">
        <v>0</v>
      </c>
      <c r="BN353" s="420">
        <v>9452307.7993482444</v>
      </c>
      <c r="BO353" s="420">
        <v>8754.411412498368</v>
      </c>
      <c r="BP353" s="420" t="s">
        <v>78</v>
      </c>
      <c r="BQ353" s="420">
        <v>8784.672675974205</v>
      </c>
      <c r="BR353" s="421">
        <v>2.4719359532433316E-2</v>
      </c>
      <c r="BS353" s="419">
        <v>0</v>
      </c>
      <c r="BT353" s="419">
        <v>9452307.7993482444</v>
      </c>
      <c r="BU353" s="419">
        <v>0</v>
      </c>
      <c r="BV353" s="419">
        <v>9452307.7993482444</v>
      </c>
      <c r="BW353" s="419">
        <v>32561.119500000001</v>
      </c>
      <c r="BX353" s="419">
        <v>9419746.6798482444</v>
      </c>
    </row>
    <row r="354" spans="1:76">
      <c r="A354" s="416">
        <v>137053</v>
      </c>
      <c r="B354" s="416">
        <v>3304331</v>
      </c>
      <c r="C354" s="417" t="s">
        <v>426</v>
      </c>
      <c r="D354" s="418">
        <v>1251</v>
      </c>
      <c r="E354" s="418">
        <v>0</v>
      </c>
      <c r="F354" s="418">
        <v>1251</v>
      </c>
      <c r="G354" s="419">
        <v>0</v>
      </c>
      <c r="H354" s="419">
        <v>4250160.3329999996</v>
      </c>
      <c r="I354" s="419">
        <v>3242911.8960000002</v>
      </c>
      <c r="J354" s="419">
        <v>0</v>
      </c>
      <c r="K354" s="419">
        <v>108704.19999999998</v>
      </c>
      <c r="L354" s="419">
        <v>0</v>
      </c>
      <c r="M354" s="419">
        <v>406759.79999999929</v>
      </c>
      <c r="N354" s="419">
        <v>0</v>
      </c>
      <c r="O354" s="419">
        <v>0</v>
      </c>
      <c r="P354" s="419">
        <v>0</v>
      </c>
      <c r="Q354" s="419">
        <v>0</v>
      </c>
      <c r="R354" s="419">
        <v>0</v>
      </c>
      <c r="S354" s="419">
        <v>0</v>
      </c>
      <c r="T354" s="419">
        <v>24945.575551749906</v>
      </c>
      <c r="U354" s="419">
        <v>13485.491340113364</v>
      </c>
      <c r="V354" s="419">
        <v>1968.5717243613742</v>
      </c>
      <c r="W354" s="419">
        <v>34473.256023462185</v>
      </c>
      <c r="X354" s="419">
        <v>22325.980107521013</v>
      </c>
      <c r="Y354" s="419">
        <v>11780.429216650755</v>
      </c>
      <c r="Z354" s="419">
        <v>0</v>
      </c>
      <c r="AA354" s="419">
        <v>43060.67999999992</v>
      </c>
      <c r="AB354" s="419">
        <v>0</v>
      </c>
      <c r="AC354" s="419">
        <v>374776.72866488312</v>
      </c>
      <c r="AD354" s="419">
        <v>0</v>
      </c>
      <c r="AE354" s="419">
        <v>0</v>
      </c>
      <c r="AF354" s="419">
        <v>149406.57</v>
      </c>
      <c r="AG354" s="419">
        <v>0</v>
      </c>
      <c r="AH354" s="419">
        <v>0</v>
      </c>
      <c r="AI354" s="419">
        <v>0</v>
      </c>
      <c r="AJ354" s="419">
        <v>52731.724499999997</v>
      </c>
      <c r="AK354" s="419">
        <v>0</v>
      </c>
      <c r="AL354" s="419">
        <v>0</v>
      </c>
      <c r="AM354" s="419">
        <v>0</v>
      </c>
      <c r="AN354" s="419">
        <v>0</v>
      </c>
      <c r="AO354" s="419">
        <v>0</v>
      </c>
      <c r="AP354" s="419">
        <v>0</v>
      </c>
      <c r="AQ354" s="419">
        <v>0</v>
      </c>
      <c r="AR354" s="419">
        <v>0</v>
      </c>
      <c r="AS354" s="419">
        <v>7493072.2290000003</v>
      </c>
      <c r="AT354" s="419">
        <v>1042280.7126287411</v>
      </c>
      <c r="AU354" s="419">
        <v>202138.29450000002</v>
      </c>
      <c r="AV354" s="419">
        <v>974229.92954187212</v>
      </c>
      <c r="AW354" s="420">
        <v>8737491.2361287419</v>
      </c>
      <c r="AX354" s="420">
        <v>8684759.5116287414</v>
      </c>
      <c r="AY354" s="420">
        <v>6640</v>
      </c>
      <c r="AZ354" s="420">
        <v>8306640</v>
      </c>
      <c r="BA354" s="420">
        <v>0</v>
      </c>
      <c r="BB354" s="420">
        <v>0</v>
      </c>
      <c r="BC354" s="420">
        <v>8737491.2361287419</v>
      </c>
      <c r="BD354" s="419">
        <v>0</v>
      </c>
      <c r="BE354" s="419">
        <v>8737491.2361287419</v>
      </c>
      <c r="BF354" s="420">
        <v>8359371.7244999995</v>
      </c>
      <c r="BG354" s="420">
        <v>8157233.4299999997</v>
      </c>
      <c r="BH354" s="419">
        <v>8535352.9416287411</v>
      </c>
      <c r="BI354" s="419">
        <v>6822.824094027771</v>
      </c>
      <c r="BJ354" s="419">
        <v>6596.3733769847631</v>
      </c>
      <c r="BK354" s="421">
        <v>3.432957840638786E-2</v>
      </c>
      <c r="BL354" s="421">
        <v>0</v>
      </c>
      <c r="BM354" s="419">
        <v>0</v>
      </c>
      <c r="BN354" s="420">
        <v>8737491.2361287419</v>
      </c>
      <c r="BO354" s="420">
        <v>6942.253806257987</v>
      </c>
      <c r="BP354" s="420" t="s">
        <v>78</v>
      </c>
      <c r="BQ354" s="420">
        <v>6984.4054645313681</v>
      </c>
      <c r="BR354" s="421">
        <v>3.6917783371849922E-2</v>
      </c>
      <c r="BS354" s="419">
        <v>0</v>
      </c>
      <c r="BT354" s="419">
        <v>8737491.2361287419</v>
      </c>
      <c r="BU354" s="419">
        <v>0</v>
      </c>
      <c r="BV354" s="419">
        <v>8737491.2361287419</v>
      </c>
      <c r="BW354" s="419">
        <v>52731.724499999997</v>
      </c>
      <c r="BX354" s="419">
        <v>8684759.5116287414</v>
      </c>
    </row>
    <row r="355" spans="1:76">
      <c r="A355" s="416">
        <v>141835</v>
      </c>
      <c r="B355" s="416">
        <v>3304616</v>
      </c>
      <c r="C355" s="417" t="s">
        <v>427</v>
      </c>
      <c r="D355" s="418">
        <v>1021</v>
      </c>
      <c r="E355" s="418">
        <v>0</v>
      </c>
      <c r="F355" s="418">
        <v>1021</v>
      </c>
      <c r="G355" s="419">
        <v>0</v>
      </c>
      <c r="H355" s="419">
        <v>3567403.6529999999</v>
      </c>
      <c r="I355" s="419">
        <v>2535133.5060000001</v>
      </c>
      <c r="J355" s="419">
        <v>0</v>
      </c>
      <c r="K355" s="419">
        <v>244090.33999999994</v>
      </c>
      <c r="L355" s="419">
        <v>0</v>
      </c>
      <c r="M355" s="419">
        <v>877655.99999999907</v>
      </c>
      <c r="N355" s="419">
        <v>0</v>
      </c>
      <c r="O355" s="419">
        <v>0</v>
      </c>
      <c r="P355" s="419">
        <v>0</v>
      </c>
      <c r="Q355" s="419">
        <v>0</v>
      </c>
      <c r="R355" s="419">
        <v>0</v>
      </c>
      <c r="S355" s="419">
        <v>0</v>
      </c>
      <c r="T355" s="419">
        <v>21047.065804799979</v>
      </c>
      <c r="U355" s="419">
        <v>41320.3424256</v>
      </c>
      <c r="V355" s="419">
        <v>48480.471674879947</v>
      </c>
      <c r="W355" s="419">
        <v>60231.750082559942</v>
      </c>
      <c r="X355" s="419">
        <v>275938.38160895958</v>
      </c>
      <c r="Y355" s="419">
        <v>163682.20538879954</v>
      </c>
      <c r="Z355" s="419">
        <v>0</v>
      </c>
      <c r="AA355" s="419">
        <v>33957.263594836135</v>
      </c>
      <c r="AB355" s="419">
        <v>0</v>
      </c>
      <c r="AC355" s="419">
        <v>406017.17917582922</v>
      </c>
      <c r="AD355" s="419">
        <v>0</v>
      </c>
      <c r="AE355" s="419">
        <v>0</v>
      </c>
      <c r="AF355" s="419">
        <v>149406.57</v>
      </c>
      <c r="AG355" s="419">
        <v>0</v>
      </c>
      <c r="AH355" s="419">
        <v>0</v>
      </c>
      <c r="AI355" s="419">
        <v>0</v>
      </c>
      <c r="AJ355" s="419">
        <v>29391.453000000001</v>
      </c>
      <c r="AK355" s="419">
        <v>0</v>
      </c>
      <c r="AL355" s="419">
        <v>0</v>
      </c>
      <c r="AM355" s="419">
        <v>0</v>
      </c>
      <c r="AN355" s="419">
        <v>0</v>
      </c>
      <c r="AO355" s="419">
        <v>0</v>
      </c>
      <c r="AP355" s="419">
        <v>0</v>
      </c>
      <c r="AQ355" s="419">
        <v>0</v>
      </c>
      <c r="AR355" s="419">
        <v>0</v>
      </c>
      <c r="AS355" s="419">
        <v>6102537.159</v>
      </c>
      <c r="AT355" s="419">
        <v>2172420.9997562631</v>
      </c>
      <c r="AU355" s="419">
        <v>178798.02300000002</v>
      </c>
      <c r="AV355" s="419">
        <v>1334824.7976406445</v>
      </c>
      <c r="AW355" s="420">
        <v>8453756.1817562636</v>
      </c>
      <c r="AX355" s="420">
        <v>8424364.7287562639</v>
      </c>
      <c r="AY355" s="420">
        <v>6640</v>
      </c>
      <c r="AZ355" s="420">
        <v>6779440</v>
      </c>
      <c r="BA355" s="420">
        <v>0</v>
      </c>
      <c r="BB355" s="420">
        <v>0</v>
      </c>
      <c r="BC355" s="420">
        <v>8453756.1817562636</v>
      </c>
      <c r="BD355" s="419">
        <v>0</v>
      </c>
      <c r="BE355" s="419">
        <v>8453756.1817562617</v>
      </c>
      <c r="BF355" s="420">
        <v>6808831.4529999997</v>
      </c>
      <c r="BG355" s="420">
        <v>6630033.4299999997</v>
      </c>
      <c r="BH355" s="419">
        <v>8274958.1587562636</v>
      </c>
      <c r="BI355" s="419">
        <v>8104.7582358043719</v>
      </c>
      <c r="BJ355" s="419">
        <v>8028.7063176923075</v>
      </c>
      <c r="BK355" s="421">
        <v>9.4724996908249134E-3</v>
      </c>
      <c r="BL355" s="421">
        <v>0</v>
      </c>
      <c r="BM355" s="419">
        <v>0</v>
      </c>
      <c r="BN355" s="420">
        <v>8453756.1817562636</v>
      </c>
      <c r="BO355" s="420">
        <v>8251.091800936596</v>
      </c>
      <c r="BP355" s="420" t="s">
        <v>78</v>
      </c>
      <c r="BQ355" s="420">
        <v>8279.8787284586324</v>
      </c>
      <c r="BR355" s="421">
        <v>1.0081833086759806E-2</v>
      </c>
      <c r="BS355" s="419">
        <v>0</v>
      </c>
      <c r="BT355" s="419">
        <v>8453756.1817562636</v>
      </c>
      <c r="BU355" s="419">
        <v>0</v>
      </c>
      <c r="BV355" s="419">
        <v>8453756.1817562636</v>
      </c>
      <c r="BW355" s="419">
        <v>29391.453000000001</v>
      </c>
      <c r="BX355" s="419">
        <v>8424364.7287562639</v>
      </c>
    </row>
    <row r="356" spans="1:76">
      <c r="A356" s="416">
        <v>137988</v>
      </c>
      <c r="B356" s="416">
        <v>3304660</v>
      </c>
      <c r="C356" s="417" t="s">
        <v>428</v>
      </c>
      <c r="D356" s="418">
        <v>959</v>
      </c>
      <c r="E356" s="418">
        <v>0</v>
      </c>
      <c r="F356" s="418">
        <v>959</v>
      </c>
      <c r="G356" s="419">
        <v>0</v>
      </c>
      <c r="H356" s="419">
        <v>3277232.0640000002</v>
      </c>
      <c r="I356" s="419">
        <v>2464355.6669999999</v>
      </c>
      <c r="J356" s="419">
        <v>0</v>
      </c>
      <c r="K356" s="419">
        <v>66704.849999999962</v>
      </c>
      <c r="L356" s="419">
        <v>0</v>
      </c>
      <c r="M356" s="419">
        <v>275111.39999999857</v>
      </c>
      <c r="N356" s="419">
        <v>0</v>
      </c>
      <c r="O356" s="419">
        <v>0</v>
      </c>
      <c r="P356" s="419">
        <v>0</v>
      </c>
      <c r="Q356" s="419">
        <v>0</v>
      </c>
      <c r="R356" s="419">
        <v>0</v>
      </c>
      <c r="S356" s="419">
        <v>0</v>
      </c>
      <c r="T356" s="419">
        <v>18591.574794239983</v>
      </c>
      <c r="U356" s="419">
        <v>20892.307967999972</v>
      </c>
      <c r="V356" s="419">
        <v>10482.264145919955</v>
      </c>
      <c r="W356" s="419">
        <v>33701.098260479979</v>
      </c>
      <c r="X356" s="419">
        <v>49192.35772416</v>
      </c>
      <c r="Y356" s="419">
        <v>19602.659327999987</v>
      </c>
      <c r="Z356" s="419">
        <v>0</v>
      </c>
      <c r="AA356" s="419">
        <v>28827.359246073276</v>
      </c>
      <c r="AB356" s="419">
        <v>0</v>
      </c>
      <c r="AC356" s="419">
        <v>9632.5907747869478</v>
      </c>
      <c r="AD356" s="419">
        <v>0</v>
      </c>
      <c r="AE356" s="419">
        <v>0</v>
      </c>
      <c r="AF356" s="419">
        <v>149406.57</v>
      </c>
      <c r="AG356" s="419">
        <v>0</v>
      </c>
      <c r="AH356" s="419">
        <v>0</v>
      </c>
      <c r="AI356" s="419">
        <v>0</v>
      </c>
      <c r="AJ356" s="419">
        <v>45816.088499999998</v>
      </c>
      <c r="AK356" s="419">
        <v>0</v>
      </c>
      <c r="AL356" s="419">
        <v>0</v>
      </c>
      <c r="AM356" s="419">
        <v>0</v>
      </c>
      <c r="AN356" s="419">
        <v>0</v>
      </c>
      <c r="AO356" s="419">
        <v>0</v>
      </c>
      <c r="AP356" s="419">
        <v>0</v>
      </c>
      <c r="AQ356" s="419">
        <v>0</v>
      </c>
      <c r="AR356" s="419">
        <v>0</v>
      </c>
      <c r="AS356" s="419">
        <v>5741587.7310000006</v>
      </c>
      <c r="AT356" s="419">
        <v>532738.46224165859</v>
      </c>
      <c r="AU356" s="419">
        <v>195222.65850000002</v>
      </c>
      <c r="AV356" s="419">
        <v>474652.24172427435</v>
      </c>
      <c r="AW356" s="420">
        <v>6469548.8517416595</v>
      </c>
      <c r="AX356" s="420">
        <v>6423732.7632416598</v>
      </c>
      <c r="AY356" s="420">
        <v>6640</v>
      </c>
      <c r="AZ356" s="420">
        <v>6367760</v>
      </c>
      <c r="BA356" s="420">
        <v>0</v>
      </c>
      <c r="BB356" s="420">
        <v>0</v>
      </c>
      <c r="BC356" s="420">
        <v>6469548.8517416595</v>
      </c>
      <c r="BD356" s="419">
        <v>0</v>
      </c>
      <c r="BE356" s="419">
        <v>6469548.8517416585</v>
      </c>
      <c r="BF356" s="420">
        <v>6413576.0884999996</v>
      </c>
      <c r="BG356" s="420">
        <v>6218353.4299999997</v>
      </c>
      <c r="BH356" s="419">
        <v>6274326.1932416596</v>
      </c>
      <c r="BI356" s="419">
        <v>6542.5716300747235</v>
      </c>
      <c r="BJ356" s="419">
        <v>6486.5462013569941</v>
      </c>
      <c r="BK356" s="421">
        <v>8.6371740797913203E-3</v>
      </c>
      <c r="BL356" s="421">
        <v>0</v>
      </c>
      <c r="BM356" s="419">
        <v>0</v>
      </c>
      <c r="BN356" s="420">
        <v>6469548.8517416595</v>
      </c>
      <c r="BO356" s="420">
        <v>6698.365759376079</v>
      </c>
      <c r="BP356" s="420" t="s">
        <v>78</v>
      </c>
      <c r="BQ356" s="420">
        <v>6746.1406170403125</v>
      </c>
      <c r="BR356" s="421">
        <v>1.259983237322726E-2</v>
      </c>
      <c r="BS356" s="419">
        <v>0</v>
      </c>
      <c r="BT356" s="419">
        <v>6469548.8517416595</v>
      </c>
      <c r="BU356" s="419">
        <v>0</v>
      </c>
      <c r="BV356" s="419">
        <v>6469548.8517416595</v>
      </c>
      <c r="BW356" s="419">
        <v>45816.088499999998</v>
      </c>
      <c r="BX356" s="419">
        <v>6423732.7632416598</v>
      </c>
    </row>
    <row r="357" spans="1:76">
      <c r="A357" s="416">
        <v>140524</v>
      </c>
      <c r="B357" s="416">
        <v>3304661</v>
      </c>
      <c r="C357" s="417" t="s">
        <v>429</v>
      </c>
      <c r="D357" s="418">
        <v>850</v>
      </c>
      <c r="E357" s="418">
        <v>0</v>
      </c>
      <c r="F357" s="418">
        <v>850</v>
      </c>
      <c r="G357" s="419">
        <v>0</v>
      </c>
      <c r="H357" s="419">
        <v>2896026.2510000002</v>
      </c>
      <c r="I357" s="419">
        <v>2194113.0090000001</v>
      </c>
      <c r="J357" s="419">
        <v>0</v>
      </c>
      <c r="K357" s="419">
        <v>51387.439999999755</v>
      </c>
      <c r="L357" s="419">
        <v>0</v>
      </c>
      <c r="M357" s="419">
        <v>239667.5999999989</v>
      </c>
      <c r="N357" s="419">
        <v>0</v>
      </c>
      <c r="O357" s="419">
        <v>0</v>
      </c>
      <c r="P357" s="419">
        <v>0</v>
      </c>
      <c r="Q357" s="419">
        <v>0</v>
      </c>
      <c r="R357" s="419">
        <v>0</v>
      </c>
      <c r="S357" s="419">
        <v>0</v>
      </c>
      <c r="T357" s="419">
        <v>26308.83225599998</v>
      </c>
      <c r="U357" s="419">
        <v>15785.299353600001</v>
      </c>
      <c r="V357" s="419">
        <v>5896.2735820799735</v>
      </c>
      <c r="W357" s="419">
        <v>45173.812561919985</v>
      </c>
      <c r="X357" s="419">
        <v>32282.484756479967</v>
      </c>
      <c r="Y357" s="419">
        <v>29403.988991999984</v>
      </c>
      <c r="Z357" s="419">
        <v>0</v>
      </c>
      <c r="AA357" s="419">
        <v>59531.355081555819</v>
      </c>
      <c r="AB357" s="419">
        <v>0</v>
      </c>
      <c r="AC357" s="419">
        <v>251426.76721347918</v>
      </c>
      <c r="AD357" s="419">
        <v>0</v>
      </c>
      <c r="AE357" s="419">
        <v>0</v>
      </c>
      <c r="AF357" s="419">
        <v>149406.57</v>
      </c>
      <c r="AG357" s="419">
        <v>0</v>
      </c>
      <c r="AH357" s="419">
        <v>0</v>
      </c>
      <c r="AI357" s="419">
        <v>0</v>
      </c>
      <c r="AJ357" s="419">
        <v>24089.465400000001</v>
      </c>
      <c r="AK357" s="419">
        <v>0</v>
      </c>
      <c r="AL357" s="419">
        <v>0</v>
      </c>
      <c r="AM357" s="419">
        <v>0</v>
      </c>
      <c r="AN357" s="419">
        <v>0</v>
      </c>
      <c r="AO357" s="419">
        <v>0</v>
      </c>
      <c r="AP357" s="419">
        <v>0</v>
      </c>
      <c r="AQ357" s="419">
        <v>0</v>
      </c>
      <c r="AR357" s="419">
        <v>0</v>
      </c>
      <c r="AS357" s="419">
        <v>5090139.26</v>
      </c>
      <c r="AT357" s="419">
        <v>756863.85379711352</v>
      </c>
      <c r="AU357" s="419">
        <v>173496.03539999999</v>
      </c>
      <c r="AV357" s="419">
        <v>666459.79355422757</v>
      </c>
      <c r="AW357" s="420">
        <v>6020499.1491971137</v>
      </c>
      <c r="AX357" s="420">
        <v>5996409.6837971136</v>
      </c>
      <c r="AY357" s="420">
        <v>6640</v>
      </c>
      <c r="AZ357" s="420">
        <v>5644000</v>
      </c>
      <c r="BA357" s="420">
        <v>0</v>
      </c>
      <c r="BB357" s="420">
        <v>0</v>
      </c>
      <c r="BC357" s="420">
        <v>6020499.1491971137</v>
      </c>
      <c r="BD357" s="419">
        <v>0</v>
      </c>
      <c r="BE357" s="419">
        <v>6020499.1491971128</v>
      </c>
      <c r="BF357" s="420">
        <v>5668089.4654000001</v>
      </c>
      <c r="BG357" s="420">
        <v>5494593.4299999997</v>
      </c>
      <c r="BH357" s="419">
        <v>5847003.1137971133</v>
      </c>
      <c r="BI357" s="419">
        <v>6878.8271927024862</v>
      </c>
      <c r="BJ357" s="419">
        <v>6655.0730837045712</v>
      </c>
      <c r="BK357" s="421">
        <v>3.362158554588876E-2</v>
      </c>
      <c r="BL357" s="421">
        <v>0</v>
      </c>
      <c r="BM357" s="419">
        <v>0</v>
      </c>
      <c r="BN357" s="420">
        <v>6020499.1491971137</v>
      </c>
      <c r="BO357" s="420">
        <v>7054.5996279966039</v>
      </c>
      <c r="BP357" s="420" t="s">
        <v>78</v>
      </c>
      <c r="BQ357" s="420">
        <v>7082.940175526016</v>
      </c>
      <c r="BR357" s="421">
        <v>3.2360454087488444E-2</v>
      </c>
      <c r="BS357" s="419">
        <v>0</v>
      </c>
      <c r="BT357" s="419">
        <v>6020499.1491971137</v>
      </c>
      <c r="BU357" s="419">
        <v>0</v>
      </c>
      <c r="BV357" s="419">
        <v>6020499.1491971137</v>
      </c>
      <c r="BW357" s="419">
        <v>24089.465400000001</v>
      </c>
      <c r="BX357" s="419">
        <v>5996409.6837971136</v>
      </c>
    </row>
    <row r="358" spans="1:76">
      <c r="A358" s="416">
        <v>147707</v>
      </c>
      <c r="B358" s="416">
        <v>3304663</v>
      </c>
      <c r="C358" s="417" t="s">
        <v>430</v>
      </c>
      <c r="D358" s="418">
        <v>1024</v>
      </c>
      <c r="E358" s="418">
        <v>0</v>
      </c>
      <c r="F358" s="418">
        <v>1024</v>
      </c>
      <c r="G358" s="419">
        <v>0</v>
      </c>
      <c r="H358" s="419">
        <v>3595851.8480000002</v>
      </c>
      <c r="I358" s="419">
        <v>2522264.8080000002</v>
      </c>
      <c r="J358" s="419">
        <v>0</v>
      </c>
      <c r="K358" s="419">
        <v>201102.77000000002</v>
      </c>
      <c r="L358" s="419">
        <v>0</v>
      </c>
      <c r="M358" s="419">
        <v>854026.79999999993</v>
      </c>
      <c r="N358" s="419">
        <v>0</v>
      </c>
      <c r="O358" s="419">
        <v>0</v>
      </c>
      <c r="P358" s="419">
        <v>0</v>
      </c>
      <c r="Q358" s="419">
        <v>0</v>
      </c>
      <c r="R358" s="419">
        <v>0</v>
      </c>
      <c r="S358" s="419">
        <v>0</v>
      </c>
      <c r="T358" s="419">
        <v>69104.53272576</v>
      </c>
      <c r="U358" s="419">
        <v>46427.351040000001</v>
      </c>
      <c r="V358" s="419">
        <v>26205.660364800002</v>
      </c>
      <c r="W358" s="419">
        <v>123331.67874048001</v>
      </c>
      <c r="X358" s="419">
        <v>88392.517785599994</v>
      </c>
      <c r="Y358" s="419">
        <v>237192.17786880003</v>
      </c>
      <c r="Z358" s="419">
        <v>0</v>
      </c>
      <c r="AA358" s="419">
        <v>81416.348152492516</v>
      </c>
      <c r="AB358" s="419">
        <v>0</v>
      </c>
      <c r="AC358" s="419">
        <v>429438.06761599734</v>
      </c>
      <c r="AD358" s="419">
        <v>0</v>
      </c>
      <c r="AE358" s="419">
        <v>0</v>
      </c>
      <c r="AF358" s="419">
        <v>149406.57</v>
      </c>
      <c r="AG358" s="419">
        <v>0</v>
      </c>
      <c r="AH358" s="419">
        <v>0</v>
      </c>
      <c r="AI358" s="419">
        <v>0</v>
      </c>
      <c r="AJ358" s="419">
        <v>37171.5435</v>
      </c>
      <c r="AK358" s="419">
        <v>0</v>
      </c>
      <c r="AL358" s="419">
        <v>0</v>
      </c>
      <c r="AM358" s="419">
        <v>0</v>
      </c>
      <c r="AN358" s="419">
        <v>0</v>
      </c>
      <c r="AO358" s="419">
        <v>0</v>
      </c>
      <c r="AP358" s="419">
        <v>0</v>
      </c>
      <c r="AQ358" s="419">
        <v>0</v>
      </c>
      <c r="AR358" s="419">
        <v>0</v>
      </c>
      <c r="AS358" s="419">
        <v>6118116.6560000004</v>
      </c>
      <c r="AT358" s="419">
        <v>2156637.9042939297</v>
      </c>
      <c r="AU358" s="419">
        <v>186578.11350000001</v>
      </c>
      <c r="AV358" s="419">
        <v>1327825.9562851558</v>
      </c>
      <c r="AW358" s="420">
        <v>8461332.6737939306</v>
      </c>
      <c r="AX358" s="420">
        <v>8424161.1302939299</v>
      </c>
      <c r="AY358" s="420">
        <v>6640</v>
      </c>
      <c r="AZ358" s="420">
        <v>6799360</v>
      </c>
      <c r="BA358" s="420">
        <v>0</v>
      </c>
      <c r="BB358" s="420">
        <v>0</v>
      </c>
      <c r="BC358" s="420">
        <v>8461332.6737939306</v>
      </c>
      <c r="BD358" s="419">
        <v>0</v>
      </c>
      <c r="BE358" s="419">
        <v>8461332.6737939306</v>
      </c>
      <c r="BF358" s="420">
        <v>6836531.5434999997</v>
      </c>
      <c r="BG358" s="420">
        <v>6649953.4299999997</v>
      </c>
      <c r="BH358" s="419">
        <v>8274754.5602939306</v>
      </c>
      <c r="BI358" s="419">
        <v>8080.8150002870416</v>
      </c>
      <c r="BJ358" s="419">
        <v>7939.8913469831841</v>
      </c>
      <c r="BK358" s="421">
        <v>1.774881382443632E-2</v>
      </c>
      <c r="BL358" s="421">
        <v>0</v>
      </c>
      <c r="BM358" s="419">
        <v>0</v>
      </c>
      <c r="BN358" s="420">
        <v>8461332.6737939306</v>
      </c>
      <c r="BO358" s="420">
        <v>8226.719853802666</v>
      </c>
      <c r="BP358" s="420" t="s">
        <v>78</v>
      </c>
      <c r="BQ358" s="420">
        <v>8263.0201892518853</v>
      </c>
      <c r="BR358" s="421">
        <v>1.8867516858062316E-2</v>
      </c>
      <c r="BS358" s="419">
        <v>0</v>
      </c>
      <c r="BT358" s="419">
        <v>8461332.6737939306</v>
      </c>
      <c r="BU358" s="419">
        <v>0</v>
      </c>
      <c r="BV358" s="419">
        <v>8461332.6737939306</v>
      </c>
      <c r="BW358" s="419">
        <v>37171.5435</v>
      </c>
      <c r="BX358" s="419">
        <v>8424161.1302939299</v>
      </c>
    </row>
    <row r="359" spans="1:76">
      <c r="A359" s="416">
        <v>146124</v>
      </c>
      <c r="B359" s="416">
        <v>3304804</v>
      </c>
      <c r="C359" s="417" t="s">
        <v>431</v>
      </c>
      <c r="D359" s="418">
        <v>1038</v>
      </c>
      <c r="E359" s="418">
        <v>0</v>
      </c>
      <c r="F359" s="418">
        <v>1038</v>
      </c>
      <c r="G359" s="419">
        <v>0</v>
      </c>
      <c r="H359" s="419">
        <v>3550334.736</v>
      </c>
      <c r="I359" s="419">
        <v>2663820.486</v>
      </c>
      <c r="J359" s="419">
        <v>0</v>
      </c>
      <c r="K359" s="419">
        <v>247549.10999999987</v>
      </c>
      <c r="L359" s="419">
        <v>0</v>
      </c>
      <c r="M359" s="419">
        <v>946855.79999999865</v>
      </c>
      <c r="N359" s="419">
        <v>0</v>
      </c>
      <c r="O359" s="419">
        <v>0</v>
      </c>
      <c r="P359" s="419">
        <v>0</v>
      </c>
      <c r="Q359" s="419">
        <v>0</v>
      </c>
      <c r="R359" s="419">
        <v>0</v>
      </c>
      <c r="S359" s="419">
        <v>0</v>
      </c>
      <c r="T359" s="419">
        <v>56125.508812799766</v>
      </c>
      <c r="U359" s="419">
        <v>121175.38621439984</v>
      </c>
      <c r="V359" s="419">
        <v>51101.037711359975</v>
      </c>
      <c r="W359" s="419">
        <v>157032.77700095958</v>
      </c>
      <c r="X359" s="419">
        <v>100690.60721663926</v>
      </c>
      <c r="Y359" s="419">
        <v>28423.856025599998</v>
      </c>
      <c r="Z359" s="419">
        <v>0</v>
      </c>
      <c r="AA359" s="419">
        <v>103664.59999999999</v>
      </c>
      <c r="AB359" s="419">
        <v>0</v>
      </c>
      <c r="AC359" s="419">
        <v>468330.53789909696</v>
      </c>
      <c r="AD359" s="419">
        <v>0</v>
      </c>
      <c r="AE359" s="419">
        <v>1165.2083027026908</v>
      </c>
      <c r="AF359" s="419">
        <v>149406.57</v>
      </c>
      <c r="AG359" s="419">
        <v>0</v>
      </c>
      <c r="AH359" s="419">
        <v>0</v>
      </c>
      <c r="AI359" s="419">
        <v>0</v>
      </c>
      <c r="AJ359" s="419">
        <v>30544.059000000001</v>
      </c>
      <c r="AK359" s="419">
        <v>0</v>
      </c>
      <c r="AL359" s="419">
        <v>0</v>
      </c>
      <c r="AM359" s="419">
        <v>0</v>
      </c>
      <c r="AN359" s="419">
        <v>0</v>
      </c>
      <c r="AO359" s="419">
        <v>0</v>
      </c>
      <c r="AP359" s="419">
        <v>0</v>
      </c>
      <c r="AQ359" s="419">
        <v>0</v>
      </c>
      <c r="AR359" s="419">
        <v>0</v>
      </c>
      <c r="AS359" s="419">
        <v>6214155.2220000001</v>
      </c>
      <c r="AT359" s="419">
        <v>2282114.4291835567</v>
      </c>
      <c r="AU359" s="419">
        <v>179950.62900000002</v>
      </c>
      <c r="AV359" s="419">
        <v>1394261.7688725293</v>
      </c>
      <c r="AW359" s="420">
        <v>8676220.2801835574</v>
      </c>
      <c r="AX359" s="420">
        <v>8645676.2211835571</v>
      </c>
      <c r="AY359" s="420">
        <v>6640</v>
      </c>
      <c r="AZ359" s="420">
        <v>6892320</v>
      </c>
      <c r="BA359" s="420">
        <v>0</v>
      </c>
      <c r="BB359" s="420">
        <v>0</v>
      </c>
      <c r="BC359" s="420">
        <v>8676220.2801835574</v>
      </c>
      <c r="BD359" s="419">
        <v>0</v>
      </c>
      <c r="BE359" s="419">
        <v>8676220.2801835574</v>
      </c>
      <c r="BF359" s="420">
        <v>6922864.0590000004</v>
      </c>
      <c r="BG359" s="420">
        <v>6742913.4299999997</v>
      </c>
      <c r="BH359" s="419">
        <v>8496269.6511835568</v>
      </c>
      <c r="BI359" s="419">
        <v>8185.2308778261622</v>
      </c>
      <c r="BJ359" s="419">
        <v>7938.2974213526559</v>
      </c>
      <c r="BK359" s="421">
        <v>3.1106601751818692E-2</v>
      </c>
      <c r="BL359" s="421">
        <v>0</v>
      </c>
      <c r="BM359" s="419">
        <v>0</v>
      </c>
      <c r="BN359" s="420">
        <v>8676220.2801835574</v>
      </c>
      <c r="BO359" s="420">
        <v>8329.1678431440814</v>
      </c>
      <c r="BP359" s="420" t="s">
        <v>78</v>
      </c>
      <c r="BQ359" s="420">
        <v>8358.5937188666248</v>
      </c>
      <c r="BR359" s="421">
        <v>3.1539005186194125E-2</v>
      </c>
      <c r="BS359" s="419">
        <v>0</v>
      </c>
      <c r="BT359" s="419">
        <v>8676220.2801835574</v>
      </c>
      <c r="BU359" s="419">
        <v>0</v>
      </c>
      <c r="BV359" s="419">
        <v>8676220.2801835574</v>
      </c>
      <c r="BW359" s="419">
        <v>30544.059000000001</v>
      </c>
      <c r="BX359" s="419">
        <v>8645676.2211835571</v>
      </c>
    </row>
    <row r="360" spans="1:76">
      <c r="A360" s="416">
        <v>143562</v>
      </c>
      <c r="B360" s="416">
        <v>3305402</v>
      </c>
      <c r="C360" s="417" t="s">
        <v>432</v>
      </c>
      <c r="D360" s="418">
        <v>748</v>
      </c>
      <c r="E360" s="418">
        <v>0</v>
      </c>
      <c r="F360" s="418">
        <v>748</v>
      </c>
      <c r="G360" s="419">
        <v>0</v>
      </c>
      <c r="H360" s="419">
        <v>2554647.9109999998</v>
      </c>
      <c r="I360" s="419">
        <v>1923870.351</v>
      </c>
      <c r="J360" s="419">
        <v>0</v>
      </c>
      <c r="K360" s="419">
        <v>67693.06999999973</v>
      </c>
      <c r="L360" s="419">
        <v>0</v>
      </c>
      <c r="M360" s="419">
        <v>254857.79999999912</v>
      </c>
      <c r="N360" s="419">
        <v>0</v>
      </c>
      <c r="O360" s="419">
        <v>0</v>
      </c>
      <c r="P360" s="419">
        <v>0</v>
      </c>
      <c r="Q360" s="419">
        <v>0</v>
      </c>
      <c r="R360" s="419">
        <v>0</v>
      </c>
      <c r="S360" s="419">
        <v>0</v>
      </c>
      <c r="T360" s="419">
        <v>32272.167567359971</v>
      </c>
      <c r="U360" s="419">
        <v>45498.804019199772</v>
      </c>
      <c r="V360" s="419">
        <v>66169.292421119782</v>
      </c>
      <c r="W360" s="419">
        <v>63816.973301759819</v>
      </c>
      <c r="X360" s="419">
        <v>49960.988313599992</v>
      </c>
      <c r="Y360" s="419">
        <v>35284.786790400001</v>
      </c>
      <c r="Z360" s="419">
        <v>0</v>
      </c>
      <c r="AA360" s="419">
        <v>4784.5199999999923</v>
      </c>
      <c r="AB360" s="419">
        <v>0</v>
      </c>
      <c r="AC360" s="419">
        <v>14797.600054184228</v>
      </c>
      <c r="AD360" s="419">
        <v>0</v>
      </c>
      <c r="AE360" s="419">
        <v>0</v>
      </c>
      <c r="AF360" s="419">
        <v>149406.57</v>
      </c>
      <c r="AG360" s="419">
        <v>0</v>
      </c>
      <c r="AH360" s="419">
        <v>0</v>
      </c>
      <c r="AI360" s="419">
        <v>0</v>
      </c>
      <c r="AJ360" s="419">
        <v>28584.628799999999</v>
      </c>
      <c r="AK360" s="419">
        <v>0</v>
      </c>
      <c r="AL360" s="419">
        <v>0</v>
      </c>
      <c r="AM360" s="419">
        <v>0</v>
      </c>
      <c r="AN360" s="419">
        <v>0</v>
      </c>
      <c r="AO360" s="419">
        <v>0</v>
      </c>
      <c r="AP360" s="419">
        <v>0</v>
      </c>
      <c r="AQ360" s="419">
        <v>0</v>
      </c>
      <c r="AR360" s="419">
        <v>0</v>
      </c>
      <c r="AS360" s="419">
        <v>4478518.2620000001</v>
      </c>
      <c r="AT360" s="419">
        <v>635136.0024676224</v>
      </c>
      <c r="AU360" s="419">
        <v>177991.19880000001</v>
      </c>
      <c r="AV360" s="419">
        <v>460322.91082302196</v>
      </c>
      <c r="AW360" s="420">
        <v>5291645.4632676225</v>
      </c>
      <c r="AX360" s="420">
        <v>5263060.8344676225</v>
      </c>
      <c r="AY360" s="420">
        <v>6640</v>
      </c>
      <c r="AZ360" s="420">
        <v>4966720</v>
      </c>
      <c r="BA360" s="420">
        <v>0</v>
      </c>
      <c r="BB360" s="420">
        <v>0</v>
      </c>
      <c r="BC360" s="420">
        <v>5291645.4632676225</v>
      </c>
      <c r="BD360" s="419">
        <v>0</v>
      </c>
      <c r="BE360" s="419">
        <v>5291645.4632676225</v>
      </c>
      <c r="BF360" s="420">
        <v>4995304.6288000001</v>
      </c>
      <c r="BG360" s="420">
        <v>4817313.43</v>
      </c>
      <c r="BH360" s="419">
        <v>5113654.2644676222</v>
      </c>
      <c r="BI360" s="419">
        <v>6836.4361824433454</v>
      </c>
      <c r="BJ360" s="419">
        <v>6671.0811312332444</v>
      </c>
      <c r="BK360" s="421">
        <v>2.4786844584444856E-2</v>
      </c>
      <c r="BL360" s="421">
        <v>0</v>
      </c>
      <c r="BM360" s="419">
        <v>0</v>
      </c>
      <c r="BN360" s="420">
        <v>5291645.4632676225</v>
      </c>
      <c r="BO360" s="420">
        <v>7036.1775861866608</v>
      </c>
      <c r="BP360" s="420" t="s">
        <v>78</v>
      </c>
      <c r="BQ360" s="420">
        <v>7074.392330571688</v>
      </c>
      <c r="BR360" s="421">
        <v>2.3056893367905396E-2</v>
      </c>
      <c r="BS360" s="419">
        <v>0</v>
      </c>
      <c r="BT360" s="419">
        <v>5291645.4632676225</v>
      </c>
      <c r="BU360" s="419">
        <v>0</v>
      </c>
      <c r="BV360" s="419">
        <v>5291645.4632676225</v>
      </c>
      <c r="BW360" s="419">
        <v>28584.628799999999</v>
      </c>
      <c r="BX360" s="419">
        <v>5263060.8344676225</v>
      </c>
    </row>
    <row r="361" spans="1:76">
      <c r="A361" s="416">
        <v>143435</v>
      </c>
      <c r="B361" s="416">
        <v>3305403</v>
      </c>
      <c r="C361" s="417" t="s">
        <v>433</v>
      </c>
      <c r="D361" s="418">
        <v>1028</v>
      </c>
      <c r="E361" s="418">
        <v>0</v>
      </c>
      <c r="F361" s="418">
        <v>1028</v>
      </c>
      <c r="G361" s="419">
        <v>0</v>
      </c>
      <c r="H361" s="419">
        <v>3419473.0389999999</v>
      </c>
      <c r="I361" s="419">
        <v>2747467.023</v>
      </c>
      <c r="J361" s="419">
        <v>0</v>
      </c>
      <c r="K361" s="419">
        <v>271760.49999999988</v>
      </c>
      <c r="L361" s="419">
        <v>0</v>
      </c>
      <c r="M361" s="419">
        <v>1085255.3999999997</v>
      </c>
      <c r="N361" s="419">
        <v>0</v>
      </c>
      <c r="O361" s="419">
        <v>0</v>
      </c>
      <c r="P361" s="419">
        <v>0</v>
      </c>
      <c r="Q361" s="419">
        <v>0</v>
      </c>
      <c r="R361" s="419">
        <v>0</v>
      </c>
      <c r="S361" s="419">
        <v>0</v>
      </c>
      <c r="T361" s="419">
        <v>51817.341090878843</v>
      </c>
      <c r="U361" s="419">
        <v>41988.841820340174</v>
      </c>
      <c r="V361" s="419">
        <v>64517.669789623913</v>
      </c>
      <c r="W361" s="419">
        <v>80701.51721716678</v>
      </c>
      <c r="X361" s="419">
        <v>204682.64435507753</v>
      </c>
      <c r="Y361" s="419">
        <v>84703.416709180019</v>
      </c>
      <c r="Z361" s="419">
        <v>0</v>
      </c>
      <c r="AA361" s="419">
        <v>197062.51570443288</v>
      </c>
      <c r="AB361" s="419">
        <v>0</v>
      </c>
      <c r="AC361" s="419">
        <v>480004.66641422169</v>
      </c>
      <c r="AD361" s="419">
        <v>0</v>
      </c>
      <c r="AE361" s="419">
        <v>152967.70366815905</v>
      </c>
      <c r="AF361" s="419">
        <v>149406.57</v>
      </c>
      <c r="AG361" s="419">
        <v>0</v>
      </c>
      <c r="AH361" s="419">
        <v>0</v>
      </c>
      <c r="AI361" s="419">
        <v>0</v>
      </c>
      <c r="AJ361" s="419">
        <v>44663.482499999998</v>
      </c>
      <c r="AK361" s="419">
        <v>0</v>
      </c>
      <c r="AL361" s="419">
        <v>0</v>
      </c>
      <c r="AM361" s="419">
        <v>0</v>
      </c>
      <c r="AN361" s="419">
        <v>0</v>
      </c>
      <c r="AO361" s="419">
        <v>0</v>
      </c>
      <c r="AP361" s="419">
        <v>0</v>
      </c>
      <c r="AQ361" s="419">
        <v>0</v>
      </c>
      <c r="AR361" s="419">
        <v>0</v>
      </c>
      <c r="AS361" s="419">
        <v>6166940.0619999999</v>
      </c>
      <c r="AT361" s="419">
        <v>2715462.2167690801</v>
      </c>
      <c r="AU361" s="419">
        <v>194070.05249999999</v>
      </c>
      <c r="AV361" s="419">
        <v>1467105.5086678376</v>
      </c>
      <c r="AW361" s="420">
        <v>9076472.3312690798</v>
      </c>
      <c r="AX361" s="420">
        <v>9031808.8487690799</v>
      </c>
      <c r="AY361" s="420">
        <v>6640</v>
      </c>
      <c r="AZ361" s="420">
        <v>6825920</v>
      </c>
      <c r="BA361" s="420">
        <v>0</v>
      </c>
      <c r="BB361" s="420">
        <v>0</v>
      </c>
      <c r="BC361" s="420">
        <v>9076472.3312690798</v>
      </c>
      <c r="BD361" s="419">
        <v>0</v>
      </c>
      <c r="BE361" s="419">
        <v>9076472.331269078</v>
      </c>
      <c r="BF361" s="420">
        <v>6870583.4824999999</v>
      </c>
      <c r="BG361" s="420">
        <v>6676513.4299999997</v>
      </c>
      <c r="BH361" s="419">
        <v>8882402.2787690796</v>
      </c>
      <c r="BI361" s="419">
        <v>8640.4691427714788</v>
      </c>
      <c r="BJ361" s="419">
        <v>8514.4769152650824</v>
      </c>
      <c r="BK361" s="421">
        <v>1.4797412543395666E-2</v>
      </c>
      <c r="BL361" s="421">
        <v>0</v>
      </c>
      <c r="BM361" s="419">
        <v>0</v>
      </c>
      <c r="BN361" s="420">
        <v>9076472.3312690798</v>
      </c>
      <c r="BO361" s="420">
        <v>8785.8062731216723</v>
      </c>
      <c r="BP361" s="420" t="s">
        <v>78</v>
      </c>
      <c r="BQ361" s="420">
        <v>8829.2532405341244</v>
      </c>
      <c r="BR361" s="421">
        <v>1.8227444028371176E-2</v>
      </c>
      <c r="BS361" s="419">
        <v>0</v>
      </c>
      <c r="BT361" s="419">
        <v>9076472.3312690798</v>
      </c>
      <c r="BU361" s="419">
        <v>0</v>
      </c>
      <c r="BV361" s="419">
        <v>9076472.3312690798</v>
      </c>
      <c r="BW361" s="419">
        <v>44663.482499999998</v>
      </c>
      <c r="BX361" s="419">
        <v>9031808.8487690799</v>
      </c>
    </row>
    <row r="362" spans="1:76">
      <c r="A362" s="416">
        <v>137047</v>
      </c>
      <c r="B362" s="416">
        <v>3305404</v>
      </c>
      <c r="C362" s="417" t="s">
        <v>434</v>
      </c>
      <c r="D362" s="418">
        <v>957</v>
      </c>
      <c r="E362" s="418">
        <v>0</v>
      </c>
      <c r="F362" s="418">
        <v>957</v>
      </c>
      <c r="G362" s="419">
        <v>0</v>
      </c>
      <c r="H362" s="419">
        <v>3265852.7859999998</v>
      </c>
      <c r="I362" s="419">
        <v>2464355.6669999999</v>
      </c>
      <c r="J362" s="419">
        <v>0</v>
      </c>
      <c r="K362" s="419">
        <v>122539.27999999961</v>
      </c>
      <c r="L362" s="419">
        <v>0</v>
      </c>
      <c r="M362" s="419">
        <v>418574.39999999863</v>
      </c>
      <c r="N362" s="419">
        <v>0</v>
      </c>
      <c r="O362" s="419">
        <v>0</v>
      </c>
      <c r="P362" s="419">
        <v>0</v>
      </c>
      <c r="Q362" s="419">
        <v>0</v>
      </c>
      <c r="R362" s="419">
        <v>0</v>
      </c>
      <c r="S362" s="419">
        <v>0</v>
      </c>
      <c r="T362" s="419">
        <v>38235.502878719883</v>
      </c>
      <c r="U362" s="419">
        <v>66391.11198719962</v>
      </c>
      <c r="V362" s="419">
        <v>72065.566003199885</v>
      </c>
      <c r="W362" s="419">
        <v>80309.000110079418</v>
      </c>
      <c r="X362" s="419">
        <v>85317.995427839982</v>
      </c>
      <c r="Y362" s="419">
        <v>43125.850521599932</v>
      </c>
      <c r="Z362" s="419">
        <v>0</v>
      </c>
      <c r="AA362" s="419">
        <v>15965.082426778235</v>
      </c>
      <c r="AB362" s="419">
        <v>0</v>
      </c>
      <c r="AC362" s="419">
        <v>6713.9760992700531</v>
      </c>
      <c r="AD362" s="419">
        <v>0</v>
      </c>
      <c r="AE362" s="419">
        <v>0</v>
      </c>
      <c r="AF362" s="419">
        <v>149406.57</v>
      </c>
      <c r="AG362" s="419">
        <v>0</v>
      </c>
      <c r="AH362" s="419">
        <v>0</v>
      </c>
      <c r="AI362" s="419">
        <v>0</v>
      </c>
      <c r="AJ362" s="419">
        <v>39476.755499999999</v>
      </c>
      <c r="AK362" s="419">
        <v>0</v>
      </c>
      <c r="AL362" s="419">
        <v>0</v>
      </c>
      <c r="AM362" s="419">
        <v>0</v>
      </c>
      <c r="AN362" s="419">
        <v>0</v>
      </c>
      <c r="AO362" s="419">
        <v>0</v>
      </c>
      <c r="AP362" s="419">
        <v>0</v>
      </c>
      <c r="AQ362" s="419">
        <v>0</v>
      </c>
      <c r="AR362" s="419">
        <v>0</v>
      </c>
      <c r="AS362" s="419">
        <v>5730208.4529999997</v>
      </c>
      <c r="AT362" s="419">
        <v>949237.7654546852</v>
      </c>
      <c r="AU362" s="419">
        <v>188883.32550000001</v>
      </c>
      <c r="AV362" s="419">
        <v>626785.53324357944</v>
      </c>
      <c r="AW362" s="420">
        <v>6868329.5439546853</v>
      </c>
      <c r="AX362" s="420">
        <v>6828852.7884546854</v>
      </c>
      <c r="AY362" s="420">
        <v>6640</v>
      </c>
      <c r="AZ362" s="420">
        <v>6354480</v>
      </c>
      <c r="BA362" s="420">
        <v>0</v>
      </c>
      <c r="BB362" s="420">
        <v>0</v>
      </c>
      <c r="BC362" s="420">
        <v>6868329.5439546853</v>
      </c>
      <c r="BD362" s="419">
        <v>0</v>
      </c>
      <c r="BE362" s="419">
        <v>6868329.5439546853</v>
      </c>
      <c r="BF362" s="420">
        <v>6393956.7555</v>
      </c>
      <c r="BG362" s="420">
        <v>6205073.4299999997</v>
      </c>
      <c r="BH362" s="419">
        <v>6679446.2184546851</v>
      </c>
      <c r="BI362" s="419">
        <v>6979.5676263894302</v>
      </c>
      <c r="BJ362" s="419">
        <v>6770.0650307210026</v>
      </c>
      <c r="BK362" s="421">
        <v>3.0945433273942401E-2</v>
      </c>
      <c r="BL362" s="421">
        <v>0</v>
      </c>
      <c r="BM362" s="419">
        <v>0</v>
      </c>
      <c r="BN362" s="420">
        <v>6868329.5439546853</v>
      </c>
      <c r="BO362" s="420">
        <v>7135.6873442577698</v>
      </c>
      <c r="BP362" s="420" t="s">
        <v>78</v>
      </c>
      <c r="BQ362" s="420">
        <v>7176.9378724709359</v>
      </c>
      <c r="BR362" s="421">
        <v>3.2521495495096975E-2</v>
      </c>
      <c r="BS362" s="419">
        <v>0</v>
      </c>
      <c r="BT362" s="419">
        <v>6868329.5439546853</v>
      </c>
      <c r="BU362" s="419">
        <v>0</v>
      </c>
      <c r="BV362" s="419">
        <v>6868329.5439546853</v>
      </c>
      <c r="BW362" s="419">
        <v>39476.755499999999</v>
      </c>
      <c r="BX362" s="419">
        <v>6828852.7884546854</v>
      </c>
    </row>
    <row r="363" spans="1:76">
      <c r="A363" s="416">
        <v>137046</v>
      </c>
      <c r="B363" s="416">
        <v>3305405</v>
      </c>
      <c r="C363" s="417" t="s">
        <v>435</v>
      </c>
      <c r="D363" s="418">
        <v>899</v>
      </c>
      <c r="E363" s="418">
        <v>0</v>
      </c>
      <c r="F363" s="418">
        <v>899</v>
      </c>
      <c r="G363" s="419">
        <v>0</v>
      </c>
      <c r="H363" s="419">
        <v>3066715.4210000001</v>
      </c>
      <c r="I363" s="419">
        <v>2316365.64</v>
      </c>
      <c r="J363" s="419">
        <v>0</v>
      </c>
      <c r="K363" s="419">
        <v>98821.999999999884</v>
      </c>
      <c r="L363" s="419">
        <v>0</v>
      </c>
      <c r="M363" s="419">
        <v>369628.19999999972</v>
      </c>
      <c r="N363" s="419">
        <v>0</v>
      </c>
      <c r="O363" s="419">
        <v>0</v>
      </c>
      <c r="P363" s="419">
        <v>0</v>
      </c>
      <c r="Q363" s="419">
        <v>0</v>
      </c>
      <c r="R363" s="419">
        <v>0</v>
      </c>
      <c r="S363" s="419">
        <v>0</v>
      </c>
      <c r="T363" s="419">
        <v>23151.772385279979</v>
      </c>
      <c r="U363" s="419">
        <v>30642.051686399976</v>
      </c>
      <c r="V363" s="419">
        <v>42584.198092799976</v>
      </c>
      <c r="W363" s="419">
        <v>55212.437575679942</v>
      </c>
      <c r="X363" s="419">
        <v>85317.995427839604</v>
      </c>
      <c r="Y363" s="419">
        <v>49006.648319999942</v>
      </c>
      <c r="Z363" s="419">
        <v>0</v>
      </c>
      <c r="AA363" s="419">
        <v>21301.594377142774</v>
      </c>
      <c r="AB363" s="419">
        <v>0</v>
      </c>
      <c r="AC363" s="419">
        <v>8139.3976219146725</v>
      </c>
      <c r="AD363" s="419">
        <v>0</v>
      </c>
      <c r="AE363" s="419">
        <v>0</v>
      </c>
      <c r="AF363" s="419">
        <v>149406.57</v>
      </c>
      <c r="AG363" s="419">
        <v>0</v>
      </c>
      <c r="AH363" s="419">
        <v>0</v>
      </c>
      <c r="AI363" s="419">
        <v>0</v>
      </c>
      <c r="AJ363" s="419">
        <v>32561.119500000001</v>
      </c>
      <c r="AK363" s="419">
        <v>0</v>
      </c>
      <c r="AL363" s="419">
        <v>0</v>
      </c>
      <c r="AM363" s="419">
        <v>0</v>
      </c>
      <c r="AN363" s="419">
        <v>0</v>
      </c>
      <c r="AO363" s="419">
        <v>0</v>
      </c>
      <c r="AP363" s="419">
        <v>0</v>
      </c>
      <c r="AQ363" s="419">
        <v>0</v>
      </c>
      <c r="AR363" s="419">
        <v>0</v>
      </c>
      <c r="AS363" s="419">
        <v>5383081.0610000007</v>
      </c>
      <c r="AT363" s="419">
        <v>783806.29548705637</v>
      </c>
      <c r="AU363" s="419">
        <v>181967.68950000001</v>
      </c>
      <c r="AV363" s="419">
        <v>548864.95992759417</v>
      </c>
      <c r="AW363" s="420">
        <v>6348855.0459870575</v>
      </c>
      <c r="AX363" s="420">
        <v>6316293.9264870575</v>
      </c>
      <c r="AY363" s="420">
        <v>6640</v>
      </c>
      <c r="AZ363" s="420">
        <v>5969360</v>
      </c>
      <c r="BA363" s="420">
        <v>0</v>
      </c>
      <c r="BB363" s="420">
        <v>0</v>
      </c>
      <c r="BC363" s="420">
        <v>6348855.0459870575</v>
      </c>
      <c r="BD363" s="419">
        <v>0</v>
      </c>
      <c r="BE363" s="419">
        <v>6348855.0459870556</v>
      </c>
      <c r="BF363" s="420">
        <v>6001921.1195</v>
      </c>
      <c r="BG363" s="420">
        <v>5819953.4299999997</v>
      </c>
      <c r="BH363" s="419">
        <v>6166887.3564870572</v>
      </c>
      <c r="BI363" s="419">
        <v>6859.7189727331006</v>
      </c>
      <c r="BJ363" s="419">
        <v>6596.3465359600441</v>
      </c>
      <c r="BK363" s="421">
        <v>3.9927016468476788E-2</v>
      </c>
      <c r="BL363" s="421">
        <v>0</v>
      </c>
      <c r="BM363" s="419">
        <v>0</v>
      </c>
      <c r="BN363" s="420">
        <v>6348855.0459870575</v>
      </c>
      <c r="BO363" s="420">
        <v>7025.9109304639123</v>
      </c>
      <c r="BP363" s="420" t="s">
        <v>78</v>
      </c>
      <c r="BQ363" s="420">
        <v>7062.1301957586847</v>
      </c>
      <c r="BR363" s="421">
        <v>4.0788877339742236E-2</v>
      </c>
      <c r="BS363" s="419">
        <v>0</v>
      </c>
      <c r="BT363" s="419">
        <v>6348855.0459870575</v>
      </c>
      <c r="BU363" s="419">
        <v>0</v>
      </c>
      <c r="BV363" s="419">
        <v>6348855.0459870575</v>
      </c>
      <c r="BW363" s="419">
        <v>32561.119500000001</v>
      </c>
      <c r="BX363" s="419">
        <v>6316293.9264870575</v>
      </c>
    </row>
    <row r="364" spans="1:76">
      <c r="A364" s="416">
        <v>137044</v>
      </c>
      <c r="B364" s="416">
        <v>3305406</v>
      </c>
      <c r="C364" s="417" t="s">
        <v>436</v>
      </c>
      <c r="D364" s="418">
        <v>749</v>
      </c>
      <c r="E364" s="418">
        <v>0</v>
      </c>
      <c r="F364" s="418">
        <v>749</v>
      </c>
      <c r="G364" s="419">
        <v>0</v>
      </c>
      <c r="H364" s="419">
        <v>2554647.9109999998</v>
      </c>
      <c r="I364" s="419">
        <v>1930304.7</v>
      </c>
      <c r="J364" s="419">
        <v>0</v>
      </c>
      <c r="K364" s="419">
        <v>108210.08999999973</v>
      </c>
      <c r="L364" s="419">
        <v>0</v>
      </c>
      <c r="M364" s="419">
        <v>405071.99999999901</v>
      </c>
      <c r="N364" s="419">
        <v>0</v>
      </c>
      <c r="O364" s="419">
        <v>0</v>
      </c>
      <c r="P364" s="419">
        <v>0</v>
      </c>
      <c r="Q364" s="419">
        <v>0</v>
      </c>
      <c r="R364" s="419">
        <v>0</v>
      </c>
      <c r="S364" s="419">
        <v>0</v>
      </c>
      <c r="T364" s="419">
        <v>18942.359224319996</v>
      </c>
      <c r="U364" s="419">
        <v>43177.436467199957</v>
      </c>
      <c r="V364" s="419">
        <v>32101.933946879977</v>
      </c>
      <c r="W364" s="419">
        <v>45173.812561919964</v>
      </c>
      <c r="X364" s="419">
        <v>47655.09654527995</v>
      </c>
      <c r="Y364" s="419">
        <v>24503.324159999949</v>
      </c>
      <c r="Z364" s="419">
        <v>0</v>
      </c>
      <c r="AA364" s="419">
        <v>17590.209852744294</v>
      </c>
      <c r="AB364" s="419">
        <v>0</v>
      </c>
      <c r="AC364" s="419">
        <v>3340.8558866030367</v>
      </c>
      <c r="AD364" s="419">
        <v>0</v>
      </c>
      <c r="AE364" s="419">
        <v>0</v>
      </c>
      <c r="AF364" s="419">
        <v>149406.57</v>
      </c>
      <c r="AG364" s="419">
        <v>0</v>
      </c>
      <c r="AH364" s="419">
        <v>0</v>
      </c>
      <c r="AI364" s="419">
        <v>0</v>
      </c>
      <c r="AJ364" s="419">
        <v>16542.4715</v>
      </c>
      <c r="AK364" s="419">
        <v>0</v>
      </c>
      <c r="AL364" s="419">
        <v>0</v>
      </c>
      <c r="AM364" s="419">
        <v>0</v>
      </c>
      <c r="AN364" s="419">
        <v>0</v>
      </c>
      <c r="AO364" s="419">
        <v>0</v>
      </c>
      <c r="AP364" s="419">
        <v>0</v>
      </c>
      <c r="AQ364" s="419">
        <v>0</v>
      </c>
      <c r="AR364" s="419">
        <v>0</v>
      </c>
      <c r="AS364" s="419">
        <v>4484952.6109999996</v>
      </c>
      <c r="AT364" s="419">
        <v>745767.11864494567</v>
      </c>
      <c r="AU364" s="419">
        <v>165949.04149999999</v>
      </c>
      <c r="AV364" s="419">
        <v>488529.46548261849</v>
      </c>
      <c r="AW364" s="420">
        <v>5396668.7711449452</v>
      </c>
      <c r="AX364" s="420">
        <v>5380126.2996449452</v>
      </c>
      <c r="AY364" s="420">
        <v>6640</v>
      </c>
      <c r="AZ364" s="420">
        <v>4973360</v>
      </c>
      <c r="BA364" s="420">
        <v>0</v>
      </c>
      <c r="BB364" s="420">
        <v>0</v>
      </c>
      <c r="BC364" s="420">
        <v>5396668.7711449452</v>
      </c>
      <c r="BD364" s="419">
        <v>0</v>
      </c>
      <c r="BE364" s="419">
        <v>5396668.7711449452</v>
      </c>
      <c r="BF364" s="420">
        <v>4989902.4715</v>
      </c>
      <c r="BG364" s="420">
        <v>4823953.43</v>
      </c>
      <c r="BH364" s="419">
        <v>5230719.7296449449</v>
      </c>
      <c r="BI364" s="419">
        <v>6983.6044454538651</v>
      </c>
      <c r="BJ364" s="419">
        <v>6804.6507832887692</v>
      </c>
      <c r="BK364" s="421">
        <v>2.6298728305731729E-2</v>
      </c>
      <c r="BL364" s="421">
        <v>0</v>
      </c>
      <c r="BM364" s="419">
        <v>0</v>
      </c>
      <c r="BN364" s="420">
        <v>5396668.7711449452</v>
      </c>
      <c r="BO364" s="420">
        <v>7183.0791717556012</v>
      </c>
      <c r="BP364" s="420" t="s">
        <v>78</v>
      </c>
      <c r="BQ364" s="420">
        <v>7205.1652485246268</v>
      </c>
      <c r="BR364" s="421">
        <v>2.559594388791786E-2</v>
      </c>
      <c r="BS364" s="419">
        <v>0</v>
      </c>
      <c r="BT364" s="419">
        <v>5396668.7711449452</v>
      </c>
      <c r="BU364" s="419">
        <v>0</v>
      </c>
      <c r="BV364" s="419">
        <v>5396668.7711449452</v>
      </c>
      <c r="BW364" s="419">
        <v>16542.4715</v>
      </c>
      <c r="BX364" s="419">
        <v>5380126.2996449452</v>
      </c>
    </row>
    <row r="365" spans="1:76">
      <c r="A365" s="416">
        <v>137045</v>
      </c>
      <c r="B365" s="416">
        <v>3305407</v>
      </c>
      <c r="C365" s="417" t="s">
        <v>437</v>
      </c>
      <c r="D365" s="418">
        <v>716</v>
      </c>
      <c r="E365" s="418">
        <v>0</v>
      </c>
      <c r="F365" s="418">
        <v>716</v>
      </c>
      <c r="G365" s="419">
        <v>0</v>
      </c>
      <c r="H365" s="419">
        <v>2537578.9939999999</v>
      </c>
      <c r="I365" s="419">
        <v>1737274.23</v>
      </c>
      <c r="J365" s="419">
        <v>0</v>
      </c>
      <c r="K365" s="419">
        <v>96845.559999999823</v>
      </c>
      <c r="L365" s="419">
        <v>0</v>
      </c>
      <c r="M365" s="419">
        <v>374691.59999999916</v>
      </c>
      <c r="N365" s="419">
        <v>0</v>
      </c>
      <c r="O365" s="419">
        <v>0</v>
      </c>
      <c r="P365" s="419">
        <v>0</v>
      </c>
      <c r="Q365" s="419">
        <v>0</v>
      </c>
      <c r="R365" s="419">
        <v>0</v>
      </c>
      <c r="S365" s="419">
        <v>0</v>
      </c>
      <c r="T365" s="419">
        <v>21047.065804799986</v>
      </c>
      <c r="U365" s="419">
        <v>52462.906675199898</v>
      </c>
      <c r="V365" s="419">
        <v>32101.933946879988</v>
      </c>
      <c r="W365" s="419">
        <v>45173.812561919978</v>
      </c>
      <c r="X365" s="419">
        <v>39200.160061439994</v>
      </c>
      <c r="Y365" s="419">
        <v>23523.191193600003</v>
      </c>
      <c r="Z365" s="419">
        <v>0</v>
      </c>
      <c r="AA365" s="419">
        <v>23922.599999999929</v>
      </c>
      <c r="AB365" s="419">
        <v>0</v>
      </c>
      <c r="AC365" s="419">
        <v>6975.8403671038359</v>
      </c>
      <c r="AD365" s="419">
        <v>0</v>
      </c>
      <c r="AE365" s="419">
        <v>0</v>
      </c>
      <c r="AF365" s="419">
        <v>149406.57</v>
      </c>
      <c r="AG365" s="419">
        <v>0</v>
      </c>
      <c r="AH365" s="419">
        <v>0</v>
      </c>
      <c r="AI365" s="419">
        <v>0</v>
      </c>
      <c r="AJ365" s="419">
        <v>58782.906000000003</v>
      </c>
      <c r="AK365" s="419">
        <v>0</v>
      </c>
      <c r="AL365" s="419">
        <v>0</v>
      </c>
      <c r="AM365" s="419">
        <v>0</v>
      </c>
      <c r="AN365" s="419">
        <v>0</v>
      </c>
      <c r="AO365" s="419">
        <v>0</v>
      </c>
      <c r="AP365" s="419">
        <v>0</v>
      </c>
      <c r="AQ365" s="419">
        <v>0</v>
      </c>
      <c r="AR365" s="419">
        <v>0</v>
      </c>
      <c r="AS365" s="419">
        <v>4274853.2239999995</v>
      </c>
      <c r="AT365" s="419">
        <v>715944.67061094253</v>
      </c>
      <c r="AU365" s="419">
        <v>208189.47600000002</v>
      </c>
      <c r="AV365" s="419">
        <v>467335.1444548858</v>
      </c>
      <c r="AW365" s="420">
        <v>5198987.3706109421</v>
      </c>
      <c r="AX365" s="420">
        <v>5140204.4646109417</v>
      </c>
      <c r="AY365" s="420">
        <v>6640</v>
      </c>
      <c r="AZ365" s="420">
        <v>4754240</v>
      </c>
      <c r="BA365" s="420">
        <v>0</v>
      </c>
      <c r="BB365" s="420">
        <v>0</v>
      </c>
      <c r="BC365" s="420">
        <v>5198987.3706109421</v>
      </c>
      <c r="BD365" s="419">
        <v>0</v>
      </c>
      <c r="BE365" s="419">
        <v>5198987.3706109412</v>
      </c>
      <c r="BF365" s="420">
        <v>4813022.9060000004</v>
      </c>
      <c r="BG365" s="420">
        <v>4604833.43</v>
      </c>
      <c r="BH365" s="419">
        <v>4990797.8946109414</v>
      </c>
      <c r="BI365" s="419">
        <v>6970.3881209650017</v>
      </c>
      <c r="BJ365" s="419">
        <v>6760.9506331938628</v>
      </c>
      <c r="BK365" s="421">
        <v>3.0977520637833874E-2</v>
      </c>
      <c r="BL365" s="421">
        <v>0</v>
      </c>
      <c r="BM365" s="419">
        <v>0</v>
      </c>
      <c r="BN365" s="420">
        <v>5198987.3706109421</v>
      </c>
      <c r="BO365" s="420">
        <v>7179.0565148197511</v>
      </c>
      <c r="BP365" s="420" t="s">
        <v>78</v>
      </c>
      <c r="BQ365" s="420">
        <v>7261.1555455460084</v>
      </c>
      <c r="BR365" s="421">
        <v>3.9117831552669013E-2</v>
      </c>
      <c r="BS365" s="419">
        <v>0</v>
      </c>
      <c r="BT365" s="419">
        <v>5198987.3706109421</v>
      </c>
      <c r="BU365" s="419">
        <v>0</v>
      </c>
      <c r="BV365" s="419">
        <v>5198987.3706109421</v>
      </c>
      <c r="BW365" s="419">
        <v>58782.906000000003</v>
      </c>
      <c r="BX365" s="419">
        <v>5140204.4646109417</v>
      </c>
    </row>
    <row r="366" spans="1:76">
      <c r="A366" s="416">
        <v>137043</v>
      </c>
      <c r="B366" s="416">
        <v>3305408</v>
      </c>
      <c r="C366" s="417" t="s">
        <v>438</v>
      </c>
      <c r="D366" s="418">
        <v>723</v>
      </c>
      <c r="E366" s="418">
        <v>0</v>
      </c>
      <c r="F366" s="418">
        <v>723</v>
      </c>
      <c r="G366" s="419">
        <v>0</v>
      </c>
      <c r="H366" s="419">
        <v>2509130.7990000001</v>
      </c>
      <c r="I366" s="419">
        <v>1814486.4180000001</v>
      </c>
      <c r="J366" s="419">
        <v>0</v>
      </c>
      <c r="K366" s="419">
        <v>85975.139999999723</v>
      </c>
      <c r="L366" s="419">
        <v>0</v>
      </c>
      <c r="M366" s="419">
        <v>312242.99999999988</v>
      </c>
      <c r="N366" s="419">
        <v>0</v>
      </c>
      <c r="O366" s="419">
        <v>0</v>
      </c>
      <c r="P366" s="419">
        <v>0</v>
      </c>
      <c r="Q366" s="419">
        <v>0</v>
      </c>
      <c r="R366" s="419">
        <v>0</v>
      </c>
      <c r="S366" s="419">
        <v>0</v>
      </c>
      <c r="T366" s="419">
        <v>27361.185546239769</v>
      </c>
      <c r="U366" s="419">
        <v>36677.607321599819</v>
      </c>
      <c r="V366" s="419">
        <v>38653.349038079978</v>
      </c>
      <c r="W366" s="419">
        <v>65968.107233279909</v>
      </c>
      <c r="X366" s="419">
        <v>95310.193090559726</v>
      </c>
      <c r="Y366" s="419">
        <v>22543.058227200003</v>
      </c>
      <c r="Z366" s="419">
        <v>0</v>
      </c>
      <c r="AA366" s="419">
        <v>14353.559999999898</v>
      </c>
      <c r="AB366" s="419">
        <v>0</v>
      </c>
      <c r="AC366" s="419">
        <v>17691.731372266775</v>
      </c>
      <c r="AD366" s="419">
        <v>0</v>
      </c>
      <c r="AE366" s="419">
        <v>0</v>
      </c>
      <c r="AF366" s="419">
        <v>149406.57</v>
      </c>
      <c r="AG366" s="419">
        <v>0</v>
      </c>
      <c r="AH366" s="419">
        <v>0</v>
      </c>
      <c r="AI366" s="419">
        <v>0</v>
      </c>
      <c r="AJ366" s="419">
        <v>25818.374400000001</v>
      </c>
      <c r="AK366" s="419">
        <v>0</v>
      </c>
      <c r="AL366" s="419">
        <v>0</v>
      </c>
      <c r="AM366" s="419">
        <v>0</v>
      </c>
      <c r="AN366" s="419">
        <v>0</v>
      </c>
      <c r="AO366" s="419">
        <v>0</v>
      </c>
      <c r="AP366" s="419">
        <v>0</v>
      </c>
      <c r="AQ366" s="419">
        <v>0</v>
      </c>
      <c r="AR366" s="419">
        <v>0</v>
      </c>
      <c r="AS366" s="419">
        <v>4323617.2170000002</v>
      </c>
      <c r="AT366" s="419">
        <v>716776.93182922562</v>
      </c>
      <c r="AU366" s="419">
        <v>175224.94440000001</v>
      </c>
      <c r="AV366" s="419">
        <v>480375.98278677196</v>
      </c>
      <c r="AW366" s="420">
        <v>5215619.0932292258</v>
      </c>
      <c r="AX366" s="420">
        <v>5189800.7188292257</v>
      </c>
      <c r="AY366" s="420">
        <v>6640</v>
      </c>
      <c r="AZ366" s="420">
        <v>4800720</v>
      </c>
      <c r="BA366" s="420">
        <v>0</v>
      </c>
      <c r="BB366" s="420">
        <v>0</v>
      </c>
      <c r="BC366" s="420">
        <v>5215619.0932292258</v>
      </c>
      <c r="BD366" s="419">
        <v>0</v>
      </c>
      <c r="BE366" s="419">
        <v>5215619.0932292268</v>
      </c>
      <c r="BF366" s="420">
        <v>4826538.3744000001</v>
      </c>
      <c r="BG366" s="420">
        <v>4651313.43</v>
      </c>
      <c r="BH366" s="419">
        <v>5040394.1488292255</v>
      </c>
      <c r="BI366" s="419">
        <v>6971.4995142866192</v>
      </c>
      <c r="BJ366" s="419">
        <v>6781.0019549999997</v>
      </c>
      <c r="BK366" s="421">
        <v>2.8092833559228703E-2</v>
      </c>
      <c r="BL366" s="421">
        <v>0</v>
      </c>
      <c r="BM366" s="419">
        <v>0</v>
      </c>
      <c r="BN366" s="420">
        <v>5215619.0932292258</v>
      </c>
      <c r="BO366" s="420">
        <v>7178.1476055729263</v>
      </c>
      <c r="BP366" s="420" t="s">
        <v>78</v>
      </c>
      <c r="BQ366" s="420">
        <v>7213.8576669837148</v>
      </c>
      <c r="BR366" s="421">
        <v>2.8120568217925523E-2</v>
      </c>
      <c r="BS366" s="419">
        <v>0</v>
      </c>
      <c r="BT366" s="419">
        <v>5215619.0932292258</v>
      </c>
      <c r="BU366" s="419">
        <v>0</v>
      </c>
      <c r="BV366" s="419">
        <v>5215619.0932292258</v>
      </c>
      <c r="BW366" s="419">
        <v>25818.374400000001</v>
      </c>
      <c r="BX366" s="419">
        <v>5189800.7188292257</v>
      </c>
    </row>
    <row r="367" spans="1:76">
      <c r="A367" s="416">
        <v>137858</v>
      </c>
      <c r="B367" s="416">
        <v>3305409</v>
      </c>
      <c r="C367" s="417" t="s">
        <v>439</v>
      </c>
      <c r="D367" s="418">
        <v>910</v>
      </c>
      <c r="E367" s="418">
        <v>0</v>
      </c>
      <c r="F367" s="418">
        <v>910</v>
      </c>
      <c r="G367" s="419">
        <v>0</v>
      </c>
      <c r="H367" s="419">
        <v>3129301.45</v>
      </c>
      <c r="I367" s="419">
        <v>2316365.64</v>
      </c>
      <c r="J367" s="419">
        <v>0</v>
      </c>
      <c r="K367" s="419">
        <v>210490.85999999996</v>
      </c>
      <c r="L367" s="419">
        <v>0</v>
      </c>
      <c r="M367" s="419">
        <v>756134.39999999956</v>
      </c>
      <c r="N367" s="419">
        <v>0</v>
      </c>
      <c r="O367" s="419">
        <v>0</v>
      </c>
      <c r="P367" s="419">
        <v>0</v>
      </c>
      <c r="Q367" s="419">
        <v>0</v>
      </c>
      <c r="R367" s="419">
        <v>0</v>
      </c>
      <c r="S367" s="419">
        <v>0</v>
      </c>
      <c r="T367" s="419">
        <v>30869.029847040001</v>
      </c>
      <c r="U367" s="419">
        <v>116532.65111039966</v>
      </c>
      <c r="V367" s="419">
        <v>37343.066019839978</v>
      </c>
      <c r="W367" s="419">
        <v>53778.348287999994</v>
      </c>
      <c r="X367" s="419">
        <v>32282.48475647996</v>
      </c>
      <c r="Y367" s="419">
        <v>11761.595596799925</v>
      </c>
      <c r="Z367" s="419">
        <v>0</v>
      </c>
      <c r="AA367" s="419">
        <v>59269.605739514285</v>
      </c>
      <c r="AB367" s="419">
        <v>0</v>
      </c>
      <c r="AC367" s="419">
        <v>371484.69670863444</v>
      </c>
      <c r="AD367" s="419">
        <v>0</v>
      </c>
      <c r="AE367" s="419">
        <v>0</v>
      </c>
      <c r="AF367" s="419">
        <v>149406.57</v>
      </c>
      <c r="AG367" s="419">
        <v>0</v>
      </c>
      <c r="AH367" s="419">
        <v>0</v>
      </c>
      <c r="AI367" s="419">
        <v>0</v>
      </c>
      <c r="AJ367" s="419">
        <v>17980.653600000001</v>
      </c>
      <c r="AK367" s="419">
        <v>0</v>
      </c>
      <c r="AL367" s="419">
        <v>0</v>
      </c>
      <c r="AM367" s="419">
        <v>0</v>
      </c>
      <c r="AN367" s="419">
        <v>0</v>
      </c>
      <c r="AO367" s="419">
        <v>0</v>
      </c>
      <c r="AP367" s="419">
        <v>0</v>
      </c>
      <c r="AQ367" s="419">
        <v>0</v>
      </c>
      <c r="AR367" s="419">
        <v>0</v>
      </c>
      <c r="AS367" s="419">
        <v>5445667.0899999999</v>
      </c>
      <c r="AT367" s="419">
        <v>1679946.738066708</v>
      </c>
      <c r="AU367" s="419">
        <v>167387.2236</v>
      </c>
      <c r="AV367" s="419">
        <v>1093477.3280313157</v>
      </c>
      <c r="AW367" s="420">
        <v>7293001.0516667077</v>
      </c>
      <c r="AX367" s="420">
        <v>7275020.3980667079</v>
      </c>
      <c r="AY367" s="420">
        <v>6640</v>
      </c>
      <c r="AZ367" s="420">
        <v>6042400</v>
      </c>
      <c r="BA367" s="420">
        <v>0</v>
      </c>
      <c r="BB367" s="420">
        <v>0</v>
      </c>
      <c r="BC367" s="420">
        <v>7293001.0516667077</v>
      </c>
      <c r="BD367" s="419">
        <v>0</v>
      </c>
      <c r="BE367" s="419">
        <v>7293001.0516667068</v>
      </c>
      <c r="BF367" s="420">
        <v>6060380.6535999998</v>
      </c>
      <c r="BG367" s="420">
        <v>5892993.4299999997</v>
      </c>
      <c r="BH367" s="419">
        <v>7125613.8280667076</v>
      </c>
      <c r="BI367" s="419">
        <v>7830.3448660073709</v>
      </c>
      <c r="BJ367" s="419">
        <v>7557.8767475409832</v>
      </c>
      <c r="BK367" s="421">
        <v>3.6050881427120055E-2</v>
      </c>
      <c r="BL367" s="421">
        <v>0</v>
      </c>
      <c r="BM367" s="419">
        <v>0</v>
      </c>
      <c r="BN367" s="420">
        <v>7293001.0516667077</v>
      </c>
      <c r="BO367" s="420">
        <v>7994.5279099634154</v>
      </c>
      <c r="BP367" s="420" t="s">
        <v>78</v>
      </c>
      <c r="BQ367" s="420">
        <v>8014.2868699634155</v>
      </c>
      <c r="BR367" s="421">
        <v>3.3505641513351669E-2</v>
      </c>
      <c r="BS367" s="419">
        <v>0</v>
      </c>
      <c r="BT367" s="419">
        <v>7293001.0516667077</v>
      </c>
      <c r="BU367" s="419">
        <v>0</v>
      </c>
      <c r="BV367" s="419">
        <v>7293001.0516667077</v>
      </c>
      <c r="BW367" s="419">
        <v>17980.653600000001</v>
      </c>
      <c r="BX367" s="419">
        <v>7275020.3980667079</v>
      </c>
    </row>
    <row r="368" spans="1:76">
      <c r="A368" s="416">
        <v>136908</v>
      </c>
      <c r="B368" s="416">
        <v>3305410</v>
      </c>
      <c r="C368" s="417" t="s">
        <v>440</v>
      </c>
      <c r="D368" s="418">
        <v>1309</v>
      </c>
      <c r="E368" s="418">
        <v>0</v>
      </c>
      <c r="F368" s="418">
        <v>1309</v>
      </c>
      <c r="G368" s="419">
        <v>0</v>
      </c>
      <c r="H368" s="419">
        <v>4494814.8100000005</v>
      </c>
      <c r="I368" s="419">
        <v>3339427.1310000001</v>
      </c>
      <c r="J368" s="419">
        <v>0</v>
      </c>
      <c r="K368" s="419">
        <v>147738.88999999998</v>
      </c>
      <c r="L368" s="419">
        <v>0</v>
      </c>
      <c r="M368" s="419">
        <v>546847.19999999937</v>
      </c>
      <c r="N368" s="419">
        <v>0</v>
      </c>
      <c r="O368" s="419">
        <v>0</v>
      </c>
      <c r="P368" s="419">
        <v>0</v>
      </c>
      <c r="Q368" s="419">
        <v>0</v>
      </c>
      <c r="R368" s="419">
        <v>0</v>
      </c>
      <c r="S368" s="419">
        <v>0</v>
      </c>
      <c r="T368" s="419">
        <v>26659.616686079964</v>
      </c>
      <c r="U368" s="419">
        <v>26463.590092799979</v>
      </c>
      <c r="V368" s="419">
        <v>5241.1320729599929</v>
      </c>
      <c r="W368" s="419">
        <v>157032.77700095926</v>
      </c>
      <c r="X368" s="419">
        <v>18447.134146559911</v>
      </c>
      <c r="Y368" s="419">
        <v>17642.393395199982</v>
      </c>
      <c r="Z368" s="419">
        <v>0</v>
      </c>
      <c r="AA368" s="419">
        <v>57414.239999999932</v>
      </c>
      <c r="AB368" s="419">
        <v>0</v>
      </c>
      <c r="AC368" s="419">
        <v>419914.90931880282</v>
      </c>
      <c r="AD368" s="419">
        <v>0</v>
      </c>
      <c r="AE368" s="419">
        <v>0</v>
      </c>
      <c r="AF368" s="419">
        <v>149406.57</v>
      </c>
      <c r="AG368" s="419">
        <v>0</v>
      </c>
      <c r="AH368" s="419">
        <v>0</v>
      </c>
      <c r="AI368" s="419">
        <v>0</v>
      </c>
      <c r="AJ368" s="419">
        <v>39764.906999999999</v>
      </c>
      <c r="AK368" s="419">
        <v>0</v>
      </c>
      <c r="AL368" s="419">
        <v>0</v>
      </c>
      <c r="AM368" s="419">
        <v>0</v>
      </c>
      <c r="AN368" s="419">
        <v>0</v>
      </c>
      <c r="AO368" s="419">
        <v>0</v>
      </c>
      <c r="AP368" s="419">
        <v>0</v>
      </c>
      <c r="AQ368" s="419">
        <v>0</v>
      </c>
      <c r="AR368" s="419">
        <v>0</v>
      </c>
      <c r="AS368" s="419">
        <v>7834241.9410000006</v>
      </c>
      <c r="AT368" s="419">
        <v>1423401.8827133614</v>
      </c>
      <c r="AU368" s="419">
        <v>189171.47700000001</v>
      </c>
      <c r="AV368" s="419">
        <v>1152213.1903908439</v>
      </c>
      <c r="AW368" s="420">
        <v>9446815.3007133622</v>
      </c>
      <c r="AX368" s="420">
        <v>9407050.3937133625</v>
      </c>
      <c r="AY368" s="420">
        <v>6640</v>
      </c>
      <c r="AZ368" s="420">
        <v>8691760</v>
      </c>
      <c r="BA368" s="420">
        <v>0</v>
      </c>
      <c r="BB368" s="420">
        <v>0</v>
      </c>
      <c r="BC368" s="420">
        <v>9446815.3007133622</v>
      </c>
      <c r="BD368" s="419">
        <v>0</v>
      </c>
      <c r="BE368" s="419">
        <v>9446815.3007133622</v>
      </c>
      <c r="BF368" s="420">
        <v>8731524.9069999997</v>
      </c>
      <c r="BG368" s="420">
        <v>8542353.4299999997</v>
      </c>
      <c r="BH368" s="419">
        <v>9257643.8237133622</v>
      </c>
      <c r="BI368" s="419">
        <v>7072.3023863356475</v>
      </c>
      <c r="BJ368" s="419">
        <v>6915.8834550381671</v>
      </c>
      <c r="BK368" s="421">
        <v>2.2617346332453079E-2</v>
      </c>
      <c r="BL368" s="421">
        <v>0</v>
      </c>
      <c r="BM368" s="419">
        <v>0</v>
      </c>
      <c r="BN368" s="420">
        <v>9446815.3007133622</v>
      </c>
      <c r="BO368" s="420">
        <v>7186.440331331828</v>
      </c>
      <c r="BP368" s="420" t="s">
        <v>78</v>
      </c>
      <c r="BQ368" s="420">
        <v>7216.8184115457316</v>
      </c>
      <c r="BR368" s="421">
        <v>2.3638496088457028E-2</v>
      </c>
      <c r="BS368" s="419">
        <v>0</v>
      </c>
      <c r="BT368" s="419">
        <v>9446815.3007133622</v>
      </c>
      <c r="BU368" s="419">
        <v>0</v>
      </c>
      <c r="BV368" s="419">
        <v>9446815.3007133622</v>
      </c>
      <c r="BW368" s="419">
        <v>39764.906999999999</v>
      </c>
      <c r="BX368" s="419">
        <v>9407050.3937133625</v>
      </c>
    </row>
    <row r="369" spans="1:76">
      <c r="A369" s="416">
        <v>136406</v>
      </c>
      <c r="B369" s="416">
        <v>3305411</v>
      </c>
      <c r="C369" s="417" t="s">
        <v>441</v>
      </c>
      <c r="D369" s="418">
        <v>1477</v>
      </c>
      <c r="E369" s="418">
        <v>0</v>
      </c>
      <c r="F369" s="418">
        <v>1477</v>
      </c>
      <c r="G369" s="419">
        <v>0</v>
      </c>
      <c r="H369" s="419">
        <v>5023951.2369999997</v>
      </c>
      <c r="I369" s="419">
        <v>3822003.3059999999</v>
      </c>
      <c r="J369" s="419">
        <v>0</v>
      </c>
      <c r="K369" s="419">
        <v>435310.90999999974</v>
      </c>
      <c r="L369" s="419">
        <v>0</v>
      </c>
      <c r="M369" s="419">
        <v>1529146.7999999991</v>
      </c>
      <c r="N369" s="419">
        <v>0</v>
      </c>
      <c r="O369" s="419">
        <v>0</v>
      </c>
      <c r="P369" s="419">
        <v>0</v>
      </c>
      <c r="Q369" s="419">
        <v>0</v>
      </c>
      <c r="R369" s="419">
        <v>0</v>
      </c>
      <c r="S369" s="419">
        <v>0</v>
      </c>
      <c r="T369" s="419">
        <v>66343.17480360539</v>
      </c>
      <c r="U369" s="419">
        <v>172362.16983289723</v>
      </c>
      <c r="V369" s="419">
        <v>70147.634796623068</v>
      </c>
      <c r="W369" s="419">
        <v>236785.04732659439</v>
      </c>
      <c r="X369" s="419">
        <v>178443.11131427364</v>
      </c>
      <c r="Y369" s="419">
        <v>23539.128315004858</v>
      </c>
      <c r="Z369" s="419">
        <v>0</v>
      </c>
      <c r="AA369" s="419">
        <v>178622.07999999996</v>
      </c>
      <c r="AB369" s="419">
        <v>0</v>
      </c>
      <c r="AC369" s="419">
        <v>631401.27091608697</v>
      </c>
      <c r="AD369" s="419">
        <v>0</v>
      </c>
      <c r="AE369" s="419">
        <v>0</v>
      </c>
      <c r="AF369" s="419">
        <v>149406.57</v>
      </c>
      <c r="AG369" s="419">
        <v>0</v>
      </c>
      <c r="AH369" s="419">
        <v>0</v>
      </c>
      <c r="AI369" s="419">
        <v>0</v>
      </c>
      <c r="AJ369" s="419">
        <v>35730.786</v>
      </c>
      <c r="AK369" s="419">
        <v>0</v>
      </c>
      <c r="AL369" s="419">
        <v>0</v>
      </c>
      <c r="AM369" s="419">
        <v>0</v>
      </c>
      <c r="AN369" s="419">
        <v>0</v>
      </c>
      <c r="AO369" s="419">
        <v>0</v>
      </c>
      <c r="AP369" s="419">
        <v>0</v>
      </c>
      <c r="AQ369" s="419">
        <v>0</v>
      </c>
      <c r="AR369" s="419">
        <v>0</v>
      </c>
      <c r="AS369" s="419">
        <v>8845954.5429999996</v>
      </c>
      <c r="AT369" s="419">
        <v>3522101.3273050846</v>
      </c>
      <c r="AU369" s="419">
        <v>185137.356</v>
      </c>
      <c r="AV369" s="419">
        <v>2050047.069566126</v>
      </c>
      <c r="AW369" s="420">
        <v>12553193.226305084</v>
      </c>
      <c r="AX369" s="420">
        <v>12517462.440305084</v>
      </c>
      <c r="AY369" s="420">
        <v>6640</v>
      </c>
      <c r="AZ369" s="420">
        <v>9807280</v>
      </c>
      <c r="BA369" s="420">
        <v>0</v>
      </c>
      <c r="BB369" s="420">
        <v>0</v>
      </c>
      <c r="BC369" s="420">
        <v>12553193.226305084</v>
      </c>
      <c r="BD369" s="419">
        <v>0</v>
      </c>
      <c r="BE369" s="419">
        <v>12553193.226305086</v>
      </c>
      <c r="BF369" s="420">
        <v>9843010.7860000003</v>
      </c>
      <c r="BG369" s="420">
        <v>9657873.4299999997</v>
      </c>
      <c r="BH369" s="419">
        <v>12368055.870305084</v>
      </c>
      <c r="BI369" s="419">
        <v>8373.7683617502262</v>
      </c>
      <c r="BJ369" s="419">
        <v>8021.5943901217861</v>
      </c>
      <c r="BK369" s="421">
        <v>4.3903238496093205E-2</v>
      </c>
      <c r="BL369" s="421">
        <v>0</v>
      </c>
      <c r="BM369" s="419">
        <v>0</v>
      </c>
      <c r="BN369" s="420">
        <v>12553193.226305084</v>
      </c>
      <c r="BO369" s="420">
        <v>8474.9237916757502</v>
      </c>
      <c r="BP369" s="420" t="s">
        <v>78</v>
      </c>
      <c r="BQ369" s="420">
        <v>8499.1152513913912</v>
      </c>
      <c r="BR369" s="421">
        <v>4.4626380438316682E-2</v>
      </c>
      <c r="BS369" s="419">
        <v>0</v>
      </c>
      <c r="BT369" s="419">
        <v>12553193.226305084</v>
      </c>
      <c r="BU369" s="419">
        <v>0</v>
      </c>
      <c r="BV369" s="419">
        <v>12553193.226305084</v>
      </c>
      <c r="BW369" s="419">
        <v>35730.786</v>
      </c>
      <c r="BX369" s="419">
        <v>12517462.440305084</v>
      </c>
    </row>
    <row r="370" spans="1:76">
      <c r="A370" s="416">
        <v>138695</v>
      </c>
      <c r="B370" s="416">
        <v>3305412</v>
      </c>
      <c r="C370" s="417" t="s">
        <v>442</v>
      </c>
      <c r="D370" s="418">
        <v>903</v>
      </c>
      <c r="E370" s="418">
        <v>0</v>
      </c>
      <c r="F370" s="418">
        <v>903</v>
      </c>
      <c r="G370" s="419">
        <v>0</v>
      </c>
      <c r="H370" s="419">
        <v>2958612.2800000003</v>
      </c>
      <c r="I370" s="419">
        <v>2464355.6669999999</v>
      </c>
      <c r="J370" s="419">
        <v>0</v>
      </c>
      <c r="K370" s="419">
        <v>290042.56999999972</v>
      </c>
      <c r="L370" s="419">
        <v>0</v>
      </c>
      <c r="M370" s="419">
        <v>1034621.3999999996</v>
      </c>
      <c r="N370" s="419">
        <v>0</v>
      </c>
      <c r="O370" s="419">
        <v>0</v>
      </c>
      <c r="P370" s="419">
        <v>0</v>
      </c>
      <c r="Q370" s="419">
        <v>0</v>
      </c>
      <c r="R370" s="419">
        <v>0</v>
      </c>
      <c r="S370" s="419">
        <v>0</v>
      </c>
      <c r="T370" s="419">
        <v>23203.163666934339</v>
      </c>
      <c r="U370" s="419">
        <v>98644.465856752591</v>
      </c>
      <c r="V370" s="419">
        <v>49901.27801097375</v>
      </c>
      <c r="W370" s="419">
        <v>51741.814166372285</v>
      </c>
      <c r="X370" s="419">
        <v>137890.28033886009</v>
      </c>
      <c r="Y370" s="419">
        <v>134576.28125006653</v>
      </c>
      <c r="Z370" s="419">
        <v>0</v>
      </c>
      <c r="AA370" s="419">
        <v>230552.37186020191</v>
      </c>
      <c r="AB370" s="419">
        <v>0</v>
      </c>
      <c r="AC370" s="419">
        <v>545841.86129698961</v>
      </c>
      <c r="AD370" s="419">
        <v>0</v>
      </c>
      <c r="AE370" s="419">
        <v>1135.2735999999782</v>
      </c>
      <c r="AF370" s="419">
        <v>149406.57</v>
      </c>
      <c r="AG370" s="419">
        <v>0</v>
      </c>
      <c r="AH370" s="419">
        <v>0</v>
      </c>
      <c r="AI370" s="419">
        <v>0</v>
      </c>
      <c r="AJ370" s="419">
        <v>25933.634999999998</v>
      </c>
      <c r="AK370" s="419">
        <v>0</v>
      </c>
      <c r="AL370" s="419">
        <v>0</v>
      </c>
      <c r="AM370" s="419">
        <v>0</v>
      </c>
      <c r="AN370" s="419">
        <v>0</v>
      </c>
      <c r="AO370" s="419">
        <v>0</v>
      </c>
      <c r="AP370" s="419">
        <v>0</v>
      </c>
      <c r="AQ370" s="419">
        <v>0</v>
      </c>
      <c r="AR370" s="419">
        <v>0</v>
      </c>
      <c r="AS370" s="419">
        <v>5422967.9470000006</v>
      </c>
      <c r="AT370" s="419">
        <v>2598150.7600471503</v>
      </c>
      <c r="AU370" s="419">
        <v>175340.20500000002</v>
      </c>
      <c r="AV370" s="419">
        <v>1472413.9098313747</v>
      </c>
      <c r="AW370" s="420">
        <v>8196458.9120471515</v>
      </c>
      <c r="AX370" s="420">
        <v>8170525.2770471517</v>
      </c>
      <c r="AY370" s="420">
        <v>6640</v>
      </c>
      <c r="AZ370" s="420">
        <v>5995920</v>
      </c>
      <c r="BA370" s="420">
        <v>0</v>
      </c>
      <c r="BB370" s="420">
        <v>0</v>
      </c>
      <c r="BC370" s="420">
        <v>8196458.9120471515</v>
      </c>
      <c r="BD370" s="419">
        <v>0</v>
      </c>
      <c r="BE370" s="419">
        <v>8196458.9120471505</v>
      </c>
      <c r="BF370" s="420">
        <v>6021853.6349999998</v>
      </c>
      <c r="BG370" s="420">
        <v>5846513.4299999997</v>
      </c>
      <c r="BH370" s="419">
        <v>8021118.7070471514</v>
      </c>
      <c r="BI370" s="419">
        <v>8882.7449690444646</v>
      </c>
      <c r="BJ370" s="419">
        <v>8616.6113871578946</v>
      </c>
      <c r="BK370" s="421">
        <v>3.0886107070258812E-2</v>
      </c>
      <c r="BL370" s="421">
        <v>0</v>
      </c>
      <c r="BM370" s="419">
        <v>0</v>
      </c>
      <c r="BN370" s="420">
        <v>8196458.9120471515</v>
      </c>
      <c r="BO370" s="420">
        <v>9048.2007497753621</v>
      </c>
      <c r="BP370" s="420" t="s">
        <v>78</v>
      </c>
      <c r="BQ370" s="420">
        <v>9076.9201683800129</v>
      </c>
      <c r="BR370" s="421">
        <v>3.1822519943798033E-2</v>
      </c>
      <c r="BS370" s="419">
        <v>0</v>
      </c>
      <c r="BT370" s="419">
        <v>8196458.9120471515</v>
      </c>
      <c r="BU370" s="419">
        <v>0</v>
      </c>
      <c r="BV370" s="419">
        <v>8196458.9120471515</v>
      </c>
      <c r="BW370" s="419">
        <v>25933.634999999998</v>
      </c>
      <c r="BX370" s="419">
        <v>8170525.2770471517</v>
      </c>
    </row>
    <row r="371" spans="1:76">
      <c r="A371" s="416">
        <v>136590</v>
      </c>
      <c r="B371" s="416">
        <v>3305414</v>
      </c>
      <c r="C371" s="417" t="s">
        <v>443</v>
      </c>
      <c r="D371" s="418">
        <v>808</v>
      </c>
      <c r="E371" s="418">
        <v>0</v>
      </c>
      <c r="F371" s="418">
        <v>808</v>
      </c>
      <c r="G371" s="419">
        <v>0</v>
      </c>
      <c r="H371" s="419">
        <v>2770854.193</v>
      </c>
      <c r="I371" s="419">
        <v>2065426.0290000001</v>
      </c>
      <c r="J371" s="419">
        <v>0</v>
      </c>
      <c r="K371" s="419">
        <v>108210.08999999998</v>
      </c>
      <c r="L371" s="419">
        <v>0</v>
      </c>
      <c r="M371" s="419">
        <v>393257.3999999995</v>
      </c>
      <c r="N371" s="419">
        <v>0</v>
      </c>
      <c r="O371" s="419">
        <v>0</v>
      </c>
      <c r="P371" s="419">
        <v>0</v>
      </c>
      <c r="Q371" s="419">
        <v>0</v>
      </c>
      <c r="R371" s="419">
        <v>0</v>
      </c>
      <c r="S371" s="419">
        <v>0</v>
      </c>
      <c r="T371" s="419">
        <v>8418.8263219199998</v>
      </c>
      <c r="U371" s="419">
        <v>53391.45369599988</v>
      </c>
      <c r="V371" s="419">
        <v>22929.952819199993</v>
      </c>
      <c r="W371" s="419">
        <v>22945.428602879998</v>
      </c>
      <c r="X371" s="419">
        <v>51498.24949247999</v>
      </c>
      <c r="Y371" s="419">
        <v>55867.579084799967</v>
      </c>
      <c r="Z371" s="419">
        <v>0</v>
      </c>
      <c r="AA371" s="419">
        <v>36909.721743462011</v>
      </c>
      <c r="AB371" s="419">
        <v>0</v>
      </c>
      <c r="AC371" s="419">
        <v>230296.53838722961</v>
      </c>
      <c r="AD371" s="419">
        <v>0</v>
      </c>
      <c r="AE371" s="419">
        <v>0</v>
      </c>
      <c r="AF371" s="419">
        <v>149406.57</v>
      </c>
      <c r="AG371" s="419">
        <v>0</v>
      </c>
      <c r="AH371" s="419">
        <v>0</v>
      </c>
      <c r="AI371" s="419">
        <v>0</v>
      </c>
      <c r="AJ371" s="419">
        <v>29967.756000000001</v>
      </c>
      <c r="AK371" s="419">
        <v>0</v>
      </c>
      <c r="AL371" s="419">
        <v>0</v>
      </c>
      <c r="AM371" s="419">
        <v>0</v>
      </c>
      <c r="AN371" s="419">
        <v>0</v>
      </c>
      <c r="AO371" s="419">
        <v>0</v>
      </c>
      <c r="AP371" s="419">
        <v>0</v>
      </c>
      <c r="AQ371" s="419">
        <v>0</v>
      </c>
      <c r="AR371" s="419">
        <v>0</v>
      </c>
      <c r="AS371" s="419">
        <v>4836280.2220000001</v>
      </c>
      <c r="AT371" s="419">
        <v>983725.24014797085</v>
      </c>
      <c r="AU371" s="419">
        <v>179374.326</v>
      </c>
      <c r="AV371" s="419">
        <v>730057.38229345018</v>
      </c>
      <c r="AW371" s="420">
        <v>5999379.788147971</v>
      </c>
      <c r="AX371" s="420">
        <v>5969412.032147971</v>
      </c>
      <c r="AY371" s="420">
        <v>6640</v>
      </c>
      <c r="AZ371" s="420">
        <v>5365120</v>
      </c>
      <c r="BA371" s="420">
        <v>0</v>
      </c>
      <c r="BB371" s="420">
        <v>0</v>
      </c>
      <c r="BC371" s="420">
        <v>5999379.788147971</v>
      </c>
      <c r="BD371" s="419">
        <v>0</v>
      </c>
      <c r="BE371" s="419">
        <v>5999379.788147971</v>
      </c>
      <c r="BF371" s="420">
        <v>5395087.7560000001</v>
      </c>
      <c r="BG371" s="420">
        <v>5215713.43</v>
      </c>
      <c r="BH371" s="419">
        <v>5820005.4621479707</v>
      </c>
      <c r="BI371" s="419">
        <v>7202.9770571138251</v>
      </c>
      <c r="BJ371" s="419">
        <v>7020.8710501858732</v>
      </c>
      <c r="BK371" s="421">
        <v>2.5937808232944375E-2</v>
      </c>
      <c r="BL371" s="421">
        <v>0</v>
      </c>
      <c r="BM371" s="419">
        <v>0</v>
      </c>
      <c r="BN371" s="420">
        <v>5999379.788147971</v>
      </c>
      <c r="BO371" s="420">
        <v>7387.8861784009541</v>
      </c>
      <c r="BP371" s="420" t="s">
        <v>78</v>
      </c>
      <c r="BQ371" s="420">
        <v>7424.9749853316471</v>
      </c>
      <c r="BR371" s="421">
        <v>2.2049728565759708E-2</v>
      </c>
      <c r="BS371" s="419">
        <v>0</v>
      </c>
      <c r="BT371" s="419">
        <v>5999379.788147971</v>
      </c>
      <c r="BU371" s="419">
        <v>0</v>
      </c>
      <c r="BV371" s="419">
        <v>5999379.788147971</v>
      </c>
      <c r="BW371" s="419">
        <v>29967.756000000001</v>
      </c>
      <c r="BX371" s="419">
        <v>5969412.032147971</v>
      </c>
    </row>
    <row r="372" spans="1:76">
      <c r="A372" s="416">
        <v>150320</v>
      </c>
      <c r="B372" s="416">
        <v>3305415</v>
      </c>
      <c r="C372" s="417" t="s">
        <v>444</v>
      </c>
      <c r="D372" s="418">
        <v>817</v>
      </c>
      <c r="E372" s="418">
        <v>0</v>
      </c>
      <c r="F372" s="418">
        <v>817</v>
      </c>
      <c r="G372" s="419">
        <v>0</v>
      </c>
      <c r="H372" s="419">
        <v>2850509.139</v>
      </c>
      <c r="I372" s="419">
        <v>2033254.284</v>
      </c>
      <c r="J372" s="419">
        <v>0</v>
      </c>
      <c r="K372" s="419">
        <v>125998.0499999998</v>
      </c>
      <c r="L372" s="419">
        <v>0</v>
      </c>
      <c r="M372" s="419">
        <v>470896.1999999992</v>
      </c>
      <c r="N372" s="419">
        <v>0</v>
      </c>
      <c r="O372" s="419">
        <v>0</v>
      </c>
      <c r="P372" s="419">
        <v>0</v>
      </c>
      <c r="Q372" s="419">
        <v>0</v>
      </c>
      <c r="R372" s="419">
        <v>0</v>
      </c>
      <c r="S372" s="419">
        <v>0</v>
      </c>
      <c r="T372" s="419">
        <v>9821.9640422399734</v>
      </c>
      <c r="U372" s="419">
        <v>55712.821247999913</v>
      </c>
      <c r="V372" s="419">
        <v>21619.669800959964</v>
      </c>
      <c r="W372" s="419">
        <v>17209.071452159973</v>
      </c>
      <c r="X372" s="419">
        <v>73019.905996799454</v>
      </c>
      <c r="Y372" s="419">
        <v>70569.573580799959</v>
      </c>
      <c r="Z372" s="419">
        <v>0</v>
      </c>
      <c r="AA372" s="419">
        <v>25548.71137254902</v>
      </c>
      <c r="AB372" s="419">
        <v>0</v>
      </c>
      <c r="AC372" s="419">
        <v>287224.79533562134</v>
      </c>
      <c r="AD372" s="419">
        <v>0</v>
      </c>
      <c r="AE372" s="419">
        <v>0</v>
      </c>
      <c r="AF372" s="419">
        <v>149406.57</v>
      </c>
      <c r="AG372" s="419">
        <v>0</v>
      </c>
      <c r="AH372" s="419">
        <v>0</v>
      </c>
      <c r="AI372" s="419">
        <v>0</v>
      </c>
      <c r="AJ372" s="419">
        <v>25933.634999999998</v>
      </c>
      <c r="AK372" s="419">
        <v>0</v>
      </c>
      <c r="AL372" s="419">
        <v>0</v>
      </c>
      <c r="AM372" s="419">
        <v>0</v>
      </c>
      <c r="AN372" s="419">
        <v>0</v>
      </c>
      <c r="AO372" s="419">
        <v>0</v>
      </c>
      <c r="AP372" s="419">
        <v>0</v>
      </c>
      <c r="AQ372" s="419">
        <v>0</v>
      </c>
      <c r="AR372" s="419">
        <v>0</v>
      </c>
      <c r="AS372" s="419">
        <v>4883763.4230000004</v>
      </c>
      <c r="AT372" s="419">
        <v>1157620.7628291287</v>
      </c>
      <c r="AU372" s="419">
        <v>175340.20500000002</v>
      </c>
      <c r="AV372" s="419">
        <v>835557.97868916625</v>
      </c>
      <c r="AW372" s="420">
        <v>6216724.3908291291</v>
      </c>
      <c r="AX372" s="420">
        <v>6190790.7558291294</v>
      </c>
      <c r="AY372" s="420">
        <v>6640</v>
      </c>
      <c r="AZ372" s="420">
        <v>5424880</v>
      </c>
      <c r="BA372" s="420">
        <v>0</v>
      </c>
      <c r="BB372" s="420">
        <v>0</v>
      </c>
      <c r="BC372" s="420">
        <v>6216724.3908291291</v>
      </c>
      <c r="BD372" s="419">
        <v>0</v>
      </c>
      <c r="BE372" s="419">
        <v>6216724.3908291282</v>
      </c>
      <c r="BF372" s="420">
        <v>5450813.6349999998</v>
      </c>
      <c r="BG372" s="420">
        <v>5275473.43</v>
      </c>
      <c r="BH372" s="419">
        <v>6041384.1858291291</v>
      </c>
      <c r="BI372" s="419">
        <v>7394.5950866941603</v>
      </c>
      <c r="BJ372" s="419">
        <v>7217.6600383961104</v>
      </c>
      <c r="BK372" s="421">
        <v>2.451418428643086E-2</v>
      </c>
      <c r="BL372" s="421">
        <v>0</v>
      </c>
      <c r="BM372" s="419">
        <v>0</v>
      </c>
      <c r="BN372" s="420">
        <v>6216724.3908291291</v>
      </c>
      <c r="BO372" s="420">
        <v>7577.4672653967309</v>
      </c>
      <c r="BP372" s="420" t="s">
        <v>78</v>
      </c>
      <c r="BQ372" s="420">
        <v>7609.2097806966085</v>
      </c>
      <c r="BR372" s="421">
        <v>2.4456823146511431E-2</v>
      </c>
      <c r="BS372" s="419">
        <v>0</v>
      </c>
      <c r="BT372" s="419">
        <v>6216724.3908291291</v>
      </c>
      <c r="BU372" s="419">
        <v>0</v>
      </c>
      <c r="BV372" s="419">
        <v>6216724.3908291291</v>
      </c>
      <c r="BW372" s="419">
        <v>25933.634999999998</v>
      </c>
      <c r="BX372" s="419">
        <v>6190790.7558291294</v>
      </c>
    </row>
    <row r="373" spans="1:76">
      <c r="A373" s="416">
        <v>135907</v>
      </c>
      <c r="B373" s="416">
        <v>3306905</v>
      </c>
      <c r="C373" s="417" t="s">
        <v>445</v>
      </c>
      <c r="D373" s="418">
        <v>864</v>
      </c>
      <c r="E373" s="418">
        <v>0</v>
      </c>
      <c r="F373" s="418">
        <v>864</v>
      </c>
      <c r="G373" s="419">
        <v>0</v>
      </c>
      <c r="H373" s="419">
        <v>3055336.1430000002</v>
      </c>
      <c r="I373" s="419">
        <v>2104032.1230000001</v>
      </c>
      <c r="J373" s="419">
        <v>0</v>
      </c>
      <c r="K373" s="419">
        <v>320677.38999999984</v>
      </c>
      <c r="L373" s="419">
        <v>0</v>
      </c>
      <c r="M373" s="419">
        <v>1144328.3999999997</v>
      </c>
      <c r="N373" s="419">
        <v>0</v>
      </c>
      <c r="O373" s="419">
        <v>0</v>
      </c>
      <c r="P373" s="419">
        <v>0</v>
      </c>
      <c r="Q373" s="419">
        <v>0</v>
      </c>
      <c r="R373" s="419">
        <v>0</v>
      </c>
      <c r="S373" s="419">
        <v>0</v>
      </c>
      <c r="T373" s="419">
        <v>3507.8443007999776</v>
      </c>
      <c r="U373" s="419">
        <v>19499.487436799995</v>
      </c>
      <c r="V373" s="419">
        <v>43894.481111040004</v>
      </c>
      <c r="W373" s="419">
        <v>107556.69657599993</v>
      </c>
      <c r="X373" s="419">
        <v>443499.85010687989</v>
      </c>
      <c r="Y373" s="419">
        <v>10781.462630399932</v>
      </c>
      <c r="Z373" s="419">
        <v>0</v>
      </c>
      <c r="AA373" s="419">
        <v>46250.359999999971</v>
      </c>
      <c r="AB373" s="419">
        <v>0</v>
      </c>
      <c r="AC373" s="419">
        <v>332773.07007693738</v>
      </c>
      <c r="AD373" s="419">
        <v>0</v>
      </c>
      <c r="AE373" s="419">
        <v>0</v>
      </c>
      <c r="AF373" s="419">
        <v>149406.57</v>
      </c>
      <c r="AG373" s="419">
        <v>0</v>
      </c>
      <c r="AH373" s="419">
        <v>0</v>
      </c>
      <c r="AI373" s="419">
        <v>0</v>
      </c>
      <c r="AJ373" s="419">
        <v>2712.4767000000002</v>
      </c>
      <c r="AK373" s="419">
        <v>0</v>
      </c>
      <c r="AL373" s="419">
        <v>0</v>
      </c>
      <c r="AM373" s="419">
        <v>0</v>
      </c>
      <c r="AN373" s="419">
        <v>0</v>
      </c>
      <c r="AO373" s="419">
        <v>0</v>
      </c>
      <c r="AP373" s="419">
        <v>0</v>
      </c>
      <c r="AQ373" s="419">
        <v>0</v>
      </c>
      <c r="AR373" s="419">
        <v>0</v>
      </c>
      <c r="AS373" s="419">
        <v>5159368.2660000008</v>
      </c>
      <c r="AT373" s="419">
        <v>2472769.0422388567</v>
      </c>
      <c r="AU373" s="419">
        <v>152119.04670000001</v>
      </c>
      <c r="AV373" s="419">
        <v>1344489.9037552285</v>
      </c>
      <c r="AW373" s="420">
        <v>7784256.3549388573</v>
      </c>
      <c r="AX373" s="420">
        <v>7781543.8782388568</v>
      </c>
      <c r="AY373" s="420">
        <v>6640</v>
      </c>
      <c r="AZ373" s="420">
        <v>5736960</v>
      </c>
      <c r="BA373" s="420">
        <v>0</v>
      </c>
      <c r="BB373" s="420">
        <v>0</v>
      </c>
      <c r="BC373" s="420">
        <v>7784256.3549388573</v>
      </c>
      <c r="BD373" s="419">
        <v>0</v>
      </c>
      <c r="BE373" s="419">
        <v>7784256.3549388582</v>
      </c>
      <c r="BF373" s="420">
        <v>5739672.4767000005</v>
      </c>
      <c r="BG373" s="420">
        <v>5587553.4299999997</v>
      </c>
      <c r="BH373" s="419">
        <v>7632137.3082388565</v>
      </c>
      <c r="BI373" s="419">
        <v>8833.4922549060848</v>
      </c>
      <c r="BJ373" s="419">
        <v>8464.7858306763283</v>
      </c>
      <c r="BK373" s="421">
        <v>4.3557679025211349E-2</v>
      </c>
      <c r="BL373" s="421">
        <v>0</v>
      </c>
      <c r="BM373" s="419">
        <v>0</v>
      </c>
      <c r="BN373" s="420">
        <v>7784256.3549388573</v>
      </c>
      <c r="BO373" s="420">
        <v>9006.4165257394179</v>
      </c>
      <c r="BP373" s="420" t="s">
        <v>78</v>
      </c>
      <c r="BQ373" s="420">
        <v>9009.5559663644181</v>
      </c>
      <c r="BR373" s="421">
        <v>3.3303569005286748E-2</v>
      </c>
      <c r="BS373" s="419">
        <v>0</v>
      </c>
      <c r="BT373" s="419">
        <v>7784256.3549388573</v>
      </c>
      <c r="BU373" s="419">
        <v>0</v>
      </c>
      <c r="BV373" s="419">
        <v>7784256.3549388573</v>
      </c>
      <c r="BW373" s="419">
        <v>2712.4767000000002</v>
      </c>
      <c r="BX373" s="419">
        <v>7781543.8782388568</v>
      </c>
    </row>
    <row r="374" spans="1:76">
      <c r="A374" s="416">
        <v>136152</v>
      </c>
      <c r="B374" s="416">
        <v>3306906</v>
      </c>
      <c r="C374" s="417" t="s">
        <v>446</v>
      </c>
      <c r="D374" s="418">
        <v>1041</v>
      </c>
      <c r="E374" s="418">
        <v>0</v>
      </c>
      <c r="F374" s="418">
        <v>1041</v>
      </c>
      <c r="G374" s="419">
        <v>0</v>
      </c>
      <c r="H374" s="419">
        <v>3578782.9309999999</v>
      </c>
      <c r="I374" s="419">
        <v>2650951.7880000002</v>
      </c>
      <c r="J374" s="419">
        <v>0</v>
      </c>
      <c r="K374" s="419">
        <v>282136.80999999953</v>
      </c>
      <c r="L374" s="419">
        <v>0</v>
      </c>
      <c r="M374" s="419">
        <v>1063313.9999999995</v>
      </c>
      <c r="N374" s="419">
        <v>0</v>
      </c>
      <c r="O374" s="419">
        <v>0</v>
      </c>
      <c r="P374" s="419">
        <v>0</v>
      </c>
      <c r="Q374" s="419">
        <v>0</v>
      </c>
      <c r="R374" s="419">
        <v>0</v>
      </c>
      <c r="S374" s="419">
        <v>0</v>
      </c>
      <c r="T374" s="419">
        <v>22844.878211129155</v>
      </c>
      <c r="U374" s="419">
        <v>22793.192966307568</v>
      </c>
      <c r="V374" s="419">
        <v>27568.909587819657</v>
      </c>
      <c r="W374" s="419">
        <v>100579.48642275414</v>
      </c>
      <c r="X374" s="419">
        <v>351940.33756344265</v>
      </c>
      <c r="Y374" s="419">
        <v>129626.59401247012</v>
      </c>
      <c r="Z374" s="419">
        <v>0</v>
      </c>
      <c r="AA374" s="419">
        <v>51231.735853423183</v>
      </c>
      <c r="AB374" s="419">
        <v>0</v>
      </c>
      <c r="AC374" s="419">
        <v>431783.51858326897</v>
      </c>
      <c r="AD374" s="419">
        <v>0</v>
      </c>
      <c r="AE374" s="419">
        <v>0</v>
      </c>
      <c r="AF374" s="419">
        <v>149406.57</v>
      </c>
      <c r="AG374" s="419">
        <v>0</v>
      </c>
      <c r="AH374" s="419">
        <v>0</v>
      </c>
      <c r="AI374" s="419">
        <v>0</v>
      </c>
      <c r="AJ374" s="419">
        <v>59359.209000000003</v>
      </c>
      <c r="AK374" s="419">
        <v>0</v>
      </c>
      <c r="AL374" s="419">
        <v>0</v>
      </c>
      <c r="AM374" s="419">
        <v>0</v>
      </c>
      <c r="AN374" s="419">
        <v>0</v>
      </c>
      <c r="AO374" s="419">
        <v>0</v>
      </c>
      <c r="AP374" s="419">
        <v>0</v>
      </c>
      <c r="AQ374" s="419">
        <v>0</v>
      </c>
      <c r="AR374" s="419">
        <v>0</v>
      </c>
      <c r="AS374" s="419">
        <v>6229734.7190000005</v>
      </c>
      <c r="AT374" s="419">
        <v>2483819.4632006143</v>
      </c>
      <c r="AU374" s="419">
        <v>208765.77900000001</v>
      </c>
      <c r="AV374" s="419">
        <v>1463559.7696882812</v>
      </c>
      <c r="AW374" s="420">
        <v>8922319.9612006135</v>
      </c>
      <c r="AX374" s="420">
        <v>8862960.7522006128</v>
      </c>
      <c r="AY374" s="420">
        <v>6640</v>
      </c>
      <c r="AZ374" s="420">
        <v>6912240</v>
      </c>
      <c r="BA374" s="420">
        <v>0</v>
      </c>
      <c r="BB374" s="420">
        <v>0</v>
      </c>
      <c r="BC374" s="420">
        <v>8922319.9612006135</v>
      </c>
      <c r="BD374" s="419">
        <v>0</v>
      </c>
      <c r="BE374" s="419">
        <v>8922319.9612006154</v>
      </c>
      <c r="BF374" s="420">
        <v>6971599.2089999998</v>
      </c>
      <c r="BG374" s="420">
        <v>6762833.4299999997</v>
      </c>
      <c r="BH374" s="419">
        <v>8713554.1822006125</v>
      </c>
      <c r="BI374" s="419">
        <v>8370.3690511052955</v>
      </c>
      <c r="BJ374" s="419">
        <v>8067.7587672115396</v>
      </c>
      <c r="BK374" s="421">
        <v>3.7508593479964339E-2</v>
      </c>
      <c r="BL374" s="421">
        <v>0</v>
      </c>
      <c r="BM374" s="419">
        <v>0</v>
      </c>
      <c r="BN374" s="420">
        <v>8922319.9612006135</v>
      </c>
      <c r="BO374" s="420">
        <v>8513.891212488581</v>
      </c>
      <c r="BP374" s="420" t="s">
        <v>78</v>
      </c>
      <c r="BQ374" s="420">
        <v>8570.9125467825306</v>
      </c>
      <c r="BR374" s="421">
        <v>3.6644537993142379E-2</v>
      </c>
      <c r="BS374" s="419">
        <v>0</v>
      </c>
      <c r="BT374" s="419">
        <v>8922319.9612006135</v>
      </c>
      <c r="BU374" s="419">
        <v>0</v>
      </c>
      <c r="BV374" s="419">
        <v>8922319.9612006135</v>
      </c>
      <c r="BW374" s="419">
        <v>59359.209000000003</v>
      </c>
      <c r="BX374" s="419">
        <v>8862960.7522006128</v>
      </c>
    </row>
    <row r="375" spans="1:76">
      <c r="A375" s="416">
        <v>135911</v>
      </c>
      <c r="B375" s="416">
        <v>3306907</v>
      </c>
      <c r="C375" s="417" t="s">
        <v>447</v>
      </c>
      <c r="D375" s="418">
        <v>756</v>
      </c>
      <c r="E375" s="418">
        <v>0</v>
      </c>
      <c r="F375" s="418">
        <v>756</v>
      </c>
      <c r="G375" s="419">
        <v>0</v>
      </c>
      <c r="H375" s="419">
        <v>2639992.4960000003</v>
      </c>
      <c r="I375" s="419">
        <v>1878829.9080000001</v>
      </c>
      <c r="J375" s="419">
        <v>0</v>
      </c>
      <c r="K375" s="419">
        <v>221855.39</v>
      </c>
      <c r="L375" s="419">
        <v>0</v>
      </c>
      <c r="M375" s="419">
        <v>793265.99999999907</v>
      </c>
      <c r="N375" s="419">
        <v>0</v>
      </c>
      <c r="O375" s="419">
        <v>0</v>
      </c>
      <c r="P375" s="419">
        <v>0</v>
      </c>
      <c r="Q375" s="419">
        <v>0</v>
      </c>
      <c r="R375" s="419">
        <v>0</v>
      </c>
      <c r="S375" s="419">
        <v>0</v>
      </c>
      <c r="T375" s="419">
        <v>1753.9221503999991</v>
      </c>
      <c r="U375" s="419">
        <v>5107.0086143999824</v>
      </c>
      <c r="V375" s="419">
        <v>43239.339601920001</v>
      </c>
      <c r="W375" s="419">
        <v>31549.964328960003</v>
      </c>
      <c r="X375" s="419">
        <v>299765.9298815995</v>
      </c>
      <c r="Y375" s="419">
        <v>145059.67902719945</v>
      </c>
      <c r="Z375" s="419">
        <v>0</v>
      </c>
      <c r="AA375" s="419">
        <v>35132.952158940374</v>
      </c>
      <c r="AB375" s="419">
        <v>0</v>
      </c>
      <c r="AC375" s="419">
        <v>386006.4337444363</v>
      </c>
      <c r="AD375" s="419">
        <v>0</v>
      </c>
      <c r="AE375" s="419">
        <v>0</v>
      </c>
      <c r="AF375" s="419">
        <v>149406.57</v>
      </c>
      <c r="AG375" s="419">
        <v>0</v>
      </c>
      <c r="AH375" s="419">
        <v>0</v>
      </c>
      <c r="AI375" s="419">
        <v>0</v>
      </c>
      <c r="AJ375" s="419">
        <v>56189.542500000003</v>
      </c>
      <c r="AK375" s="419">
        <v>0</v>
      </c>
      <c r="AL375" s="419">
        <v>0</v>
      </c>
      <c r="AM375" s="419">
        <v>0</v>
      </c>
      <c r="AN375" s="419">
        <v>0</v>
      </c>
      <c r="AO375" s="419">
        <v>0</v>
      </c>
      <c r="AP375" s="419">
        <v>0</v>
      </c>
      <c r="AQ375" s="419">
        <v>0</v>
      </c>
      <c r="AR375" s="419">
        <v>0</v>
      </c>
      <c r="AS375" s="419">
        <v>4518822.4040000001</v>
      </c>
      <c r="AT375" s="419">
        <v>1962736.619507855</v>
      </c>
      <c r="AU375" s="419">
        <v>205596.11250000002</v>
      </c>
      <c r="AV375" s="419">
        <v>1166922.5580420487</v>
      </c>
      <c r="AW375" s="420">
        <v>6687155.1360078547</v>
      </c>
      <c r="AX375" s="420">
        <v>6630965.5935078543</v>
      </c>
      <c r="AY375" s="420">
        <v>6640</v>
      </c>
      <c r="AZ375" s="420">
        <v>5019840</v>
      </c>
      <c r="BA375" s="420">
        <v>0</v>
      </c>
      <c r="BB375" s="420">
        <v>0</v>
      </c>
      <c r="BC375" s="420">
        <v>6687155.1360078547</v>
      </c>
      <c r="BD375" s="419">
        <v>0</v>
      </c>
      <c r="BE375" s="419">
        <v>6687155.1360078538</v>
      </c>
      <c r="BF375" s="420">
        <v>5076029.5425000004</v>
      </c>
      <c r="BG375" s="420">
        <v>4870433.43</v>
      </c>
      <c r="BH375" s="419">
        <v>6481559.023507854</v>
      </c>
      <c r="BI375" s="419">
        <v>8573.4907718357863</v>
      </c>
      <c r="BJ375" s="419">
        <v>8390.5550253750007</v>
      </c>
      <c r="BK375" s="421">
        <v>2.1802579913670204E-2</v>
      </c>
      <c r="BL375" s="421">
        <v>0</v>
      </c>
      <c r="BM375" s="419">
        <v>0</v>
      </c>
      <c r="BN375" s="420">
        <v>6687155.1360078547</v>
      </c>
      <c r="BO375" s="420">
        <v>8771.1185099310242</v>
      </c>
      <c r="BP375" s="420" t="s">
        <v>78</v>
      </c>
      <c r="BQ375" s="420">
        <v>8845.443301597692</v>
      </c>
      <c r="BR375" s="421">
        <v>2.6087617065905011E-2</v>
      </c>
      <c r="BS375" s="419">
        <v>0</v>
      </c>
      <c r="BT375" s="419">
        <v>6687155.1360078547</v>
      </c>
      <c r="BU375" s="419">
        <v>0</v>
      </c>
      <c r="BV375" s="419">
        <v>6687155.1360078547</v>
      </c>
      <c r="BW375" s="419">
        <v>56189.542500000003</v>
      </c>
      <c r="BX375" s="419">
        <v>6630965.5935078543</v>
      </c>
    </row>
    <row r="376" spans="1:76">
      <c r="A376" s="416">
        <v>135970</v>
      </c>
      <c r="B376" s="416">
        <v>3306908</v>
      </c>
      <c r="C376" s="417" t="s">
        <v>448</v>
      </c>
      <c r="D376" s="418">
        <v>670</v>
      </c>
      <c r="E376" s="418">
        <v>0</v>
      </c>
      <c r="F376" s="418">
        <v>670</v>
      </c>
      <c r="G376" s="419">
        <v>0</v>
      </c>
      <c r="H376" s="419">
        <v>2344131.2680000002</v>
      </c>
      <c r="I376" s="419">
        <v>1660062.0420000001</v>
      </c>
      <c r="J376" s="419">
        <v>0</v>
      </c>
      <c r="K376" s="419">
        <v>251996.09999999992</v>
      </c>
      <c r="L376" s="419">
        <v>0</v>
      </c>
      <c r="M376" s="419">
        <v>882719.39999999979</v>
      </c>
      <c r="N376" s="419">
        <v>0</v>
      </c>
      <c r="O376" s="419">
        <v>0</v>
      </c>
      <c r="P376" s="419">
        <v>0</v>
      </c>
      <c r="Q376" s="419">
        <v>0</v>
      </c>
      <c r="R376" s="419">
        <v>0</v>
      </c>
      <c r="S376" s="419">
        <v>0</v>
      </c>
      <c r="T376" s="419">
        <v>2455.4910105599879</v>
      </c>
      <c r="U376" s="419">
        <v>25999.316582399999</v>
      </c>
      <c r="V376" s="419">
        <v>74686.132039679869</v>
      </c>
      <c r="W376" s="419">
        <v>47324.946493439973</v>
      </c>
      <c r="X376" s="419">
        <v>247499.04979967992</v>
      </c>
      <c r="Y376" s="419">
        <v>80370.903244799658</v>
      </c>
      <c r="Z376" s="419">
        <v>0</v>
      </c>
      <c r="AA376" s="419">
        <v>62291.732735425961</v>
      </c>
      <c r="AB376" s="419">
        <v>0</v>
      </c>
      <c r="AC376" s="419">
        <v>253371.01481139878</v>
      </c>
      <c r="AD376" s="419">
        <v>0</v>
      </c>
      <c r="AE376" s="419">
        <v>0</v>
      </c>
      <c r="AF376" s="419">
        <v>149406.57</v>
      </c>
      <c r="AG376" s="419">
        <v>0</v>
      </c>
      <c r="AH376" s="419">
        <v>0</v>
      </c>
      <c r="AI376" s="419">
        <v>0</v>
      </c>
      <c r="AJ376" s="419">
        <v>46680.542999999998</v>
      </c>
      <c r="AK376" s="419">
        <v>0</v>
      </c>
      <c r="AL376" s="419">
        <v>0</v>
      </c>
      <c r="AM376" s="419">
        <v>0</v>
      </c>
      <c r="AN376" s="419">
        <v>0</v>
      </c>
      <c r="AO376" s="419">
        <v>0</v>
      </c>
      <c r="AP376" s="419">
        <v>0</v>
      </c>
      <c r="AQ376" s="419">
        <v>0</v>
      </c>
      <c r="AR376" s="419">
        <v>0</v>
      </c>
      <c r="AS376" s="419">
        <v>4004193.3100000005</v>
      </c>
      <c r="AT376" s="419">
        <v>1928714.0867173839</v>
      </c>
      <c r="AU376" s="419">
        <v>196087.11300000001</v>
      </c>
      <c r="AV376" s="419">
        <v>1034279.1624128001</v>
      </c>
      <c r="AW376" s="420">
        <v>6128994.5097173844</v>
      </c>
      <c r="AX376" s="420">
        <v>6082313.9667173848</v>
      </c>
      <c r="AY376" s="420">
        <v>6640</v>
      </c>
      <c r="AZ376" s="420">
        <v>4448800</v>
      </c>
      <c r="BA376" s="420">
        <v>0</v>
      </c>
      <c r="BB376" s="420">
        <v>0</v>
      </c>
      <c r="BC376" s="420">
        <v>6128994.5097173844</v>
      </c>
      <c r="BD376" s="419">
        <v>0</v>
      </c>
      <c r="BE376" s="419">
        <v>6128994.5097173844</v>
      </c>
      <c r="BF376" s="420">
        <v>4495480.5429999996</v>
      </c>
      <c r="BG376" s="420">
        <v>4299393.43</v>
      </c>
      <c r="BH376" s="419">
        <v>5932907.3967173845</v>
      </c>
      <c r="BI376" s="419">
        <v>8855.085666742365</v>
      </c>
      <c r="BJ376" s="419">
        <v>8868.211517276719</v>
      </c>
      <c r="BK376" s="421">
        <v>-1.4801012029068844E-3</v>
      </c>
      <c r="BL376" s="421">
        <v>0</v>
      </c>
      <c r="BM376" s="419">
        <v>0</v>
      </c>
      <c r="BN376" s="420">
        <v>6128994.5097173844</v>
      </c>
      <c r="BO376" s="420">
        <v>9078.0805473393793</v>
      </c>
      <c r="BP376" s="420" t="s">
        <v>78</v>
      </c>
      <c r="BQ376" s="420">
        <v>9147.7529995781861</v>
      </c>
      <c r="BR376" s="421">
        <v>7.0801410779752771E-4</v>
      </c>
      <c r="BS376" s="419">
        <v>0</v>
      </c>
      <c r="BT376" s="419">
        <v>6128994.5097173844</v>
      </c>
      <c r="BU376" s="419">
        <v>0</v>
      </c>
      <c r="BV376" s="419">
        <v>6128994.5097173844</v>
      </c>
      <c r="BW376" s="419">
        <v>46680.542999999998</v>
      </c>
      <c r="BX376" s="419">
        <v>6082313.9667173848</v>
      </c>
    </row>
    <row r="377" spans="1:76">
      <c r="A377" s="416">
        <v>136032</v>
      </c>
      <c r="B377" s="416">
        <v>3306909</v>
      </c>
      <c r="C377" s="417" t="s">
        <v>449</v>
      </c>
      <c r="D377" s="418">
        <v>1072</v>
      </c>
      <c r="E377" s="418">
        <v>0</v>
      </c>
      <c r="F377" s="418">
        <v>1072</v>
      </c>
      <c r="G377" s="419">
        <v>0</v>
      </c>
      <c r="H377" s="419">
        <v>4085160.8020000001</v>
      </c>
      <c r="I377" s="419">
        <v>2277759.5460000001</v>
      </c>
      <c r="J377" s="419">
        <v>0</v>
      </c>
      <c r="K377" s="419">
        <v>317218.61999999982</v>
      </c>
      <c r="L377" s="419">
        <v>0</v>
      </c>
      <c r="M377" s="419">
        <v>1152767.3999999985</v>
      </c>
      <c r="N377" s="419">
        <v>0</v>
      </c>
      <c r="O377" s="419">
        <v>0</v>
      </c>
      <c r="P377" s="419">
        <v>0</v>
      </c>
      <c r="Q377" s="419">
        <v>0</v>
      </c>
      <c r="R377" s="419">
        <v>0</v>
      </c>
      <c r="S377" s="419">
        <v>0</v>
      </c>
      <c r="T377" s="419">
        <v>20032.085808979711</v>
      </c>
      <c r="U377" s="419">
        <v>36281.022285613435</v>
      </c>
      <c r="V377" s="419">
        <v>57103.848323894985</v>
      </c>
      <c r="W377" s="419">
        <v>133619.59404163065</v>
      </c>
      <c r="X377" s="419">
        <v>274914.01972060342</v>
      </c>
      <c r="Y377" s="419">
        <v>178717.6282957994</v>
      </c>
      <c r="Z377" s="419">
        <v>0</v>
      </c>
      <c r="AA377" s="419">
        <v>65449.49363211944</v>
      </c>
      <c r="AB377" s="419">
        <v>0</v>
      </c>
      <c r="AC377" s="419">
        <v>415626.04251305381</v>
      </c>
      <c r="AD377" s="419">
        <v>0</v>
      </c>
      <c r="AE377" s="419">
        <v>0</v>
      </c>
      <c r="AF377" s="419">
        <v>149406.57</v>
      </c>
      <c r="AG377" s="419">
        <v>0</v>
      </c>
      <c r="AH377" s="419">
        <v>0</v>
      </c>
      <c r="AI377" s="419">
        <v>0</v>
      </c>
      <c r="AJ377" s="419">
        <v>61088.118000000002</v>
      </c>
      <c r="AK377" s="419">
        <v>0</v>
      </c>
      <c r="AL377" s="419">
        <v>0</v>
      </c>
      <c r="AM377" s="419">
        <v>0</v>
      </c>
      <c r="AN377" s="419">
        <v>0</v>
      </c>
      <c r="AO377" s="419">
        <v>0</v>
      </c>
      <c r="AP377" s="419">
        <v>0</v>
      </c>
      <c r="AQ377" s="419">
        <v>0</v>
      </c>
      <c r="AR377" s="419">
        <v>0</v>
      </c>
      <c r="AS377" s="419">
        <v>6362920.3480000002</v>
      </c>
      <c r="AT377" s="419">
        <v>2651729.7546216934</v>
      </c>
      <c r="AU377" s="419">
        <v>210494.68800000002</v>
      </c>
      <c r="AV377" s="419">
        <v>1515207.578564601</v>
      </c>
      <c r="AW377" s="420">
        <v>9225144.7906216923</v>
      </c>
      <c r="AX377" s="420">
        <v>9164056.6726216916</v>
      </c>
      <c r="AY377" s="420">
        <v>6640</v>
      </c>
      <c r="AZ377" s="420">
        <v>7118080</v>
      </c>
      <c r="BA377" s="420">
        <v>0</v>
      </c>
      <c r="BB377" s="420">
        <v>0</v>
      </c>
      <c r="BC377" s="420">
        <v>9225144.7906216923</v>
      </c>
      <c r="BD377" s="419">
        <v>0</v>
      </c>
      <c r="BE377" s="419">
        <v>9225144.7906216923</v>
      </c>
      <c r="BF377" s="420">
        <v>7179168.1179999998</v>
      </c>
      <c r="BG377" s="420">
        <v>6968673.4299999997</v>
      </c>
      <c r="BH377" s="419">
        <v>9014650.1026216913</v>
      </c>
      <c r="BI377" s="419">
        <v>8409.1885285650114</v>
      </c>
      <c r="BJ377" s="419">
        <v>8198.3104959446082</v>
      </c>
      <c r="BK377" s="421">
        <v>2.572213295955509E-2</v>
      </c>
      <c r="BL377" s="421">
        <v>0</v>
      </c>
      <c r="BM377" s="419">
        <v>0</v>
      </c>
      <c r="BN377" s="420">
        <v>9225144.7906216923</v>
      </c>
      <c r="BO377" s="420">
        <v>8548.5603289381452</v>
      </c>
      <c r="BP377" s="420" t="s">
        <v>78</v>
      </c>
      <c r="BQ377" s="420">
        <v>8605.5455136396376</v>
      </c>
      <c r="BR377" s="421">
        <v>2.9470327706991206E-2</v>
      </c>
      <c r="BS377" s="419">
        <v>0</v>
      </c>
      <c r="BT377" s="419">
        <v>9225144.7906216923</v>
      </c>
      <c r="BU377" s="419">
        <v>0</v>
      </c>
      <c r="BV377" s="419">
        <v>9225144.7906216923</v>
      </c>
      <c r="BW377" s="419">
        <v>61088.118000000002</v>
      </c>
      <c r="BX377" s="419">
        <v>9164056.6726216916</v>
      </c>
    </row>
    <row r="378" spans="1:76">
      <c r="A378" s="416">
        <v>136213</v>
      </c>
      <c r="B378" s="416">
        <v>3306910</v>
      </c>
      <c r="C378" s="417" t="s">
        <v>450</v>
      </c>
      <c r="D378" s="418">
        <v>635</v>
      </c>
      <c r="E378" s="418">
        <v>0</v>
      </c>
      <c r="F378" s="418">
        <v>635</v>
      </c>
      <c r="G378" s="419">
        <v>0</v>
      </c>
      <c r="H378" s="419">
        <v>2241717.7659999998</v>
      </c>
      <c r="I378" s="419">
        <v>1550678.1089999999</v>
      </c>
      <c r="J378" s="419">
        <v>0</v>
      </c>
      <c r="K378" s="419">
        <v>165526.84999999992</v>
      </c>
      <c r="L378" s="419">
        <v>0</v>
      </c>
      <c r="M378" s="419">
        <v>587354.39999999979</v>
      </c>
      <c r="N378" s="419">
        <v>0</v>
      </c>
      <c r="O378" s="419">
        <v>0</v>
      </c>
      <c r="P378" s="419">
        <v>0</v>
      </c>
      <c r="Q378" s="419">
        <v>0</v>
      </c>
      <c r="R378" s="419">
        <v>0</v>
      </c>
      <c r="S378" s="419">
        <v>0</v>
      </c>
      <c r="T378" s="419">
        <v>17890.005934079989</v>
      </c>
      <c r="U378" s="419">
        <v>21356.581478399981</v>
      </c>
      <c r="V378" s="419">
        <v>42584.198092799816</v>
      </c>
      <c r="W378" s="419">
        <v>26530.65182207997</v>
      </c>
      <c r="X378" s="419">
        <v>86086.626017279763</v>
      </c>
      <c r="Y378" s="419">
        <v>120556.35486719952</v>
      </c>
      <c r="Z378" s="419">
        <v>0</v>
      </c>
      <c r="AA378" s="419">
        <v>73362.639999999927</v>
      </c>
      <c r="AB378" s="419">
        <v>0</v>
      </c>
      <c r="AC378" s="419">
        <v>287879.97165281622</v>
      </c>
      <c r="AD378" s="419">
        <v>0</v>
      </c>
      <c r="AE378" s="419">
        <v>0</v>
      </c>
      <c r="AF378" s="419">
        <v>149406.57</v>
      </c>
      <c r="AG378" s="419">
        <v>0</v>
      </c>
      <c r="AH378" s="419">
        <v>0</v>
      </c>
      <c r="AI378" s="419">
        <v>0</v>
      </c>
      <c r="AJ378" s="419">
        <v>17750.132399999999</v>
      </c>
      <c r="AK378" s="419">
        <v>0</v>
      </c>
      <c r="AL378" s="419">
        <v>0</v>
      </c>
      <c r="AM378" s="419">
        <v>0</v>
      </c>
      <c r="AN378" s="419">
        <v>0</v>
      </c>
      <c r="AO378" s="419">
        <v>0</v>
      </c>
      <c r="AP378" s="419">
        <v>0</v>
      </c>
      <c r="AQ378" s="419">
        <v>0</v>
      </c>
      <c r="AR378" s="419">
        <v>0</v>
      </c>
      <c r="AS378" s="419">
        <v>3792395.875</v>
      </c>
      <c r="AT378" s="419">
        <v>1429128.2798646551</v>
      </c>
      <c r="AU378" s="419">
        <v>167156.70240000001</v>
      </c>
      <c r="AV378" s="419">
        <v>861938.6059590783</v>
      </c>
      <c r="AW378" s="420">
        <v>5388680.8572646547</v>
      </c>
      <c r="AX378" s="420">
        <v>5370930.7248646552</v>
      </c>
      <c r="AY378" s="420">
        <v>6640</v>
      </c>
      <c r="AZ378" s="420">
        <v>4216400</v>
      </c>
      <c r="BA378" s="420">
        <v>0</v>
      </c>
      <c r="BB378" s="420">
        <v>0</v>
      </c>
      <c r="BC378" s="420">
        <v>5388680.8572646547</v>
      </c>
      <c r="BD378" s="419">
        <v>0</v>
      </c>
      <c r="BE378" s="419">
        <v>5388680.8572646547</v>
      </c>
      <c r="BF378" s="420">
        <v>4234150.1323999995</v>
      </c>
      <c r="BG378" s="420">
        <v>4066993.4299999997</v>
      </c>
      <c r="BH378" s="419">
        <v>5221524.1548646549</v>
      </c>
      <c r="BI378" s="419">
        <v>8222.8726848262286</v>
      </c>
      <c r="BJ378" s="419">
        <v>8367.881814542483</v>
      </c>
      <c r="BK378" s="421">
        <v>-1.7329251646963278E-2</v>
      </c>
      <c r="BL378" s="421">
        <v>1.2329251646963277E-2</v>
      </c>
      <c r="BM378" s="419">
        <v>65512.772608649146</v>
      </c>
      <c r="BN378" s="420">
        <v>5454193.6298733037</v>
      </c>
      <c r="BO378" s="420">
        <v>8561.3283424776437</v>
      </c>
      <c r="BP378" s="420" t="s">
        <v>78</v>
      </c>
      <c r="BQ378" s="420">
        <v>8589.2813068870928</v>
      </c>
      <c r="BR378" s="421">
        <v>-8.4224576017847275E-3</v>
      </c>
      <c r="BS378" s="419">
        <v>0</v>
      </c>
      <c r="BT378" s="419">
        <v>5454193.6298733037</v>
      </c>
      <c r="BU378" s="419">
        <v>0</v>
      </c>
      <c r="BV378" s="419">
        <v>5454193.6298733037</v>
      </c>
      <c r="BW378" s="419">
        <v>17750.132399999999</v>
      </c>
      <c r="BX378" s="419">
        <v>5436443.4974733042</v>
      </c>
    </row>
    <row r="379" spans="1:76">
      <c r="A379" s="416">
        <v>137578</v>
      </c>
      <c r="B379" s="416">
        <v>3304001</v>
      </c>
      <c r="C379" s="417" t="s">
        <v>451</v>
      </c>
      <c r="D379" s="418">
        <v>723</v>
      </c>
      <c r="E379" s="418">
        <v>210</v>
      </c>
      <c r="F379" s="418">
        <v>513</v>
      </c>
      <c r="G379" s="419">
        <v>844458.09000000008</v>
      </c>
      <c r="H379" s="419">
        <v>1689822.7830000001</v>
      </c>
      <c r="I379" s="419">
        <v>1389819.3840000001</v>
      </c>
      <c r="J379" s="419">
        <v>67693.069999999963</v>
      </c>
      <c r="K379" s="419">
        <v>185291.24999999983</v>
      </c>
      <c r="L379" s="419">
        <v>163378.19999999998</v>
      </c>
      <c r="M379" s="419">
        <v>658241.99999999919</v>
      </c>
      <c r="N379" s="419">
        <v>969.81577727999763</v>
      </c>
      <c r="O379" s="419">
        <v>2058.2792294399978</v>
      </c>
      <c r="P379" s="419">
        <v>3213.8044108799968</v>
      </c>
      <c r="Q379" s="419">
        <v>2022.169067519995</v>
      </c>
      <c r="R379" s="419">
        <v>70280.692285439916</v>
      </c>
      <c r="S379" s="419">
        <v>24735.460915199899</v>
      </c>
      <c r="T379" s="419">
        <v>4560.1975910399824</v>
      </c>
      <c r="U379" s="419">
        <v>12071.111270399977</v>
      </c>
      <c r="V379" s="419">
        <v>11792.547164159996</v>
      </c>
      <c r="W379" s="419">
        <v>15057.937520639971</v>
      </c>
      <c r="X379" s="419">
        <v>172941.88262399993</v>
      </c>
      <c r="Y379" s="419">
        <v>164662.33835519999</v>
      </c>
      <c r="Z379" s="419">
        <v>20546.950819672107</v>
      </c>
      <c r="AA379" s="419">
        <v>68578.119999999923</v>
      </c>
      <c r="AB379" s="419">
        <v>68134.39506067484</v>
      </c>
      <c r="AC379" s="419">
        <v>234043.96740257283</v>
      </c>
      <c r="AD379" s="419">
        <v>17733.183999999877</v>
      </c>
      <c r="AE379" s="419">
        <v>25357.724662500004</v>
      </c>
      <c r="AF379" s="419">
        <v>149406.57</v>
      </c>
      <c r="AG379" s="419">
        <v>0</v>
      </c>
      <c r="AH379" s="419">
        <v>0</v>
      </c>
      <c r="AI379" s="419">
        <v>62861.401907252934</v>
      </c>
      <c r="AJ379" s="419">
        <v>47544.997499999998</v>
      </c>
      <c r="AK379" s="419">
        <v>0</v>
      </c>
      <c r="AL379" s="419">
        <v>0</v>
      </c>
      <c r="AM379" s="419">
        <v>0</v>
      </c>
      <c r="AN379" s="419">
        <v>0</v>
      </c>
      <c r="AO379" s="419">
        <v>0</v>
      </c>
      <c r="AP379" s="419">
        <v>0</v>
      </c>
      <c r="AQ379" s="419">
        <v>0</v>
      </c>
      <c r="AR379" s="419">
        <v>0</v>
      </c>
      <c r="AS379" s="419">
        <v>3924100.2570000002</v>
      </c>
      <c r="AT379" s="419">
        <v>1993365.098156618</v>
      </c>
      <c r="AU379" s="419">
        <v>259812.96940725294</v>
      </c>
      <c r="AV379" s="419">
        <v>1059612.847549279</v>
      </c>
      <c r="AW379" s="420">
        <v>6177278.3245638711</v>
      </c>
      <c r="AX379" s="420">
        <v>6066871.9251566185</v>
      </c>
      <c r="AY379" s="420">
        <v>5750.416666666667</v>
      </c>
      <c r="AZ379" s="420">
        <v>4157551.25</v>
      </c>
      <c r="BA379" s="420">
        <v>0</v>
      </c>
      <c r="BB379" s="420">
        <v>0</v>
      </c>
      <c r="BC379" s="420">
        <v>6177278.3245638711</v>
      </c>
      <c r="BD379" s="419">
        <v>1360688.4595267195</v>
      </c>
      <c r="BE379" s="419">
        <v>4816589.8650371525</v>
      </c>
      <c r="BF379" s="420">
        <v>4267957.6494072527</v>
      </c>
      <c r="BG379" s="420">
        <v>4008144.6799999997</v>
      </c>
      <c r="BH379" s="419">
        <v>5917465.3551566182</v>
      </c>
      <c r="BI379" s="419">
        <v>8184.5993847256132</v>
      </c>
      <c r="BJ379" s="419">
        <v>8337.4168328083979</v>
      </c>
      <c r="BK379" s="421">
        <v>-1.8329112139558134E-2</v>
      </c>
      <c r="BL379" s="421">
        <v>1.3329112139558133E-2</v>
      </c>
      <c r="BM379" s="419">
        <v>80347.25311325099</v>
      </c>
      <c r="BN379" s="420">
        <v>6257625.5776771223</v>
      </c>
      <c r="BO379" s="420">
        <v>8502.377839930663</v>
      </c>
      <c r="BP379" s="420" t="s">
        <v>78</v>
      </c>
      <c r="BQ379" s="420">
        <v>8655.0837865520371</v>
      </c>
      <c r="BR379" s="421">
        <v>-3.7076284144880178E-3</v>
      </c>
      <c r="BS379" s="419">
        <v>0</v>
      </c>
      <c r="BT379" s="419">
        <v>6257625.5776771223</v>
      </c>
      <c r="BU379" s="419">
        <v>0</v>
      </c>
      <c r="BV379" s="419">
        <v>6257625.5776771223</v>
      </c>
      <c r="BW379" s="419">
        <v>47544.997499999998</v>
      </c>
      <c r="BX379" s="419">
        <v>6210080.5801771227</v>
      </c>
    </row>
    <row r="380" spans="1:76">
      <c r="A380" s="416">
        <v>142219</v>
      </c>
      <c r="B380" s="416">
        <v>3304009</v>
      </c>
      <c r="C380" s="417" t="s">
        <v>452</v>
      </c>
      <c r="D380" s="418">
        <v>1579</v>
      </c>
      <c r="E380" s="418">
        <v>524</v>
      </c>
      <c r="F380" s="418">
        <v>1055</v>
      </c>
      <c r="G380" s="419">
        <v>2107123.9960000003</v>
      </c>
      <c r="H380" s="419">
        <v>3567403.6529999999</v>
      </c>
      <c r="I380" s="419">
        <v>2753901.372</v>
      </c>
      <c r="J380" s="419">
        <v>115621.73999999995</v>
      </c>
      <c r="K380" s="419">
        <v>285101.46999999956</v>
      </c>
      <c r="L380" s="419">
        <v>292423.29999999952</v>
      </c>
      <c r="M380" s="419">
        <v>1139264.9999999993</v>
      </c>
      <c r="N380" s="419">
        <v>15274.598492159901</v>
      </c>
      <c r="O380" s="419">
        <v>11173.515816959994</v>
      </c>
      <c r="P380" s="419">
        <v>59225.824143359947</v>
      </c>
      <c r="Q380" s="419">
        <v>108691.5873791999</v>
      </c>
      <c r="R380" s="419">
        <v>24678.716375039992</v>
      </c>
      <c r="S380" s="419">
        <v>7067.2745471999797</v>
      </c>
      <c r="T380" s="419">
        <v>43848.053759999668</v>
      </c>
      <c r="U380" s="419">
        <v>56177.094758399966</v>
      </c>
      <c r="V380" s="419">
        <v>176888.2074623995</v>
      </c>
      <c r="W380" s="419">
        <v>237341.77711103935</v>
      </c>
      <c r="X380" s="419">
        <v>114525.95782655948</v>
      </c>
      <c r="Y380" s="419">
        <v>21562.925260799919</v>
      </c>
      <c r="Z380" s="419">
        <v>81672.041783439301</v>
      </c>
      <c r="AA380" s="419">
        <v>165977.49748549308</v>
      </c>
      <c r="AB380" s="419">
        <v>209389.33519072158</v>
      </c>
      <c r="AC380" s="419">
        <v>529997.74803523358</v>
      </c>
      <c r="AD380" s="419">
        <v>20200.409600000003</v>
      </c>
      <c r="AE380" s="419">
        <v>45272.495999999992</v>
      </c>
      <c r="AF380" s="419">
        <v>149406.57</v>
      </c>
      <c r="AG380" s="419">
        <v>0</v>
      </c>
      <c r="AH380" s="419">
        <v>0</v>
      </c>
      <c r="AI380" s="419">
        <v>0</v>
      </c>
      <c r="AJ380" s="419">
        <v>80106.116999999998</v>
      </c>
      <c r="AK380" s="419">
        <v>0</v>
      </c>
      <c r="AL380" s="419">
        <v>0</v>
      </c>
      <c r="AM380" s="419">
        <v>0</v>
      </c>
      <c r="AN380" s="419">
        <v>0</v>
      </c>
      <c r="AO380" s="419">
        <v>0</v>
      </c>
      <c r="AP380" s="419">
        <v>0</v>
      </c>
      <c r="AQ380" s="419">
        <v>0</v>
      </c>
      <c r="AR380" s="419">
        <v>0</v>
      </c>
      <c r="AS380" s="419">
        <v>8428429.0209999997</v>
      </c>
      <c r="AT380" s="419">
        <v>3761376.571028003</v>
      </c>
      <c r="AU380" s="419">
        <v>229512.68700000001</v>
      </c>
      <c r="AV380" s="419">
        <v>2136000.6697318768</v>
      </c>
      <c r="AW380" s="420">
        <v>12419318.279028004</v>
      </c>
      <c r="AX380" s="420">
        <v>12339212.162028003</v>
      </c>
      <c r="AY380" s="420">
        <v>5750.416666666667</v>
      </c>
      <c r="AZ380" s="420">
        <v>9079907.9166666679</v>
      </c>
      <c r="BA380" s="420">
        <v>0</v>
      </c>
      <c r="BB380" s="420">
        <v>0</v>
      </c>
      <c r="BC380" s="420">
        <v>12419318.279028004</v>
      </c>
      <c r="BD380" s="419">
        <v>3128707.4108847617</v>
      </c>
      <c r="BE380" s="419">
        <v>9290610.86814324</v>
      </c>
      <c r="BF380" s="420">
        <v>9160014.0336666685</v>
      </c>
      <c r="BG380" s="420">
        <v>8930501.3466666676</v>
      </c>
      <c r="BH380" s="419">
        <v>12189805.592028003</v>
      </c>
      <c r="BI380" s="419">
        <v>7719.9528765218511</v>
      </c>
      <c r="BJ380" s="419">
        <v>7310.4522665838513</v>
      </c>
      <c r="BK380" s="421">
        <v>5.6015769613848805E-2</v>
      </c>
      <c r="BL380" s="421">
        <v>0</v>
      </c>
      <c r="BM380" s="419">
        <v>0</v>
      </c>
      <c r="BN380" s="420">
        <v>12419318.279028004</v>
      </c>
      <c r="BO380" s="420">
        <v>7814.5738834882859</v>
      </c>
      <c r="BP380" s="420" t="s">
        <v>78</v>
      </c>
      <c r="BQ380" s="420">
        <v>7865.306066515519</v>
      </c>
      <c r="BR380" s="421">
        <v>6.0827473860409764E-2</v>
      </c>
      <c r="BS380" s="419">
        <v>0</v>
      </c>
      <c r="BT380" s="419">
        <v>12419318.279028004</v>
      </c>
      <c r="BU380" s="419">
        <v>0</v>
      </c>
      <c r="BV380" s="419">
        <v>12419318.279028004</v>
      </c>
      <c r="BW380" s="419">
        <v>80106.116999999998</v>
      </c>
      <c r="BX380" s="419">
        <v>12339212.162028003</v>
      </c>
    </row>
    <row r="381" spans="1:76">
      <c r="A381" s="416">
        <v>141318</v>
      </c>
      <c r="B381" s="416">
        <v>3304017</v>
      </c>
      <c r="C381" s="417" t="s">
        <v>453</v>
      </c>
      <c r="D381" s="418">
        <v>657</v>
      </c>
      <c r="E381" s="418">
        <v>117</v>
      </c>
      <c r="F381" s="418">
        <v>540</v>
      </c>
      <c r="G381" s="419">
        <v>470483.79300000001</v>
      </c>
      <c r="H381" s="419">
        <v>1746719.173</v>
      </c>
      <c r="I381" s="419">
        <v>1499203.317</v>
      </c>
      <c r="J381" s="419">
        <v>41011.129999999983</v>
      </c>
      <c r="K381" s="419">
        <v>173432.61000000002</v>
      </c>
      <c r="L381" s="419">
        <v>98263.699999999953</v>
      </c>
      <c r="M381" s="419">
        <v>612671.39999999979</v>
      </c>
      <c r="N381" s="419">
        <v>978.17625811861922</v>
      </c>
      <c r="O381" s="419">
        <v>1186.2988662289636</v>
      </c>
      <c r="P381" s="419">
        <v>8798.3832578647798</v>
      </c>
      <c r="Q381" s="419">
        <v>7648.5058480551597</v>
      </c>
      <c r="R381" s="419">
        <v>12986.85074608546</v>
      </c>
      <c r="S381" s="419">
        <v>12830.758790002723</v>
      </c>
      <c r="T381" s="419">
        <v>8785.8809018181637</v>
      </c>
      <c r="U381" s="419">
        <v>16744.855365818181</v>
      </c>
      <c r="V381" s="419">
        <v>30848.778295854532</v>
      </c>
      <c r="W381" s="419">
        <v>41665.748135563452</v>
      </c>
      <c r="X381" s="419">
        <v>135529.9651583996</v>
      </c>
      <c r="Y381" s="419">
        <v>95249.28530618154</v>
      </c>
      <c r="Z381" s="419">
        <v>14340.146785714225</v>
      </c>
      <c r="AA381" s="419">
        <v>120730.8785046725</v>
      </c>
      <c r="AB381" s="419">
        <v>62871.260805815087</v>
      </c>
      <c r="AC381" s="419">
        <v>339444.32938861893</v>
      </c>
      <c r="AD381" s="419">
        <v>12509.604799999894</v>
      </c>
      <c r="AE381" s="419">
        <v>78819.630156133615</v>
      </c>
      <c r="AF381" s="419">
        <v>149406.57</v>
      </c>
      <c r="AG381" s="419">
        <v>0</v>
      </c>
      <c r="AH381" s="419">
        <v>0</v>
      </c>
      <c r="AI381" s="419">
        <v>0</v>
      </c>
      <c r="AJ381" s="419">
        <v>22821.5988</v>
      </c>
      <c r="AK381" s="419">
        <v>0</v>
      </c>
      <c r="AL381" s="419">
        <v>0</v>
      </c>
      <c r="AM381" s="419">
        <v>0</v>
      </c>
      <c r="AN381" s="419">
        <v>0</v>
      </c>
      <c r="AO381" s="419">
        <v>0</v>
      </c>
      <c r="AP381" s="419">
        <v>0</v>
      </c>
      <c r="AQ381" s="419">
        <v>0</v>
      </c>
      <c r="AR381" s="419">
        <v>0</v>
      </c>
      <c r="AS381" s="419">
        <v>3716406.2829999998</v>
      </c>
      <c r="AT381" s="419">
        <v>1927348.177370945</v>
      </c>
      <c r="AU381" s="419">
        <v>172228.16880000001</v>
      </c>
      <c r="AV381" s="419">
        <v>1055643.5420392309</v>
      </c>
      <c r="AW381" s="420">
        <v>5815982.6291709449</v>
      </c>
      <c r="AX381" s="420">
        <v>5793161.0303709451</v>
      </c>
      <c r="AY381" s="420">
        <v>5750.416666666667</v>
      </c>
      <c r="AZ381" s="420">
        <v>3778023.75</v>
      </c>
      <c r="BA381" s="420">
        <v>0</v>
      </c>
      <c r="BB381" s="420">
        <v>0</v>
      </c>
      <c r="BC381" s="420">
        <v>5815982.6291709449</v>
      </c>
      <c r="BD381" s="419">
        <v>774579.37894418603</v>
      </c>
      <c r="BE381" s="419">
        <v>5041403.2502267594</v>
      </c>
      <c r="BF381" s="420">
        <v>3800845.3487999998</v>
      </c>
      <c r="BG381" s="420">
        <v>3628617.18</v>
      </c>
      <c r="BH381" s="419">
        <v>5643754.4603709448</v>
      </c>
      <c r="BI381" s="419">
        <v>8590.1894373986979</v>
      </c>
      <c r="BJ381" s="419">
        <v>8199.4808097667647</v>
      </c>
      <c r="BK381" s="421">
        <v>4.7650410641432675E-2</v>
      </c>
      <c r="BL381" s="421">
        <v>0</v>
      </c>
      <c r="BM381" s="419">
        <v>0</v>
      </c>
      <c r="BN381" s="420">
        <v>5815982.6291709449</v>
      </c>
      <c r="BO381" s="420">
        <v>8817.5966976726722</v>
      </c>
      <c r="BP381" s="420" t="s">
        <v>78</v>
      </c>
      <c r="BQ381" s="420">
        <v>8852.3327689055477</v>
      </c>
      <c r="BR381" s="421">
        <v>4.2974842164440474E-2</v>
      </c>
      <c r="BS381" s="419">
        <v>0</v>
      </c>
      <c r="BT381" s="419">
        <v>5815982.6291709449</v>
      </c>
      <c r="BU381" s="419">
        <v>0</v>
      </c>
      <c r="BV381" s="419">
        <v>5815982.6291709449</v>
      </c>
      <c r="BW381" s="419">
        <v>22821.5988</v>
      </c>
      <c r="BX381" s="419">
        <v>5793161.0303709451</v>
      </c>
    </row>
    <row r="382" spans="1:76">
      <c r="A382" s="416">
        <v>141752</v>
      </c>
      <c r="B382" s="416">
        <v>3304019</v>
      </c>
      <c r="C382" s="417" t="s">
        <v>454</v>
      </c>
      <c r="D382" s="418">
        <v>1472</v>
      </c>
      <c r="E382" s="418">
        <v>600</v>
      </c>
      <c r="F382" s="418">
        <v>872</v>
      </c>
      <c r="G382" s="419">
        <v>2412737.4000000004</v>
      </c>
      <c r="H382" s="419">
        <v>3083784.338</v>
      </c>
      <c r="I382" s="419">
        <v>2123335.17</v>
      </c>
      <c r="J382" s="419">
        <v>194679.33999999979</v>
      </c>
      <c r="K382" s="419">
        <v>302889.42999999964</v>
      </c>
      <c r="L382" s="419">
        <v>468824.4</v>
      </c>
      <c r="M382" s="419">
        <v>1044748.1999999987</v>
      </c>
      <c r="N382" s="419">
        <v>2909.4473318400001</v>
      </c>
      <c r="O382" s="419">
        <v>55867.579084799887</v>
      </c>
      <c r="P382" s="419">
        <v>89986.523504639816</v>
      </c>
      <c r="Q382" s="419">
        <v>76842.424565759895</v>
      </c>
      <c r="R382" s="419">
        <v>8583.9013478399793</v>
      </c>
      <c r="S382" s="419">
        <v>4240.3647283199998</v>
      </c>
      <c r="T382" s="419">
        <v>8068.0418918399928</v>
      </c>
      <c r="U382" s="419">
        <v>118854.01866239993</v>
      </c>
      <c r="V382" s="419">
        <v>172302.21689855945</v>
      </c>
      <c r="W382" s="419">
        <v>173524.80380927969</v>
      </c>
      <c r="X382" s="419">
        <v>29207.962398719967</v>
      </c>
      <c r="Y382" s="419">
        <v>11761.595596799953</v>
      </c>
      <c r="Z382" s="419">
        <v>140904.64491362742</v>
      </c>
      <c r="AA382" s="419">
        <v>108823.51281933251</v>
      </c>
      <c r="AB382" s="419">
        <v>154879.09110922078</v>
      </c>
      <c r="AC382" s="419">
        <v>315973.02231796156</v>
      </c>
      <c r="AD382" s="419">
        <v>0</v>
      </c>
      <c r="AE382" s="419">
        <v>0</v>
      </c>
      <c r="AF382" s="419">
        <v>149406.57</v>
      </c>
      <c r="AG382" s="419">
        <v>0</v>
      </c>
      <c r="AH382" s="419">
        <v>0</v>
      </c>
      <c r="AI382" s="419">
        <v>0</v>
      </c>
      <c r="AJ382" s="419">
        <v>60511.815000000002</v>
      </c>
      <c r="AK382" s="419">
        <v>0</v>
      </c>
      <c r="AL382" s="419">
        <v>0</v>
      </c>
      <c r="AM382" s="419">
        <v>0</v>
      </c>
      <c r="AN382" s="419">
        <v>0</v>
      </c>
      <c r="AO382" s="419">
        <v>0</v>
      </c>
      <c r="AP382" s="419">
        <v>0</v>
      </c>
      <c r="AQ382" s="419">
        <v>0</v>
      </c>
      <c r="AR382" s="419">
        <v>0</v>
      </c>
      <c r="AS382" s="419">
        <v>7619856.9079999998</v>
      </c>
      <c r="AT382" s="419">
        <v>3483870.5209809393</v>
      </c>
      <c r="AU382" s="419">
        <v>209918.38500000001</v>
      </c>
      <c r="AV382" s="419">
        <v>1846629.4487626692</v>
      </c>
      <c r="AW382" s="420">
        <v>11313645.813980939</v>
      </c>
      <c r="AX382" s="420">
        <v>11253133.998980939</v>
      </c>
      <c r="AY382" s="420">
        <v>5750.416666666667</v>
      </c>
      <c r="AZ382" s="420">
        <v>8464613.333333334</v>
      </c>
      <c r="BA382" s="420">
        <v>0</v>
      </c>
      <c r="BB382" s="420">
        <v>0</v>
      </c>
      <c r="BC382" s="420">
        <v>11313645.813980939</v>
      </c>
      <c r="BD382" s="419">
        <v>3696019.6756893094</v>
      </c>
      <c r="BE382" s="419">
        <v>7617626.138291629</v>
      </c>
      <c r="BF382" s="420">
        <v>8525125.1483333334</v>
      </c>
      <c r="BG382" s="420">
        <v>8315206.7633333327</v>
      </c>
      <c r="BH382" s="419">
        <v>11103727.428980939</v>
      </c>
      <c r="BI382" s="419">
        <v>7543.2930903403121</v>
      </c>
      <c r="BJ382" s="419">
        <v>7141.2443905866312</v>
      </c>
      <c r="BK382" s="421">
        <v>5.6299529572695926E-2</v>
      </c>
      <c r="BL382" s="421">
        <v>0</v>
      </c>
      <c r="BM382" s="419">
        <v>0</v>
      </c>
      <c r="BN382" s="420">
        <v>11313645.813980939</v>
      </c>
      <c r="BO382" s="420">
        <v>7644.7921188729206</v>
      </c>
      <c r="BP382" s="420" t="s">
        <v>78</v>
      </c>
      <c r="BQ382" s="420">
        <v>7685.9006888457461</v>
      </c>
      <c r="BR382" s="421">
        <v>5.7481477774424361E-2</v>
      </c>
      <c r="BS382" s="419">
        <v>0</v>
      </c>
      <c r="BT382" s="419">
        <v>11313645.813980939</v>
      </c>
      <c r="BU382" s="419">
        <v>0</v>
      </c>
      <c r="BV382" s="419">
        <v>11313645.813980939</v>
      </c>
      <c r="BW382" s="419">
        <v>60511.815000000002</v>
      </c>
      <c r="BX382" s="419">
        <v>11253133.998980939</v>
      </c>
    </row>
    <row r="383" spans="1:76">
      <c r="A383" s="416">
        <v>147757</v>
      </c>
      <c r="B383" s="416">
        <v>3304038</v>
      </c>
      <c r="C383" s="417" t="s">
        <v>455</v>
      </c>
      <c r="D383" s="418">
        <v>2044</v>
      </c>
      <c r="E383" s="418">
        <v>1162</v>
      </c>
      <c r="F383" s="418">
        <v>882</v>
      </c>
      <c r="G383" s="419">
        <v>4672668.0980000002</v>
      </c>
      <c r="H383" s="419">
        <v>3009819.031</v>
      </c>
      <c r="I383" s="419">
        <v>2271325.1970000002</v>
      </c>
      <c r="J383" s="419">
        <v>189244.12999999998</v>
      </c>
      <c r="K383" s="419">
        <v>249525.55000000005</v>
      </c>
      <c r="L383" s="419">
        <v>471192.2</v>
      </c>
      <c r="M383" s="419">
        <v>978923.99999999953</v>
      </c>
      <c r="N383" s="419">
        <v>15274.598492159996</v>
      </c>
      <c r="O383" s="419">
        <v>46164.262717439837</v>
      </c>
      <c r="P383" s="419">
        <v>167117.82936575956</v>
      </c>
      <c r="Q383" s="419">
        <v>214855.4634239999</v>
      </c>
      <c r="R383" s="419">
        <v>54722.371092479974</v>
      </c>
      <c r="S383" s="419">
        <v>8480.7294566399614</v>
      </c>
      <c r="T383" s="419">
        <v>24582.781740226084</v>
      </c>
      <c r="U383" s="419">
        <v>60424.064361480021</v>
      </c>
      <c r="V383" s="419">
        <v>170530.13719795473</v>
      </c>
      <c r="W383" s="419">
        <v>209614.6943849361</v>
      </c>
      <c r="X383" s="419">
        <v>57712.728140131665</v>
      </c>
      <c r="Y383" s="419">
        <v>22568.646261510024</v>
      </c>
      <c r="Z383" s="419">
        <v>240015.11003921568</v>
      </c>
      <c r="AA383" s="419">
        <v>122038.03068493149</v>
      </c>
      <c r="AB383" s="419">
        <v>504283.6991141109</v>
      </c>
      <c r="AC383" s="419">
        <v>328362.28037177509</v>
      </c>
      <c r="AD383" s="419">
        <v>7144.1202482757644</v>
      </c>
      <c r="AE383" s="419">
        <v>23867.17658181813</v>
      </c>
      <c r="AF383" s="419">
        <v>149406.57</v>
      </c>
      <c r="AG383" s="419">
        <v>0</v>
      </c>
      <c r="AH383" s="419">
        <v>0</v>
      </c>
      <c r="AI383" s="419">
        <v>161832.63999999998</v>
      </c>
      <c r="AJ383" s="419">
        <v>8471.6540999999997</v>
      </c>
      <c r="AK383" s="419">
        <v>0</v>
      </c>
      <c r="AL383" s="419">
        <v>0</v>
      </c>
      <c r="AM383" s="419">
        <v>0</v>
      </c>
      <c r="AN383" s="419">
        <v>0</v>
      </c>
      <c r="AO383" s="419">
        <v>0</v>
      </c>
      <c r="AP383" s="419">
        <v>0</v>
      </c>
      <c r="AQ383" s="419">
        <v>0</v>
      </c>
      <c r="AR383" s="419">
        <v>0</v>
      </c>
      <c r="AS383" s="419">
        <v>9953812.3260000013</v>
      </c>
      <c r="AT383" s="419">
        <v>4166644.6036748439</v>
      </c>
      <c r="AU383" s="419">
        <v>319710.86409999995</v>
      </c>
      <c r="AV383" s="419">
        <v>2389072.9029743839</v>
      </c>
      <c r="AW383" s="420">
        <v>14440167.793774845</v>
      </c>
      <c r="AX383" s="420">
        <v>14269863.499674844</v>
      </c>
      <c r="AY383" s="420">
        <v>5750.416666666667</v>
      </c>
      <c r="AZ383" s="420">
        <v>11753851.666666668</v>
      </c>
      <c r="BA383" s="420">
        <v>0</v>
      </c>
      <c r="BB383" s="420">
        <v>0</v>
      </c>
      <c r="BC383" s="420">
        <v>14440167.793774845</v>
      </c>
      <c r="BD383" s="419">
        <v>6772916.0483904928</v>
      </c>
      <c r="BE383" s="419">
        <v>7667251.7453843504</v>
      </c>
      <c r="BF383" s="420">
        <v>11924155.960766669</v>
      </c>
      <c r="BG383" s="420">
        <v>11604445.096666668</v>
      </c>
      <c r="BH383" s="419">
        <v>14120456.929674845</v>
      </c>
      <c r="BI383" s="419">
        <v>6908.247030173603</v>
      </c>
      <c r="BJ383" s="419">
        <v>6662.3343340201236</v>
      </c>
      <c r="BK383" s="421">
        <v>3.6910890961710865E-2</v>
      </c>
      <c r="BL383" s="421">
        <v>0</v>
      </c>
      <c r="BM383" s="419">
        <v>0</v>
      </c>
      <c r="BN383" s="420">
        <v>14440167.793774845</v>
      </c>
      <c r="BO383" s="420">
        <v>6981.342220975951</v>
      </c>
      <c r="BP383" s="420" t="s">
        <v>78</v>
      </c>
      <c r="BQ383" s="420">
        <v>7064.6613472479676</v>
      </c>
      <c r="BR383" s="421">
        <v>3.7414599114346636E-2</v>
      </c>
      <c r="BS383" s="419">
        <v>0</v>
      </c>
      <c r="BT383" s="419">
        <v>14440167.793774845</v>
      </c>
      <c r="BU383" s="419">
        <v>0</v>
      </c>
      <c r="BV383" s="419">
        <v>14440167.793774845</v>
      </c>
      <c r="BW383" s="419">
        <v>8471.6540999999997</v>
      </c>
      <c r="BX383" s="419">
        <v>14431696.139674844</v>
      </c>
    </row>
    <row r="384" spans="1:76">
      <c r="A384" s="416">
        <v>149155</v>
      </c>
      <c r="B384" s="416">
        <v>3304045</v>
      </c>
      <c r="C384" s="417" t="s">
        <v>456</v>
      </c>
      <c r="D384" s="418">
        <v>349</v>
      </c>
      <c r="E384" s="418">
        <v>125</v>
      </c>
      <c r="F384" s="418">
        <v>224</v>
      </c>
      <c r="G384" s="419">
        <v>502653.62500000006</v>
      </c>
      <c r="H384" s="419">
        <v>699825.59700000007</v>
      </c>
      <c r="I384" s="419">
        <v>649869.24900000007</v>
      </c>
      <c r="J384" s="419">
        <v>32117.15</v>
      </c>
      <c r="K384" s="419">
        <v>58799.090000000004</v>
      </c>
      <c r="L384" s="419">
        <v>84056.900000000009</v>
      </c>
      <c r="M384" s="419">
        <v>239667.5999999998</v>
      </c>
      <c r="N384" s="419">
        <v>2182.0854988800002</v>
      </c>
      <c r="O384" s="419">
        <v>2940.3988992</v>
      </c>
      <c r="P384" s="419">
        <v>6427.60882176</v>
      </c>
      <c r="Q384" s="419">
        <v>12638.556672000001</v>
      </c>
      <c r="R384" s="419">
        <v>24142.222540800001</v>
      </c>
      <c r="S384" s="419">
        <v>7774.0020019200001</v>
      </c>
      <c r="T384" s="419">
        <v>4910.9820211200004</v>
      </c>
      <c r="U384" s="419">
        <v>8821.1966975999931</v>
      </c>
      <c r="V384" s="419">
        <v>12447.68867327999</v>
      </c>
      <c r="W384" s="419">
        <v>36569.276835839933</v>
      </c>
      <c r="X384" s="419">
        <v>69176.753049599953</v>
      </c>
      <c r="Y384" s="419">
        <v>14701.994495999998</v>
      </c>
      <c r="Z384" s="419">
        <v>11425.99099099098</v>
      </c>
      <c r="AA384" s="419">
        <v>95484.61419354823</v>
      </c>
      <c r="AB384" s="419">
        <v>53875.074672661111</v>
      </c>
      <c r="AC384" s="419">
        <v>165080.05002798032</v>
      </c>
      <c r="AD384" s="419">
        <v>21684.6</v>
      </c>
      <c r="AE384" s="419">
        <v>74152.748799999739</v>
      </c>
      <c r="AF384" s="419">
        <v>149406.57</v>
      </c>
      <c r="AG384" s="419">
        <v>0</v>
      </c>
      <c r="AH384" s="419">
        <v>0</v>
      </c>
      <c r="AI384" s="419">
        <v>0</v>
      </c>
      <c r="AJ384" s="419">
        <v>23743.6836</v>
      </c>
      <c r="AK384" s="419">
        <v>0</v>
      </c>
      <c r="AL384" s="419">
        <v>0</v>
      </c>
      <c r="AM384" s="419">
        <v>0</v>
      </c>
      <c r="AN384" s="419">
        <v>0</v>
      </c>
      <c r="AO384" s="419">
        <v>0</v>
      </c>
      <c r="AP384" s="419">
        <v>0</v>
      </c>
      <c r="AQ384" s="419">
        <v>0</v>
      </c>
      <c r="AR384" s="419">
        <v>0</v>
      </c>
      <c r="AS384" s="419">
        <v>1852348.4710000001</v>
      </c>
      <c r="AT384" s="419">
        <v>1039076.5848931802</v>
      </c>
      <c r="AU384" s="419">
        <v>173150.2536</v>
      </c>
      <c r="AV384" s="419">
        <v>533827.01048552128</v>
      </c>
      <c r="AW384" s="420">
        <v>3064575.3094931804</v>
      </c>
      <c r="AX384" s="420">
        <v>3040831.6258931803</v>
      </c>
      <c r="AY384" s="420">
        <v>5750.416666666667</v>
      </c>
      <c r="AZ384" s="420">
        <v>2006895.4166666667</v>
      </c>
      <c r="BA384" s="420">
        <v>0</v>
      </c>
      <c r="BB384" s="420">
        <v>0</v>
      </c>
      <c r="BC384" s="420">
        <v>3064575.3094931804</v>
      </c>
      <c r="BD384" s="419">
        <v>823934.78157385695</v>
      </c>
      <c r="BE384" s="419">
        <v>2240640.5279193232</v>
      </c>
      <c r="BF384" s="420">
        <v>2030639.1002666669</v>
      </c>
      <c r="BG384" s="420">
        <v>1857488.8466666667</v>
      </c>
      <c r="BH384" s="419">
        <v>2891425.0558931804</v>
      </c>
      <c r="BI384" s="419">
        <v>8284.8855469718637</v>
      </c>
      <c r="BJ384" s="419">
        <v>8073.7909221105529</v>
      </c>
      <c r="BK384" s="421">
        <v>2.6145664025459935E-2</v>
      </c>
      <c r="BL384" s="421">
        <v>0</v>
      </c>
      <c r="BM384" s="419">
        <v>0</v>
      </c>
      <c r="BN384" s="420">
        <v>3064575.3094931804</v>
      </c>
      <c r="BO384" s="420">
        <v>8712.9846014131235</v>
      </c>
      <c r="BP384" s="420" t="s">
        <v>78</v>
      </c>
      <c r="BQ384" s="420">
        <v>8781.0180787770205</v>
      </c>
      <c r="BR384" s="421">
        <v>3.0181686422103171E-2</v>
      </c>
      <c r="BS384" s="419">
        <v>0</v>
      </c>
      <c r="BT384" s="419">
        <v>3064575.3094931804</v>
      </c>
      <c r="BU384" s="419">
        <v>0</v>
      </c>
      <c r="BV384" s="419">
        <v>3064575.3094931804</v>
      </c>
      <c r="BW384" s="419">
        <v>23743.6836</v>
      </c>
      <c r="BX384" s="419">
        <v>3040831.6258931803</v>
      </c>
    </row>
    <row r="385" spans="1:76">
      <c r="A385" s="416">
        <v>139888</v>
      </c>
      <c r="B385" s="416">
        <v>3304084</v>
      </c>
      <c r="C385" s="417" t="s">
        <v>457</v>
      </c>
      <c r="D385" s="418">
        <v>1596</v>
      </c>
      <c r="E385" s="418">
        <v>210</v>
      </c>
      <c r="F385" s="418">
        <v>1386</v>
      </c>
      <c r="G385" s="419">
        <v>844458.09000000008</v>
      </c>
      <c r="H385" s="419">
        <v>4824813.8720000004</v>
      </c>
      <c r="I385" s="419">
        <v>3461679.7620000001</v>
      </c>
      <c r="J385" s="419">
        <v>60775.529999999926</v>
      </c>
      <c r="K385" s="419">
        <v>381947.0299999995</v>
      </c>
      <c r="L385" s="419">
        <v>149171.40000000002</v>
      </c>
      <c r="M385" s="419">
        <v>1453195.7999999993</v>
      </c>
      <c r="N385" s="419">
        <v>1454.7236659199964</v>
      </c>
      <c r="O385" s="419">
        <v>13525.834936319996</v>
      </c>
      <c r="P385" s="419">
        <v>8723.1834009599934</v>
      </c>
      <c r="Q385" s="419">
        <v>54093.022556159951</v>
      </c>
      <c r="R385" s="419">
        <v>9656.8890163199994</v>
      </c>
      <c r="S385" s="419">
        <v>706.72745471999963</v>
      </c>
      <c r="T385" s="419">
        <v>32973.736427519987</v>
      </c>
      <c r="U385" s="419">
        <v>154138.80545279966</v>
      </c>
      <c r="V385" s="419">
        <v>91064.669767679748</v>
      </c>
      <c r="W385" s="419">
        <v>263155.38428927923</v>
      </c>
      <c r="X385" s="419">
        <v>209836.15091711894</v>
      </c>
      <c r="Y385" s="419">
        <v>113695.42410240001</v>
      </c>
      <c r="Z385" s="419">
        <v>37837.403773584883</v>
      </c>
      <c r="AA385" s="419">
        <v>227546.14235294063</v>
      </c>
      <c r="AB385" s="419">
        <v>79269.673462584979</v>
      </c>
      <c r="AC385" s="419">
        <v>635579.26917863148</v>
      </c>
      <c r="AD385" s="419">
        <v>0</v>
      </c>
      <c r="AE385" s="419">
        <v>39100.32175177399</v>
      </c>
      <c r="AF385" s="419">
        <v>149406.57</v>
      </c>
      <c r="AG385" s="419">
        <v>0</v>
      </c>
      <c r="AH385" s="419">
        <v>0</v>
      </c>
      <c r="AI385" s="419">
        <v>0</v>
      </c>
      <c r="AJ385" s="419">
        <v>42646.421999999999</v>
      </c>
      <c r="AK385" s="419">
        <v>0</v>
      </c>
      <c r="AL385" s="419">
        <v>0</v>
      </c>
      <c r="AM385" s="419">
        <v>0</v>
      </c>
      <c r="AN385" s="419">
        <v>0</v>
      </c>
      <c r="AO385" s="419">
        <v>0</v>
      </c>
      <c r="AP385" s="419">
        <v>0</v>
      </c>
      <c r="AQ385" s="419">
        <v>0</v>
      </c>
      <c r="AR385" s="419">
        <v>0</v>
      </c>
      <c r="AS385" s="419">
        <v>9130951.7239999995</v>
      </c>
      <c r="AT385" s="419">
        <v>4017447.1225067121</v>
      </c>
      <c r="AU385" s="419">
        <v>192052.992</v>
      </c>
      <c r="AV385" s="419">
        <v>2250717.6811566073</v>
      </c>
      <c r="AW385" s="420">
        <v>13340451.838506712</v>
      </c>
      <c r="AX385" s="420">
        <v>13297805.416506711</v>
      </c>
      <c r="AY385" s="420">
        <v>5750.416666666667</v>
      </c>
      <c r="AZ385" s="420">
        <v>9177665</v>
      </c>
      <c r="BA385" s="420">
        <v>0</v>
      </c>
      <c r="BB385" s="420">
        <v>0</v>
      </c>
      <c r="BC385" s="420">
        <v>13340451.838506712</v>
      </c>
      <c r="BD385" s="419">
        <v>1284942.6087928859</v>
      </c>
      <c r="BE385" s="419">
        <v>12055509.229713826</v>
      </c>
      <c r="BF385" s="420">
        <v>9220311.4220000003</v>
      </c>
      <c r="BG385" s="420">
        <v>9028258.4299999997</v>
      </c>
      <c r="BH385" s="419">
        <v>13148398.846506711</v>
      </c>
      <c r="BI385" s="419">
        <v>8238.345141921498</v>
      </c>
      <c r="BJ385" s="419">
        <v>7944.4506620753546</v>
      </c>
      <c r="BK385" s="421">
        <v>3.6993681797171413E-2</v>
      </c>
      <c r="BL385" s="421">
        <v>0</v>
      </c>
      <c r="BM385" s="419">
        <v>0</v>
      </c>
      <c r="BN385" s="420">
        <v>13340451.838506712</v>
      </c>
      <c r="BO385" s="420">
        <v>8331.9582810192423</v>
      </c>
      <c r="BP385" s="420" t="s">
        <v>78</v>
      </c>
      <c r="BQ385" s="420">
        <v>8358.6790968087171</v>
      </c>
      <c r="BR385" s="421">
        <v>4.0059207608943215E-2</v>
      </c>
      <c r="BS385" s="419">
        <v>0</v>
      </c>
      <c r="BT385" s="419">
        <v>13340451.838506712</v>
      </c>
      <c r="BU385" s="419">
        <v>0</v>
      </c>
      <c r="BV385" s="419">
        <v>13340451.838506712</v>
      </c>
      <c r="BW385" s="419">
        <v>42646.421999999999</v>
      </c>
      <c r="BX385" s="419">
        <v>13297805.416506711</v>
      </c>
    </row>
  </sheetData>
  <autoFilter ref="A2:BX385" xr:uid="{F19FF9FA-405F-441E-B2D1-7142D88B6FCA}"/>
  <mergeCells count="1">
    <mergeCell ref="A3:C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733CA-F3AB-41BF-A71A-43A890239A64}">
  <sheetPr codeName="Sheet7">
    <tabColor rgb="FFFFFFCC"/>
  </sheetPr>
  <dimension ref="A1:G35"/>
  <sheetViews>
    <sheetView showGridLines="0" workbookViewId="0">
      <pane xSplit="1" ySplit="1" topLeftCell="B2" activePane="bottomRight" state="frozen"/>
      <selection pane="bottomRight" activeCell="M25" sqref="M25"/>
      <selection pane="bottomLeft" activeCell="A2" sqref="A2"/>
      <selection pane="topRight" activeCell="C1" sqref="C1"/>
    </sheetView>
  </sheetViews>
  <sheetFormatPr defaultColWidth="9.140625" defaultRowHeight="12.75"/>
  <cols>
    <col min="1" max="1" width="31.28515625" style="192" bestFit="1" customWidth="1"/>
    <col min="2" max="7" width="16.7109375" style="192" customWidth="1"/>
    <col min="8" max="16384" width="9.140625" style="192"/>
  </cols>
  <sheetData>
    <row r="1" spans="1:7" ht="64.5" customHeight="1">
      <c r="A1" s="190" t="s">
        <v>603</v>
      </c>
      <c r="B1" s="190" t="s">
        <v>974</v>
      </c>
      <c r="C1" s="190" t="s">
        <v>975</v>
      </c>
      <c r="D1" s="190" t="s">
        <v>976</v>
      </c>
      <c r="E1" s="190" t="s">
        <v>977</v>
      </c>
      <c r="F1" s="190" t="s">
        <v>978</v>
      </c>
      <c r="G1" s="191" t="s">
        <v>979</v>
      </c>
    </row>
    <row r="2" spans="1:7" ht="15" customHeight="1">
      <c r="A2" s="193" t="s">
        <v>644</v>
      </c>
      <c r="B2" s="194">
        <v>3574.5025999999998</v>
      </c>
      <c r="C2" s="194">
        <v>3574.5025999999998</v>
      </c>
      <c r="D2" s="194">
        <v>0</v>
      </c>
      <c r="E2" s="194">
        <v>3860.5414000000001</v>
      </c>
      <c r="F2" s="194">
        <v>3764.03</v>
      </c>
      <c r="G2" s="195">
        <v>3957.05</v>
      </c>
    </row>
    <row r="3" spans="1:7" ht="15" customHeight="1">
      <c r="A3" s="193" t="s">
        <v>645</v>
      </c>
      <c r="B3" s="194">
        <v>5039.6271999999999</v>
      </c>
      <c r="C3" s="194">
        <v>5039.6271999999999</v>
      </c>
      <c r="D3" s="194">
        <v>0</v>
      </c>
      <c r="E3" s="194">
        <v>5441.0853999999999</v>
      </c>
      <c r="F3" s="194">
        <v>5305.06</v>
      </c>
      <c r="G3" s="195">
        <v>5577.11</v>
      </c>
    </row>
    <row r="4" spans="1:7" ht="15" customHeight="1">
      <c r="A4" s="193" t="s">
        <v>646</v>
      </c>
      <c r="B4" s="194">
        <v>5680.8701000000001</v>
      </c>
      <c r="C4" s="194">
        <v>5680.8701000000001</v>
      </c>
      <c r="D4" s="194">
        <v>0</v>
      </c>
      <c r="E4" s="194">
        <v>6134.5177999999996</v>
      </c>
      <c r="F4" s="194">
        <v>5981.15</v>
      </c>
      <c r="G4" s="195">
        <v>6287.88</v>
      </c>
    </row>
    <row r="5" spans="1:7" ht="15" customHeight="1">
      <c r="A5" s="193" t="s">
        <v>647</v>
      </c>
      <c r="B5" s="194">
        <v>491.7199</v>
      </c>
      <c r="C5" s="194">
        <v>491.7199</v>
      </c>
      <c r="D5" s="194">
        <v>0</v>
      </c>
      <c r="E5" s="194">
        <v>496.74239999999998</v>
      </c>
      <c r="F5" s="194">
        <v>484.32</v>
      </c>
      <c r="G5" s="195">
        <v>509.16</v>
      </c>
    </row>
    <row r="6" spans="1:7" ht="15" customHeight="1">
      <c r="A6" s="193" t="s">
        <v>648</v>
      </c>
      <c r="B6" s="194">
        <v>491.7199</v>
      </c>
      <c r="C6" s="194">
        <v>491.7199</v>
      </c>
      <c r="D6" s="194">
        <v>0</v>
      </c>
      <c r="E6" s="194">
        <v>496.74239999999998</v>
      </c>
      <c r="F6" s="194">
        <v>484.32</v>
      </c>
      <c r="G6" s="195">
        <v>509.16</v>
      </c>
    </row>
    <row r="7" spans="1:7" ht="15" customHeight="1">
      <c r="A7" s="193" t="s">
        <v>649</v>
      </c>
      <c r="B7" s="194">
        <v>822.87819999999999</v>
      </c>
      <c r="C7" s="194">
        <v>822.87819999999999</v>
      </c>
      <c r="D7" s="194">
        <v>0</v>
      </c>
      <c r="E7" s="194">
        <v>1063.7311999999999</v>
      </c>
      <c r="F7" s="194">
        <v>1037.1400000000001</v>
      </c>
      <c r="G7" s="195">
        <v>1090.32</v>
      </c>
    </row>
    <row r="8" spans="1:7" ht="15" customHeight="1">
      <c r="A8" s="193" t="s">
        <v>650</v>
      </c>
      <c r="B8" s="194">
        <v>1204.212</v>
      </c>
      <c r="C8" s="194">
        <v>1204.212</v>
      </c>
      <c r="D8" s="194">
        <v>0</v>
      </c>
      <c r="E8" s="194">
        <v>1560.4736</v>
      </c>
      <c r="F8" s="194">
        <v>1521.46</v>
      </c>
      <c r="G8" s="195">
        <v>1599.49</v>
      </c>
    </row>
    <row r="9" spans="1:7" ht="15" customHeight="1">
      <c r="A9" s="193" t="s">
        <v>651</v>
      </c>
      <c r="B9" s="194">
        <v>235.82480000000001</v>
      </c>
      <c r="C9" s="194">
        <v>235.82480000000001</v>
      </c>
      <c r="D9" s="194">
        <v>0</v>
      </c>
      <c r="E9" s="194">
        <v>235.8272</v>
      </c>
      <c r="F9" s="194">
        <v>229.93</v>
      </c>
      <c r="G9" s="195">
        <v>241.72</v>
      </c>
    </row>
    <row r="10" spans="1:7" ht="15" customHeight="1">
      <c r="A10" s="193" t="s">
        <v>652</v>
      </c>
      <c r="B10" s="194">
        <v>286.00029999999998</v>
      </c>
      <c r="C10" s="194">
        <v>286.00029999999998</v>
      </c>
      <c r="D10" s="194">
        <v>0</v>
      </c>
      <c r="E10" s="194">
        <v>286.00319999999999</v>
      </c>
      <c r="F10" s="194">
        <v>278.85000000000002</v>
      </c>
      <c r="G10" s="195">
        <v>293.14999999999998</v>
      </c>
    </row>
    <row r="11" spans="1:7" ht="15" customHeight="1">
      <c r="A11" s="193" t="s">
        <v>653</v>
      </c>
      <c r="B11" s="194">
        <v>446.56189999999998</v>
      </c>
      <c r="C11" s="194">
        <v>446.56189999999998</v>
      </c>
      <c r="D11" s="194">
        <v>0</v>
      </c>
      <c r="E11" s="194">
        <v>446.56639999999999</v>
      </c>
      <c r="F11" s="194">
        <v>435.4</v>
      </c>
      <c r="G11" s="195">
        <v>457.73</v>
      </c>
    </row>
    <row r="12" spans="1:7" ht="15" customHeight="1">
      <c r="A12" s="193" t="s">
        <v>654</v>
      </c>
      <c r="B12" s="194">
        <v>486.70229999999998</v>
      </c>
      <c r="C12" s="194">
        <v>486.70229999999998</v>
      </c>
      <c r="D12" s="194">
        <v>0</v>
      </c>
      <c r="E12" s="194">
        <v>491.72480000000002</v>
      </c>
      <c r="F12" s="194">
        <v>479.43</v>
      </c>
      <c r="G12" s="195">
        <v>504.02</v>
      </c>
    </row>
    <row r="13" spans="1:7" ht="15" customHeight="1">
      <c r="A13" s="193" t="s">
        <v>655</v>
      </c>
      <c r="B13" s="194">
        <v>516.80759999999998</v>
      </c>
      <c r="C13" s="194">
        <v>516.80759999999998</v>
      </c>
      <c r="D13" s="194">
        <v>0</v>
      </c>
      <c r="E13" s="194">
        <v>521.83040000000005</v>
      </c>
      <c r="F13" s="194">
        <v>508.78</v>
      </c>
      <c r="G13" s="195">
        <v>534.88</v>
      </c>
    </row>
    <row r="14" spans="1:7" ht="15" customHeight="1">
      <c r="A14" s="193" t="s">
        <v>656</v>
      </c>
      <c r="B14" s="194">
        <v>682.38679999999999</v>
      </c>
      <c r="C14" s="194">
        <v>682.38679999999999</v>
      </c>
      <c r="D14" s="194">
        <v>0</v>
      </c>
      <c r="E14" s="194">
        <v>687.41120000000001</v>
      </c>
      <c r="F14" s="194">
        <v>670.23</v>
      </c>
      <c r="G14" s="195">
        <v>704.6</v>
      </c>
    </row>
    <row r="15" spans="1:7" ht="15" customHeight="1">
      <c r="A15" s="193" t="s">
        <v>657</v>
      </c>
      <c r="B15" s="194">
        <v>341.1934</v>
      </c>
      <c r="C15" s="194">
        <v>341.1934</v>
      </c>
      <c r="D15" s="194">
        <v>0</v>
      </c>
      <c r="E15" s="194">
        <v>341.1968</v>
      </c>
      <c r="F15" s="194">
        <v>332.67</v>
      </c>
      <c r="G15" s="195">
        <v>349.73</v>
      </c>
    </row>
    <row r="16" spans="1:7" ht="15" customHeight="1">
      <c r="A16" s="193" t="s">
        <v>658</v>
      </c>
      <c r="B16" s="194">
        <v>451.5795</v>
      </c>
      <c r="C16" s="194">
        <v>451.5795</v>
      </c>
      <c r="D16" s="194">
        <v>0</v>
      </c>
      <c r="E16" s="194">
        <v>451.584</v>
      </c>
      <c r="F16" s="194">
        <v>440.29</v>
      </c>
      <c r="G16" s="195">
        <v>462.87</v>
      </c>
    </row>
    <row r="17" spans="1:7" ht="15" customHeight="1">
      <c r="A17" s="193" t="s">
        <v>659</v>
      </c>
      <c r="B17" s="194">
        <v>632.21130000000005</v>
      </c>
      <c r="C17" s="194">
        <v>632.21130000000005</v>
      </c>
      <c r="D17" s="194">
        <v>0</v>
      </c>
      <c r="E17" s="194">
        <v>637.23519999999996</v>
      </c>
      <c r="F17" s="194">
        <v>621.29999999999995</v>
      </c>
      <c r="G17" s="195">
        <v>653.16999999999996</v>
      </c>
    </row>
    <row r="18" spans="1:7" ht="15" customHeight="1">
      <c r="A18" s="193" t="s">
        <v>660</v>
      </c>
      <c r="B18" s="194">
        <v>692.42190000000005</v>
      </c>
      <c r="C18" s="194">
        <v>692.42190000000005</v>
      </c>
      <c r="D18" s="194">
        <v>0</v>
      </c>
      <c r="E18" s="194">
        <v>697.44640000000004</v>
      </c>
      <c r="F18" s="194">
        <v>680.01</v>
      </c>
      <c r="G18" s="195">
        <v>714.88</v>
      </c>
    </row>
    <row r="19" spans="1:7" ht="15" customHeight="1">
      <c r="A19" s="193" t="s">
        <v>661</v>
      </c>
      <c r="B19" s="194">
        <v>742.59739999999999</v>
      </c>
      <c r="C19" s="194">
        <v>742.59739999999999</v>
      </c>
      <c r="D19" s="194">
        <v>0</v>
      </c>
      <c r="E19" s="194">
        <v>747.62239999999997</v>
      </c>
      <c r="F19" s="194">
        <v>728.93</v>
      </c>
      <c r="G19" s="195">
        <v>766.31</v>
      </c>
    </row>
    <row r="20" spans="1:7" ht="15" customHeight="1">
      <c r="A20" s="193" t="s">
        <v>662</v>
      </c>
      <c r="B20" s="194">
        <v>948.31690000000003</v>
      </c>
      <c r="C20" s="194">
        <v>948.31690000000003</v>
      </c>
      <c r="D20" s="194">
        <v>0</v>
      </c>
      <c r="E20" s="194">
        <v>953.34400000000005</v>
      </c>
      <c r="F20" s="194">
        <v>929.51</v>
      </c>
      <c r="G20" s="195">
        <v>977.18</v>
      </c>
    </row>
    <row r="21" spans="1:7" ht="15" customHeight="1">
      <c r="A21" s="193" t="s">
        <v>980</v>
      </c>
      <c r="B21" s="194">
        <v>592.07090000000005</v>
      </c>
      <c r="C21" s="194">
        <v>592.07090000000005</v>
      </c>
      <c r="D21" s="194">
        <v>0</v>
      </c>
      <c r="E21" s="194">
        <v>597.09439999999995</v>
      </c>
      <c r="F21" s="194">
        <v>582.16999999999996</v>
      </c>
      <c r="G21" s="195">
        <v>612.02</v>
      </c>
    </row>
    <row r="22" spans="1:7" ht="15" customHeight="1">
      <c r="A22" s="193" t="s">
        <v>981</v>
      </c>
      <c r="B22" s="194">
        <v>1590.5633</v>
      </c>
      <c r="C22" s="194">
        <v>1590.5633</v>
      </c>
      <c r="D22" s="194">
        <v>0</v>
      </c>
      <c r="E22" s="194">
        <v>1600.6143999999999</v>
      </c>
      <c r="F22" s="194">
        <v>1560.6</v>
      </c>
      <c r="G22" s="195">
        <v>1640.63</v>
      </c>
    </row>
    <row r="23" spans="1:7" ht="15" customHeight="1">
      <c r="A23" s="193" t="s">
        <v>665</v>
      </c>
      <c r="B23" s="194">
        <v>1174.1067</v>
      </c>
      <c r="C23" s="194">
        <v>1174.1067</v>
      </c>
      <c r="D23" s="194">
        <v>0</v>
      </c>
      <c r="E23" s="194">
        <v>1179.136</v>
      </c>
      <c r="F23" s="194">
        <v>1149.6600000000001</v>
      </c>
      <c r="G23" s="195">
        <v>1208.6099999999999</v>
      </c>
    </row>
    <row r="24" spans="1:7" ht="15" customHeight="1">
      <c r="A24" s="193" t="s">
        <v>666</v>
      </c>
      <c r="B24" s="194">
        <v>1781.2302</v>
      </c>
      <c r="C24" s="194">
        <v>1781.2302</v>
      </c>
      <c r="D24" s="194">
        <v>0</v>
      </c>
      <c r="E24" s="194">
        <v>1791.2832000000001</v>
      </c>
      <c r="F24" s="194">
        <v>1746.5</v>
      </c>
      <c r="G24" s="195">
        <v>1836.07</v>
      </c>
    </row>
    <row r="25" spans="1:7" ht="15" customHeight="1">
      <c r="A25" s="193" t="s">
        <v>667</v>
      </c>
      <c r="B25" s="194">
        <v>963.36959999999999</v>
      </c>
      <c r="C25" s="194">
        <v>963.36959999999999</v>
      </c>
      <c r="D25" s="194">
        <v>0</v>
      </c>
      <c r="E25" s="194">
        <v>968.39679999999998</v>
      </c>
      <c r="F25" s="194">
        <v>944.19</v>
      </c>
      <c r="G25" s="195">
        <v>992.61</v>
      </c>
    </row>
    <row r="26" spans="1:7" ht="15" customHeight="1">
      <c r="A26" s="193" t="s">
        <v>668</v>
      </c>
      <c r="B26" s="194">
        <v>1384.8438000000001</v>
      </c>
      <c r="C26" s="194">
        <v>1384.8438000000001</v>
      </c>
      <c r="D26" s="194">
        <v>0</v>
      </c>
      <c r="E26" s="194">
        <v>1389.8751999999999</v>
      </c>
      <c r="F26" s="194">
        <v>1355.13</v>
      </c>
      <c r="G26" s="195">
        <v>1424.62</v>
      </c>
    </row>
    <row r="27" spans="1:7" ht="15" customHeight="1">
      <c r="A27" s="193" t="s">
        <v>669</v>
      </c>
      <c r="B27" s="194">
        <v>134871.74400000001</v>
      </c>
      <c r="C27" s="194">
        <v>138243.54</v>
      </c>
      <c r="D27" s="194">
        <v>3371.7959999999998</v>
      </c>
      <c r="E27" s="194">
        <v>145610.75200000001</v>
      </c>
      <c r="F27" s="194">
        <v>141970.48000000001</v>
      </c>
      <c r="G27" s="195">
        <v>149251.01999999999</v>
      </c>
    </row>
    <row r="28" spans="1:7" ht="15" customHeight="1">
      <c r="A28" s="193" t="s">
        <v>670</v>
      </c>
      <c r="B28" s="194">
        <v>134871.74400000001</v>
      </c>
      <c r="C28" s="194">
        <v>138243.54</v>
      </c>
      <c r="D28" s="194">
        <v>3371.7959999999998</v>
      </c>
      <c r="E28" s="194">
        <v>145610.75200000001</v>
      </c>
      <c r="F28" s="194">
        <v>141970.48000000001</v>
      </c>
      <c r="G28" s="195">
        <v>149251.01999999999</v>
      </c>
    </row>
    <row r="29" spans="1:7" ht="15" customHeight="1">
      <c r="A29" s="193" t="s">
        <v>671</v>
      </c>
      <c r="B29" s="194">
        <v>57300.421000000002</v>
      </c>
      <c r="C29" s="194">
        <v>57300.421000000002</v>
      </c>
      <c r="D29" s="194">
        <v>0</v>
      </c>
      <c r="E29" s="194">
        <v>57602.048000000003</v>
      </c>
      <c r="F29" s="194">
        <v>56162</v>
      </c>
      <c r="G29" s="195">
        <v>59042.1</v>
      </c>
    </row>
    <row r="30" spans="1:7" ht="15" customHeight="1">
      <c r="A30" s="193" t="s">
        <v>672</v>
      </c>
      <c r="B30" s="194">
        <v>83291.33</v>
      </c>
      <c r="C30" s="194">
        <v>83291.33</v>
      </c>
      <c r="D30" s="194">
        <v>0</v>
      </c>
      <c r="E30" s="194">
        <v>83693.567999999999</v>
      </c>
      <c r="F30" s="194">
        <v>81601.23</v>
      </c>
      <c r="G30" s="195">
        <v>85785.91</v>
      </c>
    </row>
    <row r="31" spans="1:7" ht="15" customHeight="1">
      <c r="A31" s="193" t="s">
        <v>673</v>
      </c>
      <c r="B31" s="194">
        <v>83291.33</v>
      </c>
      <c r="C31" s="194">
        <v>83291.33</v>
      </c>
      <c r="D31" s="194">
        <v>0</v>
      </c>
      <c r="E31" s="194">
        <v>83693.567999999999</v>
      </c>
      <c r="F31" s="194">
        <v>81601.23</v>
      </c>
      <c r="G31" s="195">
        <v>85785.91</v>
      </c>
    </row>
    <row r="32" spans="1:7" ht="15" customHeight="1">
      <c r="A32" s="196" t="s">
        <v>674</v>
      </c>
      <c r="B32" s="197">
        <v>83291.33</v>
      </c>
      <c r="C32" s="197">
        <v>83291.33</v>
      </c>
      <c r="D32" s="197">
        <v>0</v>
      </c>
      <c r="E32" s="197">
        <v>83693.567999999999</v>
      </c>
      <c r="F32" s="197">
        <v>81601.23</v>
      </c>
      <c r="G32" s="198">
        <v>85785.91</v>
      </c>
    </row>
    <row r="33" spans="1:7" ht="15" customHeight="1">
      <c r="A33" s="193" t="s">
        <v>675</v>
      </c>
      <c r="B33" s="194">
        <v>53888.487000000001</v>
      </c>
      <c r="C33" s="194">
        <v>55235.7</v>
      </c>
      <c r="D33" s="194">
        <v>1347.213</v>
      </c>
      <c r="E33" s="194">
        <v>54190.080000000002</v>
      </c>
      <c r="F33" s="194">
        <v>52835.33</v>
      </c>
      <c r="G33" s="195">
        <v>55544.83</v>
      </c>
    </row>
    <row r="34" spans="1:7" ht="15" customHeight="1">
      <c r="A34" s="193" t="s">
        <v>676</v>
      </c>
      <c r="B34" s="194">
        <v>26994.419000000002</v>
      </c>
      <c r="C34" s="194">
        <v>27669.279999999999</v>
      </c>
      <c r="D34" s="194">
        <v>674.86099999999999</v>
      </c>
      <c r="E34" s="194">
        <v>27095.040000000001</v>
      </c>
      <c r="F34" s="194">
        <v>26417.66</v>
      </c>
      <c r="G34" s="195">
        <v>27772.42</v>
      </c>
    </row>
    <row r="35" spans="1:7" ht="15">
      <c r="A35" s="196" t="s">
        <v>982</v>
      </c>
      <c r="B35" s="199">
        <v>1</v>
      </c>
      <c r="C35" s="199">
        <v>1</v>
      </c>
      <c r="D35" s="199">
        <v>0</v>
      </c>
      <c r="E35" s="199">
        <v>1</v>
      </c>
      <c r="F35" s="199">
        <v>1</v>
      </c>
      <c r="G35" s="200">
        <v>1</v>
      </c>
    </row>
  </sheetData>
  <sheetProtection algorithmName="SHA-512" hashValue="wSB+u+szzEBTad4Slwo5EAT0aEvt2iE/tvLBQw9qSOVrfGBZAvHSOjpkA7pc7Vl9107MdbsDk5YAV/S9tLwapA==" saltValue="dwXgIFw0Sw02vMi7xjJz8A==" spinCount="100000" sheet="1" objects="1" scenarios="1" autoFilter="0"/>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B0F0"/>
  </sheetPr>
  <dimension ref="A1:DP8"/>
  <sheetViews>
    <sheetView showGridLines="0" topLeftCell="O1" workbookViewId="0">
      <selection activeCell="T7" sqref="T7"/>
    </sheetView>
  </sheetViews>
  <sheetFormatPr defaultColWidth="9.140625" defaultRowHeight="15.75"/>
  <cols>
    <col min="1" max="1" width="10.140625" style="91" customWidth="1"/>
    <col min="2" max="2" width="36.42578125" style="91" customWidth="1"/>
    <col min="3" max="3" width="30.7109375" style="91" customWidth="1"/>
    <col min="4" max="4" width="11.5703125" style="91" customWidth="1"/>
    <col min="5" max="6" width="12.28515625" style="91" customWidth="1"/>
    <col min="7" max="8" width="10.7109375" style="91" bestFit="1" customWidth="1"/>
    <col min="9" max="20" width="9.140625" style="91"/>
    <col min="21" max="21" width="10.7109375" style="91" bestFit="1" customWidth="1"/>
    <col min="22" max="49" width="9.140625" style="91"/>
    <col min="50" max="50" width="13.28515625" style="91" bestFit="1" customWidth="1"/>
    <col min="51" max="51" width="11.140625" style="91" customWidth="1"/>
    <col min="52" max="52" width="9.7109375" style="91" bestFit="1" customWidth="1"/>
    <col min="53" max="53" width="13.28515625" style="91" customWidth="1"/>
    <col min="54" max="57" width="9.140625" style="91"/>
    <col min="58" max="58" width="10" style="91" customWidth="1"/>
    <col min="59" max="59" width="10.42578125" style="91" customWidth="1"/>
    <col min="60" max="60" width="10.85546875" style="91" customWidth="1"/>
    <col min="61" max="61" width="10.7109375" style="91" customWidth="1"/>
    <col min="62" max="62" width="11.28515625" style="91" customWidth="1"/>
    <col min="63" max="65" width="9.140625" style="91"/>
    <col min="66" max="66" width="10.5703125" style="91" customWidth="1"/>
    <col min="67" max="67" width="10.140625" style="91" customWidth="1"/>
    <col min="68" max="68" width="11.140625" style="91" customWidth="1"/>
    <col min="69" max="69" width="10.140625" style="91" customWidth="1"/>
    <col min="70" max="70" width="10.5703125" style="91" customWidth="1"/>
    <col min="71" max="71" width="11.140625" style="91" customWidth="1"/>
    <col min="72" max="80" width="13.28515625" style="91" customWidth="1"/>
    <col min="81" max="86" width="9.140625" style="91"/>
    <col min="87" max="119" width="0" style="91" hidden="1" customWidth="1"/>
    <col min="120" max="16384" width="9.140625" style="91"/>
  </cols>
  <sheetData>
    <row r="1" spans="1:120" s="99" customFormat="1">
      <c r="A1" s="90" t="str">
        <f>'Three year Budget Plan '!B6</f>
        <v>Status</v>
      </c>
    </row>
    <row r="2" spans="1:120" s="99" customFormat="1">
      <c r="A2" s="90" t="s">
        <v>983</v>
      </c>
    </row>
    <row r="3" spans="1:120" s="99" customFormat="1">
      <c r="A3" s="104"/>
      <c r="B3" s="104"/>
      <c r="C3" s="104"/>
      <c r="D3" s="104"/>
      <c r="E3" s="104"/>
      <c r="F3" s="104"/>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row>
    <row r="4" spans="1:120" s="99" customFormat="1" ht="12.75" customHeight="1">
      <c r="A4" s="842" t="s">
        <v>884</v>
      </c>
      <c r="B4" s="843"/>
      <c r="C4" s="843"/>
      <c r="D4" s="843"/>
      <c r="E4" s="843"/>
      <c r="F4" s="844"/>
      <c r="G4" s="845" t="s">
        <v>885</v>
      </c>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6"/>
      <c r="AS4" s="846"/>
      <c r="AT4" s="846"/>
      <c r="AU4" s="846"/>
      <c r="AV4" s="846"/>
      <c r="AW4" s="846"/>
      <c r="AX4" s="846"/>
      <c r="AY4" s="846"/>
      <c r="AZ4" s="846"/>
      <c r="BA4" s="846"/>
      <c r="BB4" s="846"/>
      <c r="BC4" s="846"/>
      <c r="BD4" s="846"/>
      <c r="BE4" s="846"/>
      <c r="BF4" s="846"/>
      <c r="BG4" s="847"/>
      <c r="BH4" s="848" t="s">
        <v>886</v>
      </c>
      <c r="BI4" s="849"/>
      <c r="BJ4" s="849"/>
      <c r="BK4" s="849"/>
      <c r="BL4" s="849"/>
      <c r="BM4" s="849"/>
      <c r="BN4" s="849"/>
      <c r="BO4" s="849"/>
      <c r="BP4" s="849"/>
      <c r="BQ4" s="849"/>
      <c r="BR4" s="849"/>
      <c r="BS4" s="850"/>
      <c r="BT4" s="851" t="s">
        <v>887</v>
      </c>
      <c r="BU4" s="852"/>
      <c r="BV4" s="852"/>
      <c r="BW4" s="852"/>
      <c r="BX4" s="852"/>
      <c r="BY4" s="852"/>
      <c r="BZ4" s="852"/>
      <c r="CA4" s="852"/>
      <c r="CB4" s="853"/>
      <c r="CC4" s="861" t="s">
        <v>888</v>
      </c>
      <c r="CD4" s="861"/>
      <c r="CE4" s="861"/>
      <c r="CF4" s="861"/>
      <c r="CG4" s="861"/>
      <c r="CH4" s="861"/>
      <c r="CI4" s="857" t="s">
        <v>889</v>
      </c>
      <c r="CJ4" s="858"/>
      <c r="CK4" s="858"/>
      <c r="CL4" s="858"/>
      <c r="CM4" s="858"/>
      <c r="CN4" s="858"/>
      <c r="CO4" s="858"/>
      <c r="CP4" s="858"/>
      <c r="CQ4" s="859"/>
      <c r="CR4" s="832" t="s">
        <v>890</v>
      </c>
      <c r="CS4" s="833"/>
      <c r="CT4" s="833"/>
      <c r="CU4" s="833"/>
      <c r="CV4" s="833"/>
      <c r="CW4" s="833"/>
      <c r="CX4" s="833"/>
      <c r="CY4" s="833"/>
      <c r="CZ4" s="834"/>
      <c r="DA4" s="862" t="s">
        <v>891</v>
      </c>
      <c r="DB4" s="862"/>
      <c r="DC4" s="862"/>
      <c r="DD4" s="862"/>
      <c r="DE4" s="862"/>
      <c r="DF4" s="862"/>
      <c r="DG4" s="862"/>
      <c r="DH4" s="862"/>
      <c r="DI4" s="862"/>
      <c r="DJ4" s="863" t="s">
        <v>892</v>
      </c>
      <c r="DK4" s="863"/>
      <c r="DL4" s="860" t="s">
        <v>893</v>
      </c>
      <c r="DM4" s="860"/>
      <c r="DN4" s="113"/>
    </row>
    <row r="5" spans="1:120" s="123" customFormat="1" ht="157.5">
      <c r="A5" s="92" t="s">
        <v>550</v>
      </c>
      <c r="B5" s="92" t="s">
        <v>2</v>
      </c>
      <c r="C5" s="92" t="s">
        <v>894</v>
      </c>
      <c r="D5" s="92" t="s">
        <v>895</v>
      </c>
      <c r="E5" s="92"/>
      <c r="F5" s="92" t="s">
        <v>897</v>
      </c>
      <c r="G5" s="114" t="s">
        <v>898</v>
      </c>
      <c r="H5" s="114" t="s">
        <v>725</v>
      </c>
      <c r="I5" s="114" t="s">
        <v>899</v>
      </c>
      <c r="J5" s="114" t="s">
        <v>730</v>
      </c>
      <c r="K5" s="114" t="s">
        <v>732</v>
      </c>
      <c r="L5" s="114" t="s">
        <v>734</v>
      </c>
      <c r="M5" s="114" t="s">
        <v>900</v>
      </c>
      <c r="N5" s="114" t="s">
        <v>738</v>
      </c>
      <c r="O5" s="114" t="s">
        <v>741</v>
      </c>
      <c r="P5" s="114" t="s">
        <v>743</v>
      </c>
      <c r="Q5" s="114" t="s">
        <v>745</v>
      </c>
      <c r="R5" s="114" t="s">
        <v>747</v>
      </c>
      <c r="S5" s="114" t="s">
        <v>901</v>
      </c>
      <c r="T5" s="114" t="s">
        <v>751</v>
      </c>
      <c r="U5" s="114" t="s">
        <v>902</v>
      </c>
      <c r="V5" s="114" t="s">
        <v>905</v>
      </c>
      <c r="W5" s="114" t="s">
        <v>906</v>
      </c>
      <c r="X5" s="114" t="s">
        <v>907</v>
      </c>
      <c r="Y5" s="114" t="s">
        <v>756</v>
      </c>
      <c r="Z5" s="114" t="s">
        <v>908</v>
      </c>
      <c r="AA5" s="114" t="s">
        <v>760</v>
      </c>
      <c r="AB5" s="114" t="s">
        <v>762</v>
      </c>
      <c r="AC5" s="114" t="s">
        <v>764</v>
      </c>
      <c r="AD5" s="114" t="s">
        <v>766</v>
      </c>
      <c r="AE5" s="114" t="s">
        <v>768</v>
      </c>
      <c r="AF5" s="114" t="s">
        <v>770</v>
      </c>
      <c r="AG5" s="114" t="s">
        <v>909</v>
      </c>
      <c r="AH5" s="114" t="s">
        <v>774</v>
      </c>
      <c r="AI5" s="114" t="s">
        <v>776</v>
      </c>
      <c r="AJ5" s="114" t="s">
        <v>778</v>
      </c>
      <c r="AK5" s="114" t="s">
        <v>780</v>
      </c>
      <c r="AL5" s="114" t="s">
        <v>782</v>
      </c>
      <c r="AM5" s="114" t="s">
        <v>784</v>
      </c>
      <c r="AN5" s="114" t="s">
        <v>786</v>
      </c>
      <c r="AO5" s="114" t="s">
        <v>35</v>
      </c>
      <c r="AP5" s="114" t="s">
        <v>789</v>
      </c>
      <c r="AQ5" s="114" t="s">
        <v>910</v>
      </c>
      <c r="AR5" s="114" t="s">
        <v>911</v>
      </c>
      <c r="AS5" s="114" t="s">
        <v>912</v>
      </c>
      <c r="AT5" s="114" t="s">
        <v>810</v>
      </c>
      <c r="AU5" s="114" t="s">
        <v>812</v>
      </c>
      <c r="AV5" s="114" t="s">
        <v>814</v>
      </c>
      <c r="AW5" s="114" t="s">
        <v>816</v>
      </c>
      <c r="AX5" s="114" t="s">
        <v>818</v>
      </c>
      <c r="AY5" s="114" t="s">
        <v>820</v>
      </c>
      <c r="AZ5" s="114" t="s">
        <v>823</v>
      </c>
      <c r="BA5" s="114" t="s">
        <v>826</v>
      </c>
      <c r="BB5" s="114" t="s">
        <v>828</v>
      </c>
      <c r="BC5" s="114" t="s">
        <v>829</v>
      </c>
      <c r="BD5" s="114" t="s">
        <v>913</v>
      </c>
      <c r="BE5" s="114" t="s">
        <v>914</v>
      </c>
      <c r="BF5" s="114" t="s">
        <v>915</v>
      </c>
      <c r="BG5" s="114" t="s">
        <v>916</v>
      </c>
      <c r="BH5" s="115" t="s">
        <v>917</v>
      </c>
      <c r="BI5" s="115" t="s">
        <v>839</v>
      </c>
      <c r="BJ5" s="115" t="s">
        <v>841</v>
      </c>
      <c r="BK5" s="115" t="s">
        <v>918</v>
      </c>
      <c r="BL5" s="115" t="s">
        <v>845</v>
      </c>
      <c r="BM5" s="115" t="s">
        <v>919</v>
      </c>
      <c r="BN5" s="115" t="s">
        <v>849</v>
      </c>
      <c r="BO5" s="115" t="s">
        <v>920</v>
      </c>
      <c r="BP5" s="115" t="s">
        <v>921</v>
      </c>
      <c r="BQ5" s="115" t="s">
        <v>922</v>
      </c>
      <c r="BR5" s="115" t="s">
        <v>923</v>
      </c>
      <c r="BS5" s="115" t="s">
        <v>924</v>
      </c>
      <c r="BT5" s="116" t="s">
        <v>925</v>
      </c>
      <c r="BU5" s="116" t="s">
        <v>866</v>
      </c>
      <c r="BV5" s="116" t="s">
        <v>926</v>
      </c>
      <c r="BW5" s="116" t="s">
        <v>870</v>
      </c>
      <c r="BX5" s="116" t="s">
        <v>872</v>
      </c>
      <c r="BY5" s="116" t="s">
        <v>927</v>
      </c>
      <c r="BZ5" s="116" t="s">
        <v>928</v>
      </c>
      <c r="CA5" s="116" t="s">
        <v>929</v>
      </c>
      <c r="CB5" s="116" t="s">
        <v>930</v>
      </c>
      <c r="CC5" s="109" t="s">
        <v>931</v>
      </c>
      <c r="CD5" s="109" t="s">
        <v>932</v>
      </c>
      <c r="CE5" s="109" t="s">
        <v>933</v>
      </c>
      <c r="CF5" s="109" t="s">
        <v>934</v>
      </c>
      <c r="CG5" s="109" t="s">
        <v>935</v>
      </c>
      <c r="CH5" s="109" t="s">
        <v>936</v>
      </c>
      <c r="CI5" s="117" t="s">
        <v>937</v>
      </c>
      <c r="CJ5" s="117" t="s">
        <v>938</v>
      </c>
      <c r="CK5" s="117" t="s">
        <v>939</v>
      </c>
      <c r="CL5" s="117" t="s">
        <v>940</v>
      </c>
      <c r="CM5" s="117" t="s">
        <v>941</v>
      </c>
      <c r="CN5" s="117" t="s">
        <v>984</v>
      </c>
      <c r="CO5" s="117" t="s">
        <v>944</v>
      </c>
      <c r="CP5" s="117" t="s">
        <v>945</v>
      </c>
      <c r="CQ5" s="117" t="s">
        <v>946</v>
      </c>
      <c r="CR5" s="118" t="s">
        <v>937</v>
      </c>
      <c r="CS5" s="118" t="s">
        <v>938</v>
      </c>
      <c r="CT5" s="118" t="s">
        <v>939</v>
      </c>
      <c r="CU5" s="118" t="s">
        <v>940</v>
      </c>
      <c r="CV5" s="118" t="s">
        <v>941</v>
      </c>
      <c r="CW5" s="118" t="s">
        <v>984</v>
      </c>
      <c r="CX5" s="118" t="s">
        <v>944</v>
      </c>
      <c r="CY5" s="118" t="s">
        <v>945</v>
      </c>
      <c r="CZ5" s="118" t="s">
        <v>946</v>
      </c>
      <c r="DA5" s="110" t="s">
        <v>947</v>
      </c>
      <c r="DB5" s="110" t="s">
        <v>948</v>
      </c>
      <c r="DC5" s="110" t="s">
        <v>949</v>
      </c>
      <c r="DD5" s="110" t="s">
        <v>950</v>
      </c>
      <c r="DE5" s="110" t="s">
        <v>951</v>
      </c>
      <c r="DF5" s="110" t="s">
        <v>952</v>
      </c>
      <c r="DG5" s="110" t="s">
        <v>953</v>
      </c>
      <c r="DH5" s="110" t="s">
        <v>954</v>
      </c>
      <c r="DI5" s="110" t="s">
        <v>955</v>
      </c>
      <c r="DJ5" s="119" t="s">
        <v>947</v>
      </c>
      <c r="DK5" s="119" t="s">
        <v>948</v>
      </c>
      <c r="DL5" s="120" t="s">
        <v>951</v>
      </c>
      <c r="DM5" s="120" t="s">
        <v>952</v>
      </c>
      <c r="DN5" s="121" t="s">
        <v>956</v>
      </c>
      <c r="DO5" s="122" t="s">
        <v>958</v>
      </c>
    </row>
    <row r="6" spans="1:120" s="99" customFormat="1">
      <c r="A6" s="93"/>
      <c r="B6" s="93"/>
      <c r="C6" s="93"/>
      <c r="D6" s="93"/>
      <c r="E6" s="93"/>
      <c r="F6" s="93"/>
      <c r="G6" s="94" t="s">
        <v>722</v>
      </c>
      <c r="H6" s="94" t="s">
        <v>724</v>
      </c>
      <c r="I6" s="94" t="s">
        <v>726</v>
      </c>
      <c r="J6" s="94" t="s">
        <v>729</v>
      </c>
      <c r="K6" s="94" t="s">
        <v>728</v>
      </c>
      <c r="L6" s="94" t="s">
        <v>731</v>
      </c>
      <c r="M6" s="94" t="s">
        <v>733</v>
      </c>
      <c r="N6" s="94" t="s">
        <v>737</v>
      </c>
      <c r="O6" s="94" t="s">
        <v>740</v>
      </c>
      <c r="P6" s="94" t="s">
        <v>739</v>
      </c>
      <c r="Q6" s="94" t="s">
        <v>742</v>
      </c>
      <c r="R6" s="94" t="s">
        <v>744</v>
      </c>
      <c r="S6" s="94" t="s">
        <v>746</v>
      </c>
      <c r="T6" s="94" t="s">
        <v>748</v>
      </c>
      <c r="U6" s="94" t="s">
        <v>750</v>
      </c>
      <c r="V6" s="94" t="s">
        <v>963</v>
      </c>
      <c r="W6" s="94" t="s">
        <v>964</v>
      </c>
      <c r="X6" s="95"/>
      <c r="Y6" s="94" t="s">
        <v>755</v>
      </c>
      <c r="Z6" s="94" t="s">
        <v>757</v>
      </c>
      <c r="AA6" s="94" t="s">
        <v>759</v>
      </c>
      <c r="AB6" s="94" t="s">
        <v>761</v>
      </c>
      <c r="AC6" s="94" t="s">
        <v>763</v>
      </c>
      <c r="AD6" s="94" t="s">
        <v>765</v>
      </c>
      <c r="AE6" s="94" t="s">
        <v>767</v>
      </c>
      <c r="AF6" s="94" t="s">
        <v>769</v>
      </c>
      <c r="AG6" s="94" t="s">
        <v>771</v>
      </c>
      <c r="AH6" s="94" t="s">
        <v>773</v>
      </c>
      <c r="AI6" s="94" t="s">
        <v>775</v>
      </c>
      <c r="AJ6" s="94" t="s">
        <v>777</v>
      </c>
      <c r="AK6" s="94" t="s">
        <v>779</v>
      </c>
      <c r="AL6" s="94" t="s">
        <v>781</v>
      </c>
      <c r="AM6" s="94" t="s">
        <v>783</v>
      </c>
      <c r="AN6" s="94" t="s">
        <v>785</v>
      </c>
      <c r="AO6" s="94" t="s">
        <v>787</v>
      </c>
      <c r="AP6" s="94" t="s">
        <v>788</v>
      </c>
      <c r="AQ6" s="94" t="s">
        <v>790</v>
      </c>
      <c r="AR6" s="94" t="s">
        <v>792</v>
      </c>
      <c r="AS6" s="94" t="s">
        <v>807</v>
      </c>
      <c r="AT6" s="94" t="s">
        <v>809</v>
      </c>
      <c r="AU6" s="94" t="s">
        <v>811</v>
      </c>
      <c r="AV6" s="94" t="s">
        <v>813</v>
      </c>
      <c r="AW6" s="94" t="s">
        <v>815</v>
      </c>
      <c r="AX6" s="94" t="s">
        <v>817</v>
      </c>
      <c r="AY6" s="94" t="s">
        <v>819</v>
      </c>
      <c r="AZ6" s="94" t="s">
        <v>822</v>
      </c>
      <c r="BA6" s="94" t="s">
        <v>825</v>
      </c>
      <c r="BB6" s="94" t="s">
        <v>824</v>
      </c>
      <c r="BC6" s="94" t="s">
        <v>827</v>
      </c>
      <c r="BD6" s="94"/>
      <c r="BE6" s="94"/>
      <c r="BF6" s="94"/>
      <c r="BG6" s="94"/>
      <c r="BH6" s="96" t="s">
        <v>836</v>
      </c>
      <c r="BI6" s="96" t="s">
        <v>838</v>
      </c>
      <c r="BJ6" s="96" t="s">
        <v>840</v>
      </c>
      <c r="BK6" s="96"/>
      <c r="BL6" s="96" t="s">
        <v>844</v>
      </c>
      <c r="BM6" s="96" t="s">
        <v>846</v>
      </c>
      <c r="BN6" s="96" t="s">
        <v>848</v>
      </c>
      <c r="BO6" s="96" t="s">
        <v>855</v>
      </c>
      <c r="BP6" s="96"/>
      <c r="BQ6" s="96"/>
      <c r="BR6" s="96"/>
      <c r="BS6" s="96"/>
      <c r="BT6" s="97" t="s">
        <v>863</v>
      </c>
      <c r="BU6" s="97" t="s">
        <v>865</v>
      </c>
      <c r="BV6" s="97"/>
      <c r="BW6" s="97" t="s">
        <v>869</v>
      </c>
      <c r="BX6" s="97" t="s">
        <v>871</v>
      </c>
      <c r="BY6" s="97"/>
      <c r="BZ6" s="97"/>
      <c r="CA6" s="97"/>
      <c r="CB6" s="97"/>
      <c r="CC6" s="98" t="s">
        <v>965</v>
      </c>
      <c r="CD6" s="98" t="s">
        <v>966</v>
      </c>
      <c r="CE6" s="98" t="s">
        <v>967</v>
      </c>
      <c r="CF6" s="98" t="s">
        <v>968</v>
      </c>
      <c r="CG6" s="98" t="s">
        <v>969</v>
      </c>
      <c r="CH6" s="98"/>
      <c r="CI6" s="106"/>
      <c r="CJ6" s="106"/>
      <c r="CK6" s="106"/>
      <c r="CL6" s="106"/>
      <c r="CM6" s="106"/>
      <c r="CN6" s="106"/>
      <c r="CO6" s="106"/>
      <c r="CP6" s="106"/>
      <c r="CQ6" s="106"/>
      <c r="CR6" s="127"/>
      <c r="CS6" s="127"/>
      <c r="CT6" s="127"/>
      <c r="CU6" s="127"/>
      <c r="CV6" s="127"/>
      <c r="CW6" s="127"/>
      <c r="CX6" s="127"/>
      <c r="CY6" s="127"/>
      <c r="CZ6" s="127"/>
      <c r="DA6" s="128"/>
      <c r="DB6" s="128"/>
      <c r="DC6" s="128"/>
      <c r="DD6" s="128"/>
      <c r="DE6" s="128"/>
      <c r="DF6" s="128"/>
      <c r="DG6" s="128"/>
      <c r="DH6" s="128"/>
      <c r="DI6" s="128"/>
      <c r="DJ6" s="111"/>
      <c r="DK6" s="111"/>
      <c r="DL6" s="112"/>
      <c r="DM6" s="112"/>
      <c r="DN6" s="129"/>
      <c r="DO6" s="130"/>
    </row>
    <row r="7" spans="1:120" s="99" customFormat="1" ht="47.25">
      <c r="A7" s="125" t="str">
        <f>'Three year Budget Plan '!C5</f>
        <v/>
      </c>
      <c r="B7" s="125">
        <f>'Three year Budget Plan '!C4</f>
        <v>0</v>
      </c>
      <c r="C7" s="125" t="str">
        <f>'Three year Budget Plan '!E10</f>
        <v>2026-27
School Budget Plan
(£)</v>
      </c>
      <c r="D7" s="125"/>
      <c r="E7" s="125"/>
      <c r="F7" s="125"/>
      <c r="G7" s="126">
        <f>'Three year Budget Plan '!E16</f>
        <v>0</v>
      </c>
      <c r="H7" s="126">
        <f>'Three year Budget Plan '!E17</f>
        <v>0</v>
      </c>
      <c r="I7" s="126">
        <f>'Three year Budget Plan '!E18</f>
        <v>0</v>
      </c>
      <c r="J7" s="126">
        <f>'Three year Budget Plan '!E19</f>
        <v>0</v>
      </c>
      <c r="K7" s="126">
        <f>'Three year Budget Plan '!E20</f>
        <v>0</v>
      </c>
      <c r="L7" s="126">
        <f>'Three year Budget Plan '!E21</f>
        <v>0</v>
      </c>
      <c r="M7" s="126">
        <f>'Three year Budget Plan '!E22</f>
        <v>0</v>
      </c>
      <c r="N7" s="126">
        <f>'Three year Budget Plan '!E23</f>
        <v>0</v>
      </c>
      <c r="O7" s="126">
        <f>'Three year Budget Plan '!E24</f>
        <v>0</v>
      </c>
      <c r="P7" s="126">
        <f>'Three year Budget Plan '!E25</f>
        <v>0</v>
      </c>
      <c r="Q7" s="126">
        <f>'Three year Budget Plan '!E26</f>
        <v>0</v>
      </c>
      <c r="R7" s="126">
        <f>'Three year Budget Plan '!E27</f>
        <v>0</v>
      </c>
      <c r="S7" s="126">
        <f>'Three year Budget Plan '!E28</f>
        <v>0</v>
      </c>
      <c r="T7" s="126">
        <f>'Three year Budget Plan '!E29</f>
        <v>0</v>
      </c>
      <c r="U7" s="126">
        <f>'Three year Budget Plan '!E30</f>
        <v>0</v>
      </c>
      <c r="V7" s="126" t="e">
        <f>'Three year Budget Plan '!#REF!</f>
        <v>#REF!</v>
      </c>
      <c r="W7" s="126" t="e">
        <f>'Three year Budget Plan '!#REF!</f>
        <v>#REF!</v>
      </c>
      <c r="X7" s="126" t="e">
        <f>SUM(G7:W7)</f>
        <v>#REF!</v>
      </c>
      <c r="Y7" s="126">
        <f>'Three year Budget Plan '!E34</f>
        <v>0</v>
      </c>
      <c r="Z7" s="126">
        <f>'Three year Budget Plan '!E35</f>
        <v>0</v>
      </c>
      <c r="AA7" s="126">
        <f>'Three year Budget Plan '!E36</f>
        <v>0</v>
      </c>
      <c r="AB7" s="126">
        <f>'Three year Budget Plan '!E37</f>
        <v>0</v>
      </c>
      <c r="AC7" s="126">
        <f>'Three year Budget Plan '!E38</f>
        <v>0</v>
      </c>
      <c r="AD7" s="126">
        <f>'Three year Budget Plan '!E39</f>
        <v>0</v>
      </c>
      <c r="AE7" s="126">
        <f>'Three year Budget Plan '!E40</f>
        <v>0</v>
      </c>
      <c r="AF7" s="126">
        <f>'Three year Budget Plan '!E41</f>
        <v>0</v>
      </c>
      <c r="AG7" s="126">
        <f>'Three year Budget Plan '!E42</f>
        <v>0</v>
      </c>
      <c r="AH7" s="126">
        <f>'Three year Budget Plan '!E43</f>
        <v>0</v>
      </c>
      <c r="AI7" s="126">
        <f>'Three year Budget Plan '!E44</f>
        <v>0</v>
      </c>
      <c r="AJ7" s="126">
        <f>'Three year Budget Plan '!E45</f>
        <v>0</v>
      </c>
      <c r="AK7" s="126">
        <f>'Three year Budget Plan '!E46</f>
        <v>0</v>
      </c>
      <c r="AL7" s="126">
        <f>'Three year Budget Plan '!E47</f>
        <v>0</v>
      </c>
      <c r="AM7" s="126">
        <f>'Three year Budget Plan '!E48</f>
        <v>0</v>
      </c>
      <c r="AN7" s="126">
        <f>'Three year Budget Plan '!E49</f>
        <v>0</v>
      </c>
      <c r="AO7" s="126">
        <f>'Three year Budget Plan '!E50</f>
        <v>0</v>
      </c>
      <c r="AP7" s="126">
        <f>'Three year Budget Plan '!E51</f>
        <v>0</v>
      </c>
      <c r="AQ7" s="126">
        <f>'Three year Budget Plan '!E52</f>
        <v>0</v>
      </c>
      <c r="AR7" s="126">
        <f>'Three year Budget Plan '!E53</f>
        <v>0</v>
      </c>
      <c r="AS7" s="126">
        <f>'Three year Budget Plan '!E60</f>
        <v>0</v>
      </c>
      <c r="AT7" s="126">
        <f>'Three year Budget Plan '!E61</f>
        <v>0</v>
      </c>
      <c r="AU7" s="126">
        <f>'Three year Budget Plan '!E62</f>
        <v>0</v>
      </c>
      <c r="AV7" s="126">
        <f>'Three year Budget Plan '!E63</f>
        <v>0</v>
      </c>
      <c r="AW7" s="126">
        <f>'Three year Budget Plan '!E64</f>
        <v>0</v>
      </c>
      <c r="AX7" s="126">
        <f>'Three year Budget Plan '!E65</f>
        <v>0</v>
      </c>
      <c r="AY7" s="126">
        <f>'Three year Budget Plan '!E66</f>
        <v>0</v>
      </c>
      <c r="AZ7" s="126">
        <f>'Three year Budget Plan '!E67</f>
        <v>0</v>
      </c>
      <c r="BA7" s="126">
        <f>'Three year Budget Plan '!E68</f>
        <v>0</v>
      </c>
      <c r="BB7" s="126">
        <f>'Three year Budget Plan '!E69</f>
        <v>0</v>
      </c>
      <c r="BC7" s="126">
        <f>'Three year Budget Plan '!E70</f>
        <v>0</v>
      </c>
      <c r="BD7" s="126">
        <f>SUM(Y7:BC7)</f>
        <v>0</v>
      </c>
      <c r="BE7" s="126">
        <f>'Three year Budget Plan '!E13</f>
        <v>0</v>
      </c>
      <c r="BF7" s="126" t="e">
        <f>X7-BD7</f>
        <v>#REF!</v>
      </c>
      <c r="BG7" s="126" t="e">
        <f>BE7+BF7</f>
        <v>#REF!</v>
      </c>
      <c r="BH7" s="126">
        <f>'Three year Budget Plan '!E83</f>
        <v>0</v>
      </c>
      <c r="BI7" s="126" t="s">
        <v>985</v>
      </c>
      <c r="BJ7" s="126">
        <f>'Three year Budget Plan '!E85</f>
        <v>0</v>
      </c>
      <c r="BK7" s="126">
        <f>SUM(BH7:BJ7)</f>
        <v>0</v>
      </c>
      <c r="BL7" s="126">
        <f>'Three year Budget Plan '!E90</f>
        <v>0</v>
      </c>
      <c r="BM7" s="126">
        <f>'Three year Budget Plan '!E91</f>
        <v>0</v>
      </c>
      <c r="BN7" s="126">
        <f>'Three year Budget Plan '!E92</f>
        <v>0</v>
      </c>
      <c r="BO7" s="126">
        <f>'Three year Budget Plan '!E97</f>
        <v>0</v>
      </c>
      <c r="BP7" s="126">
        <f>SUM(BL7:BO7)</f>
        <v>0</v>
      </c>
      <c r="BQ7" s="126">
        <f>'Three year Budget Plan '!E80</f>
        <v>0</v>
      </c>
      <c r="BR7" s="126">
        <f>BK7-BP7</f>
        <v>0</v>
      </c>
      <c r="BS7" s="126">
        <f>BQ7+BR7</f>
        <v>0</v>
      </c>
      <c r="BT7" s="126">
        <f>'Three year Budget Plan '!E110</f>
        <v>0</v>
      </c>
      <c r="BU7" s="126">
        <f>'Three year Budget Plan '!E111</f>
        <v>0</v>
      </c>
      <c r="BV7" s="126">
        <f>BT7+BU7</f>
        <v>0</v>
      </c>
      <c r="BW7" s="126">
        <f>'Three year Budget Plan '!E116</f>
        <v>0</v>
      </c>
      <c r="BX7" s="126">
        <f>'Three year Budget Plan '!E117</f>
        <v>0</v>
      </c>
      <c r="BY7" s="126">
        <f>BW7+BX7</f>
        <v>0</v>
      </c>
      <c r="BZ7" s="126">
        <f>'Three year Budget Plan '!E107</f>
        <v>0</v>
      </c>
      <c r="CA7" s="126">
        <f>BV7-BY7</f>
        <v>0</v>
      </c>
      <c r="CB7" s="126">
        <f>BZ7+CA7</f>
        <v>0</v>
      </c>
      <c r="CC7" s="126" t="e">
        <f>BG7</f>
        <v>#REF!</v>
      </c>
      <c r="CD7" s="126"/>
      <c r="CE7" s="126">
        <f>BS7</f>
        <v>0</v>
      </c>
      <c r="CF7" s="126"/>
      <c r="CG7" s="126">
        <f>CB7</f>
        <v>0</v>
      </c>
      <c r="CH7" s="126" t="e">
        <f>SUM(CC7:CG7)</f>
        <v>#REF!</v>
      </c>
      <c r="CI7" s="126">
        <v>0</v>
      </c>
      <c r="CJ7" s="126">
        <v>0</v>
      </c>
      <c r="CK7" s="126">
        <v>0</v>
      </c>
      <c r="CL7" s="126">
        <f>CI7-CJ7+CK7</f>
        <v>0</v>
      </c>
      <c r="CM7" s="126">
        <v>0</v>
      </c>
      <c r="CN7" s="126">
        <v>0</v>
      </c>
      <c r="CO7" s="126">
        <v>0</v>
      </c>
      <c r="CP7" s="126">
        <v>0</v>
      </c>
      <c r="CQ7" s="126">
        <f>SUM(CL7:CP7)</f>
        <v>0</v>
      </c>
      <c r="CR7" s="126">
        <v>0</v>
      </c>
      <c r="CS7" s="126">
        <v>0</v>
      </c>
      <c r="CT7" s="126">
        <v>0</v>
      </c>
      <c r="CU7" s="126">
        <f>CR7-CS7+CT7</f>
        <v>0</v>
      </c>
      <c r="CV7" s="126">
        <v>0</v>
      </c>
      <c r="CW7" s="126">
        <v>0</v>
      </c>
      <c r="CX7" s="126">
        <v>0</v>
      </c>
      <c r="CY7" s="126">
        <v>0</v>
      </c>
      <c r="CZ7" s="126">
        <f>SUM(CU7:CY7)</f>
        <v>0</v>
      </c>
      <c r="DA7" s="126">
        <v>0</v>
      </c>
      <c r="DB7" s="126">
        <v>0</v>
      </c>
      <c r="DC7" s="126">
        <v>0</v>
      </c>
      <c r="DD7" s="126">
        <v>0</v>
      </c>
      <c r="DE7" s="126">
        <v>0</v>
      </c>
      <c r="DF7" s="126">
        <v>0</v>
      </c>
      <c r="DG7" s="126">
        <v>0</v>
      </c>
      <c r="DH7" s="126">
        <v>0</v>
      </c>
      <c r="DI7" s="126">
        <f>SUM(DA7:DH7)</f>
        <v>0</v>
      </c>
      <c r="DJ7" s="126">
        <v>0</v>
      </c>
      <c r="DK7" s="126">
        <v>0</v>
      </c>
      <c r="DL7" s="126">
        <v>0</v>
      </c>
      <c r="DM7" s="126">
        <v>0</v>
      </c>
      <c r="DN7" s="126">
        <v>0</v>
      </c>
      <c r="DO7" s="124">
        <v>0</v>
      </c>
      <c r="DP7" s="131" t="e">
        <f>+CH7-CQ7-CZ7-DI7-DJ7-DK7-DL7-DM7-DN7</f>
        <v>#REF!</v>
      </c>
    </row>
    <row r="8" spans="1:120">
      <c r="U8" s="100">
        <f>U7-'Three year Budget Plan '!E31</f>
        <v>0</v>
      </c>
      <c r="AX8" s="100">
        <f>AX7-'Three year Budget Plan '!E72</f>
        <v>0</v>
      </c>
      <c r="AZ8" s="100">
        <f>U7-AX7-AZ7</f>
        <v>0</v>
      </c>
      <c r="BA8" s="101" t="e">
        <f>BA7-'Three year Budget Plan '!#REF!-'Three year Budget Plan '!#REF!</f>
        <v>#REF!</v>
      </c>
      <c r="BE8" s="100">
        <f>BE7-'Three year Budget Plan '!E87</f>
        <v>0</v>
      </c>
      <c r="BJ8" s="100">
        <f>BJ7-'Three year Budget Plan '!E99</f>
        <v>0</v>
      </c>
      <c r="BL8" s="101">
        <f>BL7-'Three year Budget Plan '!E101</f>
        <v>0</v>
      </c>
      <c r="BM8" s="101" t="e">
        <f>BM7-'Three year Budget Plan '!#REF!-'Three year Budget Plan '!#REF!</f>
        <v>#REF!</v>
      </c>
      <c r="BP8" s="102">
        <f>BP7-'Three year Budget Plan '!E113</f>
        <v>0</v>
      </c>
      <c r="BS8" s="102">
        <f>BS7-'Three year Budget Plan '!$E113</f>
        <v>0</v>
      </c>
      <c r="BT8" s="100"/>
      <c r="BU8" s="100">
        <f>BU7-'Three year Budget Plan '!E121</f>
        <v>0</v>
      </c>
      <c r="BV8" s="103">
        <f>BV7-'Three year Budget Plan '!E123</f>
        <v>0</v>
      </c>
      <c r="BW8" s="103"/>
      <c r="BX8" s="103"/>
      <c r="BY8" s="103"/>
      <c r="BZ8" s="103"/>
      <c r="CA8" s="103"/>
      <c r="CB8" s="103" t="e">
        <f>CB7-'Three year Budget Plan '!#REF!</f>
        <v>#REF!</v>
      </c>
    </row>
  </sheetData>
  <mergeCells count="10">
    <mergeCell ref="A4:F4"/>
    <mergeCell ref="G4:BG4"/>
    <mergeCell ref="BH4:BS4"/>
    <mergeCell ref="BT4:CB4"/>
    <mergeCell ref="DL4:DM4"/>
    <mergeCell ref="CC4:CH4"/>
    <mergeCell ref="CI4:CQ4"/>
    <mergeCell ref="CR4:CZ4"/>
    <mergeCell ref="DA4:DI4"/>
    <mergeCell ref="DJ4:DK4"/>
  </mergeCells>
  <pageMargins left="0.7" right="0.7" top="0.75" bottom="0.75" header="0.3" footer="0.3"/>
  <pageSetup paperSize="9" orientation="portrait" r:id="rId1"/>
  <headerFooter>
    <oddFooter>&amp;C_x000D_&amp;1#&amp;"Calibri"&amp;10&amp;K000000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B0F0"/>
  </sheetPr>
  <dimension ref="A1:DP8"/>
  <sheetViews>
    <sheetView showGridLines="0" topLeftCell="S1" workbookViewId="0">
      <selection activeCell="Z11" sqref="Z11"/>
    </sheetView>
  </sheetViews>
  <sheetFormatPr defaultColWidth="9.140625" defaultRowHeight="15.75"/>
  <cols>
    <col min="1" max="1" width="10.140625" style="91" customWidth="1"/>
    <col min="2" max="3" width="36.42578125" style="91" customWidth="1"/>
    <col min="4" max="4" width="11.5703125" style="91" customWidth="1"/>
    <col min="5" max="6" width="12.28515625" style="91" customWidth="1"/>
    <col min="7" max="9" width="10.7109375" style="91" bestFit="1" customWidth="1"/>
    <col min="10" max="20" width="9.28515625" style="91" bestFit="1" customWidth="1"/>
    <col min="21" max="21" width="10.7109375" style="91" bestFit="1" customWidth="1"/>
    <col min="22" max="49" width="9.28515625" style="91" bestFit="1" customWidth="1"/>
    <col min="50" max="50" width="13.42578125" style="91" bestFit="1" customWidth="1"/>
    <col min="51" max="51" width="11.140625" style="91" customWidth="1"/>
    <col min="52" max="52" width="10.7109375" style="91" bestFit="1" customWidth="1"/>
    <col min="53" max="53" width="13.28515625" style="91" customWidth="1"/>
    <col min="54" max="57" width="9.28515625" style="91" bestFit="1" customWidth="1"/>
    <col min="58" max="58" width="10" style="91" customWidth="1"/>
    <col min="59" max="59" width="10.42578125" style="91" customWidth="1"/>
    <col min="60" max="60" width="10.85546875" style="91" customWidth="1"/>
    <col min="61" max="61" width="10.7109375" style="91" customWidth="1"/>
    <col min="62" max="62" width="11.28515625" style="91" customWidth="1"/>
    <col min="63" max="63" width="9.28515625" style="91" bestFit="1" customWidth="1"/>
    <col min="64" max="65" width="9.7109375" style="91" bestFit="1" customWidth="1"/>
    <col min="66" max="66" width="10.5703125" style="91" customWidth="1"/>
    <col min="67" max="67" width="10.140625" style="91" customWidth="1"/>
    <col min="68" max="68" width="11.140625" style="91" customWidth="1"/>
    <col min="69" max="69" width="10.140625" style="91" customWidth="1"/>
    <col min="70" max="70" width="10.5703125" style="91" customWidth="1"/>
    <col min="71" max="71" width="11.140625" style="91" customWidth="1"/>
    <col min="72" max="86" width="13.28515625" style="91" customWidth="1"/>
    <col min="87" max="89" width="13.28515625" style="91" hidden="1" customWidth="1"/>
    <col min="90" max="119" width="0" style="91" hidden="1" customWidth="1"/>
    <col min="120" max="16384" width="9.140625" style="91"/>
  </cols>
  <sheetData>
    <row r="1" spans="1:120">
      <c r="A1" s="90" t="str">
        <f>'2025-26'!A1</f>
        <v>Status</v>
      </c>
    </row>
    <row r="2" spans="1:120" s="99" customFormat="1">
      <c r="A2" s="90" t="s">
        <v>983</v>
      </c>
    </row>
    <row r="3" spans="1:120" s="99" customFormat="1">
      <c r="A3" s="104"/>
      <c r="B3" s="104"/>
      <c r="C3" s="104"/>
      <c r="D3" s="104"/>
      <c r="E3" s="104"/>
      <c r="F3" s="104"/>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row>
    <row r="4" spans="1:120" s="99" customFormat="1" ht="12.75" customHeight="1">
      <c r="A4" s="842" t="s">
        <v>884</v>
      </c>
      <c r="B4" s="843"/>
      <c r="C4" s="843"/>
      <c r="D4" s="843"/>
      <c r="E4" s="843"/>
      <c r="F4" s="844"/>
      <c r="G4" s="845" t="s">
        <v>885</v>
      </c>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6"/>
      <c r="AS4" s="846"/>
      <c r="AT4" s="846"/>
      <c r="AU4" s="846"/>
      <c r="AV4" s="846"/>
      <c r="AW4" s="846"/>
      <c r="AX4" s="846"/>
      <c r="AY4" s="846"/>
      <c r="AZ4" s="846"/>
      <c r="BA4" s="846"/>
      <c r="BB4" s="846"/>
      <c r="BC4" s="846"/>
      <c r="BD4" s="846"/>
      <c r="BE4" s="846"/>
      <c r="BF4" s="846"/>
      <c r="BG4" s="847"/>
      <c r="BH4" s="848" t="s">
        <v>886</v>
      </c>
      <c r="BI4" s="849"/>
      <c r="BJ4" s="849"/>
      <c r="BK4" s="849"/>
      <c r="BL4" s="849"/>
      <c r="BM4" s="849"/>
      <c r="BN4" s="849"/>
      <c r="BO4" s="849"/>
      <c r="BP4" s="849"/>
      <c r="BQ4" s="849"/>
      <c r="BR4" s="849"/>
      <c r="BS4" s="850"/>
      <c r="BT4" s="851" t="s">
        <v>887</v>
      </c>
      <c r="BU4" s="852"/>
      <c r="BV4" s="852"/>
      <c r="BW4" s="852"/>
      <c r="BX4" s="852"/>
      <c r="BY4" s="852"/>
      <c r="BZ4" s="852"/>
      <c r="CA4" s="852"/>
      <c r="CB4" s="853"/>
      <c r="CC4" s="861" t="s">
        <v>888</v>
      </c>
      <c r="CD4" s="861"/>
      <c r="CE4" s="861"/>
      <c r="CF4" s="861"/>
      <c r="CG4" s="861"/>
      <c r="CH4" s="861"/>
      <c r="CI4" s="857" t="s">
        <v>889</v>
      </c>
      <c r="CJ4" s="858"/>
      <c r="CK4" s="858"/>
      <c r="CL4" s="858"/>
      <c r="CM4" s="858"/>
      <c r="CN4" s="858"/>
      <c r="CO4" s="858"/>
      <c r="CP4" s="858"/>
      <c r="CQ4" s="859"/>
      <c r="CR4" s="832" t="s">
        <v>890</v>
      </c>
      <c r="CS4" s="833"/>
      <c r="CT4" s="833"/>
      <c r="CU4" s="833"/>
      <c r="CV4" s="833"/>
      <c r="CW4" s="833"/>
      <c r="CX4" s="833"/>
      <c r="CY4" s="833"/>
      <c r="CZ4" s="834"/>
      <c r="DA4" s="862" t="s">
        <v>891</v>
      </c>
      <c r="DB4" s="862"/>
      <c r="DC4" s="862"/>
      <c r="DD4" s="862"/>
      <c r="DE4" s="862"/>
      <c r="DF4" s="862"/>
      <c r="DG4" s="862"/>
      <c r="DH4" s="862"/>
      <c r="DI4" s="862"/>
      <c r="DJ4" s="863" t="s">
        <v>892</v>
      </c>
      <c r="DK4" s="863"/>
      <c r="DL4" s="860" t="s">
        <v>893</v>
      </c>
      <c r="DM4" s="860"/>
      <c r="DN4" s="113"/>
    </row>
    <row r="5" spans="1:120" s="123" customFormat="1" ht="157.5">
      <c r="A5" s="92" t="s">
        <v>550</v>
      </c>
      <c r="B5" s="92" t="s">
        <v>2</v>
      </c>
      <c r="C5" s="92" t="s">
        <v>894</v>
      </c>
      <c r="D5" s="92" t="s">
        <v>895</v>
      </c>
      <c r="E5" s="92" t="s">
        <v>896</v>
      </c>
      <c r="F5" s="92" t="s">
        <v>897</v>
      </c>
      <c r="G5" s="114" t="s">
        <v>898</v>
      </c>
      <c r="H5" s="114" t="s">
        <v>725</v>
      </c>
      <c r="I5" s="114" t="s">
        <v>899</v>
      </c>
      <c r="J5" s="114" t="s">
        <v>730</v>
      </c>
      <c r="K5" s="114" t="s">
        <v>732</v>
      </c>
      <c r="L5" s="114" t="s">
        <v>734</v>
      </c>
      <c r="M5" s="114" t="s">
        <v>900</v>
      </c>
      <c r="N5" s="114" t="s">
        <v>738</v>
      </c>
      <c r="O5" s="114" t="s">
        <v>741</v>
      </c>
      <c r="P5" s="114" t="s">
        <v>743</v>
      </c>
      <c r="Q5" s="114" t="s">
        <v>745</v>
      </c>
      <c r="R5" s="114" t="s">
        <v>747</v>
      </c>
      <c r="S5" s="114" t="s">
        <v>901</v>
      </c>
      <c r="T5" s="114" t="s">
        <v>751</v>
      </c>
      <c r="U5" s="114" t="s">
        <v>902</v>
      </c>
      <c r="V5" s="114" t="s">
        <v>905</v>
      </c>
      <c r="W5" s="114" t="s">
        <v>906</v>
      </c>
      <c r="X5" s="114" t="s">
        <v>907</v>
      </c>
      <c r="Y5" s="114" t="s">
        <v>756</v>
      </c>
      <c r="Z5" s="114" t="s">
        <v>908</v>
      </c>
      <c r="AA5" s="114" t="s">
        <v>760</v>
      </c>
      <c r="AB5" s="114" t="s">
        <v>762</v>
      </c>
      <c r="AC5" s="114" t="s">
        <v>764</v>
      </c>
      <c r="AD5" s="114" t="s">
        <v>766</v>
      </c>
      <c r="AE5" s="114" t="s">
        <v>768</v>
      </c>
      <c r="AF5" s="114" t="s">
        <v>770</v>
      </c>
      <c r="AG5" s="114" t="s">
        <v>909</v>
      </c>
      <c r="AH5" s="114" t="s">
        <v>774</v>
      </c>
      <c r="AI5" s="114" t="s">
        <v>776</v>
      </c>
      <c r="AJ5" s="114" t="s">
        <v>778</v>
      </c>
      <c r="AK5" s="114" t="s">
        <v>780</v>
      </c>
      <c r="AL5" s="114" t="s">
        <v>782</v>
      </c>
      <c r="AM5" s="114" t="s">
        <v>784</v>
      </c>
      <c r="AN5" s="114" t="s">
        <v>786</v>
      </c>
      <c r="AO5" s="114" t="s">
        <v>35</v>
      </c>
      <c r="AP5" s="114" t="s">
        <v>789</v>
      </c>
      <c r="AQ5" s="114" t="s">
        <v>910</v>
      </c>
      <c r="AR5" s="114" t="s">
        <v>911</v>
      </c>
      <c r="AS5" s="114" t="s">
        <v>912</v>
      </c>
      <c r="AT5" s="114" t="s">
        <v>810</v>
      </c>
      <c r="AU5" s="114" t="s">
        <v>812</v>
      </c>
      <c r="AV5" s="114" t="s">
        <v>814</v>
      </c>
      <c r="AW5" s="114" t="s">
        <v>816</v>
      </c>
      <c r="AX5" s="114" t="s">
        <v>818</v>
      </c>
      <c r="AY5" s="114" t="s">
        <v>820</v>
      </c>
      <c r="AZ5" s="114" t="s">
        <v>823</v>
      </c>
      <c r="BA5" s="114" t="s">
        <v>826</v>
      </c>
      <c r="BB5" s="114" t="s">
        <v>828</v>
      </c>
      <c r="BC5" s="114" t="s">
        <v>829</v>
      </c>
      <c r="BD5" s="114" t="s">
        <v>913</v>
      </c>
      <c r="BE5" s="114" t="s">
        <v>914</v>
      </c>
      <c r="BF5" s="114" t="s">
        <v>915</v>
      </c>
      <c r="BG5" s="114" t="s">
        <v>916</v>
      </c>
      <c r="BH5" s="115" t="s">
        <v>917</v>
      </c>
      <c r="BI5" s="115" t="s">
        <v>839</v>
      </c>
      <c r="BJ5" s="115" t="s">
        <v>841</v>
      </c>
      <c r="BK5" s="115" t="s">
        <v>918</v>
      </c>
      <c r="BL5" s="115" t="s">
        <v>845</v>
      </c>
      <c r="BM5" s="115" t="s">
        <v>919</v>
      </c>
      <c r="BN5" s="115" t="s">
        <v>849</v>
      </c>
      <c r="BO5" s="115" t="s">
        <v>920</v>
      </c>
      <c r="BP5" s="115" t="s">
        <v>921</v>
      </c>
      <c r="BQ5" s="115" t="s">
        <v>922</v>
      </c>
      <c r="BR5" s="115" t="s">
        <v>923</v>
      </c>
      <c r="BS5" s="115" t="s">
        <v>924</v>
      </c>
      <c r="BT5" s="116" t="s">
        <v>925</v>
      </c>
      <c r="BU5" s="116" t="s">
        <v>866</v>
      </c>
      <c r="BV5" s="116" t="s">
        <v>926</v>
      </c>
      <c r="BW5" s="116" t="s">
        <v>870</v>
      </c>
      <c r="BX5" s="116" t="s">
        <v>872</v>
      </c>
      <c r="BY5" s="116" t="s">
        <v>927</v>
      </c>
      <c r="BZ5" s="116" t="s">
        <v>928</v>
      </c>
      <c r="CA5" s="116" t="s">
        <v>929</v>
      </c>
      <c r="CB5" s="116" t="s">
        <v>930</v>
      </c>
      <c r="CC5" s="109" t="s">
        <v>931</v>
      </c>
      <c r="CD5" s="109" t="s">
        <v>932</v>
      </c>
      <c r="CE5" s="109" t="s">
        <v>933</v>
      </c>
      <c r="CF5" s="109" t="s">
        <v>934</v>
      </c>
      <c r="CG5" s="109" t="s">
        <v>935</v>
      </c>
      <c r="CH5" s="109" t="s">
        <v>936</v>
      </c>
      <c r="CI5" s="117" t="s">
        <v>937</v>
      </c>
      <c r="CJ5" s="117" t="s">
        <v>938</v>
      </c>
      <c r="CK5" s="117" t="s">
        <v>939</v>
      </c>
      <c r="CL5" s="117" t="s">
        <v>940</v>
      </c>
      <c r="CM5" s="117" t="s">
        <v>941</v>
      </c>
      <c r="CN5" s="117" t="s">
        <v>984</v>
      </c>
      <c r="CO5" s="117" t="s">
        <v>944</v>
      </c>
      <c r="CP5" s="117" t="s">
        <v>945</v>
      </c>
      <c r="CQ5" s="117" t="s">
        <v>946</v>
      </c>
      <c r="CR5" s="118" t="s">
        <v>937</v>
      </c>
      <c r="CS5" s="118" t="s">
        <v>938</v>
      </c>
      <c r="CT5" s="118" t="s">
        <v>939</v>
      </c>
      <c r="CU5" s="118" t="s">
        <v>940</v>
      </c>
      <c r="CV5" s="118" t="s">
        <v>941</v>
      </c>
      <c r="CW5" s="118" t="s">
        <v>984</v>
      </c>
      <c r="CX5" s="118" t="s">
        <v>944</v>
      </c>
      <c r="CY5" s="118" t="s">
        <v>945</v>
      </c>
      <c r="CZ5" s="118" t="s">
        <v>946</v>
      </c>
      <c r="DA5" s="110" t="s">
        <v>947</v>
      </c>
      <c r="DB5" s="110" t="s">
        <v>948</v>
      </c>
      <c r="DC5" s="110" t="s">
        <v>949</v>
      </c>
      <c r="DD5" s="110" t="s">
        <v>950</v>
      </c>
      <c r="DE5" s="110" t="s">
        <v>951</v>
      </c>
      <c r="DF5" s="110" t="s">
        <v>952</v>
      </c>
      <c r="DG5" s="110" t="s">
        <v>953</v>
      </c>
      <c r="DH5" s="110" t="s">
        <v>954</v>
      </c>
      <c r="DI5" s="110" t="s">
        <v>955</v>
      </c>
      <c r="DJ5" s="119" t="s">
        <v>947</v>
      </c>
      <c r="DK5" s="119" t="s">
        <v>948</v>
      </c>
      <c r="DL5" s="120" t="s">
        <v>951</v>
      </c>
      <c r="DM5" s="120" t="s">
        <v>952</v>
      </c>
      <c r="DN5" s="121" t="s">
        <v>956</v>
      </c>
      <c r="DO5" s="122" t="s">
        <v>958</v>
      </c>
    </row>
    <row r="6" spans="1:120" s="99" customFormat="1">
      <c r="A6" s="93"/>
      <c r="B6" s="93"/>
      <c r="C6" s="93"/>
      <c r="D6" s="93"/>
      <c r="E6" s="93"/>
      <c r="F6" s="93"/>
      <c r="G6" s="94" t="s">
        <v>722</v>
      </c>
      <c r="H6" s="94" t="s">
        <v>724</v>
      </c>
      <c r="I6" s="94" t="s">
        <v>726</v>
      </c>
      <c r="J6" s="94" t="s">
        <v>729</v>
      </c>
      <c r="K6" s="94" t="s">
        <v>728</v>
      </c>
      <c r="L6" s="94" t="s">
        <v>731</v>
      </c>
      <c r="M6" s="94" t="s">
        <v>733</v>
      </c>
      <c r="N6" s="94" t="s">
        <v>737</v>
      </c>
      <c r="O6" s="94" t="s">
        <v>740</v>
      </c>
      <c r="P6" s="94" t="s">
        <v>739</v>
      </c>
      <c r="Q6" s="94" t="s">
        <v>742</v>
      </c>
      <c r="R6" s="94" t="s">
        <v>744</v>
      </c>
      <c r="S6" s="94" t="s">
        <v>746</v>
      </c>
      <c r="T6" s="94" t="s">
        <v>748</v>
      </c>
      <c r="U6" s="94" t="s">
        <v>750</v>
      </c>
      <c r="V6" s="94" t="s">
        <v>963</v>
      </c>
      <c r="W6" s="94" t="s">
        <v>964</v>
      </c>
      <c r="X6" s="95"/>
      <c r="Y6" s="94" t="s">
        <v>755</v>
      </c>
      <c r="Z6" s="94" t="s">
        <v>757</v>
      </c>
      <c r="AA6" s="94" t="s">
        <v>759</v>
      </c>
      <c r="AB6" s="94" t="s">
        <v>761</v>
      </c>
      <c r="AC6" s="94" t="s">
        <v>763</v>
      </c>
      <c r="AD6" s="94" t="s">
        <v>765</v>
      </c>
      <c r="AE6" s="94" t="s">
        <v>767</v>
      </c>
      <c r="AF6" s="94" t="s">
        <v>769</v>
      </c>
      <c r="AG6" s="94" t="s">
        <v>771</v>
      </c>
      <c r="AH6" s="94" t="s">
        <v>773</v>
      </c>
      <c r="AI6" s="94" t="s">
        <v>775</v>
      </c>
      <c r="AJ6" s="94" t="s">
        <v>777</v>
      </c>
      <c r="AK6" s="94" t="s">
        <v>779</v>
      </c>
      <c r="AL6" s="94" t="s">
        <v>781</v>
      </c>
      <c r="AM6" s="94" t="s">
        <v>783</v>
      </c>
      <c r="AN6" s="94" t="s">
        <v>785</v>
      </c>
      <c r="AO6" s="94" t="s">
        <v>787</v>
      </c>
      <c r="AP6" s="94" t="s">
        <v>788</v>
      </c>
      <c r="AQ6" s="94" t="s">
        <v>790</v>
      </c>
      <c r="AR6" s="94" t="s">
        <v>792</v>
      </c>
      <c r="AS6" s="94" t="s">
        <v>807</v>
      </c>
      <c r="AT6" s="94" t="s">
        <v>809</v>
      </c>
      <c r="AU6" s="94" t="s">
        <v>811</v>
      </c>
      <c r="AV6" s="94" t="s">
        <v>813</v>
      </c>
      <c r="AW6" s="94" t="s">
        <v>815</v>
      </c>
      <c r="AX6" s="94" t="s">
        <v>817</v>
      </c>
      <c r="AY6" s="94" t="s">
        <v>819</v>
      </c>
      <c r="AZ6" s="94" t="s">
        <v>822</v>
      </c>
      <c r="BA6" s="94" t="s">
        <v>825</v>
      </c>
      <c r="BB6" s="94" t="s">
        <v>824</v>
      </c>
      <c r="BC6" s="94" t="s">
        <v>827</v>
      </c>
      <c r="BD6" s="94"/>
      <c r="BE6" s="94"/>
      <c r="BF6" s="94"/>
      <c r="BG6" s="94"/>
      <c r="BH6" s="96" t="s">
        <v>836</v>
      </c>
      <c r="BI6" s="96" t="s">
        <v>838</v>
      </c>
      <c r="BJ6" s="96" t="s">
        <v>840</v>
      </c>
      <c r="BK6" s="96"/>
      <c r="BL6" s="96" t="s">
        <v>844</v>
      </c>
      <c r="BM6" s="96" t="s">
        <v>846</v>
      </c>
      <c r="BN6" s="96" t="s">
        <v>848</v>
      </c>
      <c r="BO6" s="96" t="s">
        <v>855</v>
      </c>
      <c r="BP6" s="96"/>
      <c r="BQ6" s="96"/>
      <c r="BR6" s="96"/>
      <c r="BS6" s="96"/>
      <c r="BT6" s="97" t="s">
        <v>863</v>
      </c>
      <c r="BU6" s="97" t="s">
        <v>865</v>
      </c>
      <c r="BV6" s="97"/>
      <c r="BW6" s="97" t="s">
        <v>869</v>
      </c>
      <c r="BX6" s="97" t="s">
        <v>871</v>
      </c>
      <c r="BY6" s="97"/>
      <c r="BZ6" s="97"/>
      <c r="CA6" s="97"/>
      <c r="CB6" s="97"/>
      <c r="CC6" s="98" t="s">
        <v>965</v>
      </c>
      <c r="CD6" s="98" t="s">
        <v>966</v>
      </c>
      <c r="CE6" s="98" t="s">
        <v>967</v>
      </c>
      <c r="CF6" s="98" t="s">
        <v>968</v>
      </c>
      <c r="CG6" s="98" t="s">
        <v>969</v>
      </c>
      <c r="CH6" s="98"/>
      <c r="CI6" s="106"/>
      <c r="CJ6" s="106"/>
      <c r="CK6" s="106"/>
      <c r="CL6" s="106"/>
      <c r="CM6" s="106"/>
      <c r="CN6" s="106"/>
      <c r="CO6" s="106"/>
      <c r="CP6" s="106"/>
      <c r="CQ6" s="106"/>
      <c r="CR6" s="127"/>
      <c r="CS6" s="127"/>
      <c r="CT6" s="127"/>
      <c r="CU6" s="127"/>
      <c r="CV6" s="127"/>
      <c r="CW6" s="127"/>
      <c r="CX6" s="127"/>
      <c r="CY6" s="127"/>
      <c r="CZ6" s="127"/>
      <c r="DA6" s="128"/>
      <c r="DB6" s="128"/>
      <c r="DC6" s="128"/>
      <c r="DD6" s="128"/>
      <c r="DE6" s="128"/>
      <c r="DF6" s="128"/>
      <c r="DG6" s="128"/>
      <c r="DH6" s="128"/>
      <c r="DI6" s="128"/>
      <c r="DJ6" s="111"/>
      <c r="DK6" s="111"/>
      <c r="DL6" s="112"/>
      <c r="DM6" s="112"/>
      <c r="DN6" s="129"/>
      <c r="DO6" s="130"/>
    </row>
    <row r="7" spans="1:120" s="99" customFormat="1" ht="47.25">
      <c r="A7" s="125" t="str">
        <f>'Three year Budget Plan '!C5</f>
        <v/>
      </c>
      <c r="B7" s="125">
        <f>'Three year Budget Plan '!C4</f>
        <v>0</v>
      </c>
      <c r="C7" s="125" t="str">
        <f>'Three year Budget Plan '!F10</f>
        <v>2027-28
School Budget Plan
(£)</v>
      </c>
      <c r="D7" s="125"/>
      <c r="E7" s="125"/>
      <c r="F7" s="125"/>
      <c r="G7" s="126">
        <f>'Three year Budget Plan '!F16</f>
        <v>0</v>
      </c>
      <c r="H7" s="126">
        <f>'Three year Budget Plan '!F17</f>
        <v>0</v>
      </c>
      <c r="I7" s="126">
        <f>'Three year Budget Plan '!F18</f>
        <v>0</v>
      </c>
      <c r="J7" s="126">
        <f>'Three year Budget Plan '!F19</f>
        <v>0</v>
      </c>
      <c r="K7" s="126">
        <f>'Three year Budget Plan '!F20</f>
        <v>0</v>
      </c>
      <c r="L7" s="126">
        <f>'Three year Budget Plan '!F21</f>
        <v>0</v>
      </c>
      <c r="M7" s="126">
        <f>'Three year Budget Plan '!F22</f>
        <v>0</v>
      </c>
      <c r="N7" s="126">
        <f>'Three year Budget Plan '!F23</f>
        <v>0</v>
      </c>
      <c r="O7" s="126">
        <f>'Three year Budget Plan '!F24</f>
        <v>0</v>
      </c>
      <c r="P7" s="126">
        <f>'Three year Budget Plan '!F25</f>
        <v>0</v>
      </c>
      <c r="Q7" s="126">
        <f>'Three year Budget Plan '!F26</f>
        <v>0</v>
      </c>
      <c r="R7" s="126">
        <f>'Three year Budget Plan '!F27</f>
        <v>0</v>
      </c>
      <c r="S7" s="126">
        <f>'Three year Budget Plan '!F28</f>
        <v>0</v>
      </c>
      <c r="T7" s="126">
        <f>'Three year Budget Plan '!F29</f>
        <v>0</v>
      </c>
      <c r="U7" s="126">
        <f>'Three year Budget Plan '!F30</f>
        <v>0</v>
      </c>
      <c r="V7" s="126" t="e">
        <f>'Three year Budget Plan '!#REF!</f>
        <v>#REF!</v>
      </c>
      <c r="W7" s="126" t="e">
        <f>'Three year Budget Plan '!#REF!</f>
        <v>#REF!</v>
      </c>
      <c r="X7" s="126" t="e">
        <f>SUM(G7:W7)</f>
        <v>#REF!</v>
      </c>
      <c r="Y7" s="126">
        <f>'Three year Budget Plan '!F34</f>
        <v>0</v>
      </c>
      <c r="Z7" s="126">
        <f>'Three year Budget Plan '!F35</f>
        <v>0</v>
      </c>
      <c r="AA7" s="126">
        <f>'Three year Budget Plan '!F36</f>
        <v>0</v>
      </c>
      <c r="AB7" s="126">
        <f>'Three year Budget Plan '!F37</f>
        <v>0</v>
      </c>
      <c r="AC7" s="126">
        <f>'Three year Budget Plan '!F38</f>
        <v>0</v>
      </c>
      <c r="AD7" s="126">
        <f>'Three year Budget Plan '!F39</f>
        <v>0</v>
      </c>
      <c r="AE7" s="126">
        <f>'Three year Budget Plan '!F40</f>
        <v>0</v>
      </c>
      <c r="AF7" s="126">
        <f>'Three year Budget Plan '!F41</f>
        <v>0</v>
      </c>
      <c r="AG7" s="126">
        <f>'Three year Budget Plan '!F42</f>
        <v>0</v>
      </c>
      <c r="AH7" s="126">
        <f>'Three year Budget Plan '!F43</f>
        <v>0</v>
      </c>
      <c r="AI7" s="126">
        <f>'Three year Budget Plan '!F44</f>
        <v>0</v>
      </c>
      <c r="AJ7" s="126">
        <f>'Three year Budget Plan '!F45</f>
        <v>0</v>
      </c>
      <c r="AK7" s="126">
        <f>'Three year Budget Plan '!F46</f>
        <v>0</v>
      </c>
      <c r="AL7" s="126">
        <f>'Three year Budget Plan '!F47</f>
        <v>0</v>
      </c>
      <c r="AM7" s="126">
        <f>'Three year Budget Plan '!F48</f>
        <v>0</v>
      </c>
      <c r="AN7" s="126">
        <f>'Three year Budget Plan '!F49</f>
        <v>0</v>
      </c>
      <c r="AO7" s="126">
        <f>'Three year Budget Plan '!F50</f>
        <v>0</v>
      </c>
      <c r="AP7" s="126">
        <f>'Three year Budget Plan '!F51</f>
        <v>0</v>
      </c>
      <c r="AQ7" s="126">
        <f>'Three year Budget Plan '!F52</f>
        <v>0</v>
      </c>
      <c r="AR7" s="126">
        <f>'Three year Budget Plan '!F53</f>
        <v>0</v>
      </c>
      <c r="AS7" s="126">
        <f>'Three year Budget Plan '!F60</f>
        <v>0</v>
      </c>
      <c r="AT7" s="126">
        <f>'Three year Budget Plan '!F61</f>
        <v>0</v>
      </c>
      <c r="AU7" s="126">
        <f>'Three year Budget Plan '!F62</f>
        <v>0</v>
      </c>
      <c r="AV7" s="126">
        <f>'Three year Budget Plan '!F63</f>
        <v>0</v>
      </c>
      <c r="AW7" s="126">
        <f>'Three year Budget Plan '!F64</f>
        <v>0</v>
      </c>
      <c r="AX7" s="126">
        <f>'Three year Budget Plan '!F65</f>
        <v>0</v>
      </c>
      <c r="AY7" s="126">
        <f>'Three year Budget Plan '!F66</f>
        <v>0</v>
      </c>
      <c r="AZ7" s="126">
        <f>'Three year Budget Plan '!F67</f>
        <v>0</v>
      </c>
      <c r="BA7" s="126">
        <f>'Three year Budget Plan '!F68</f>
        <v>0</v>
      </c>
      <c r="BB7" s="126">
        <f>'Three year Budget Plan '!F69</f>
        <v>0</v>
      </c>
      <c r="BC7" s="126">
        <f>'Three year Budget Plan '!F70</f>
        <v>0</v>
      </c>
      <c r="BD7" s="126">
        <f>SUM(Y7:BC7)</f>
        <v>0</v>
      </c>
      <c r="BE7" s="126">
        <f>'Three year Budget Plan '!F13</f>
        <v>0</v>
      </c>
      <c r="BF7" s="126" t="e">
        <f>X7-BD7</f>
        <v>#REF!</v>
      </c>
      <c r="BG7" s="126" t="e">
        <f>BE7+BF7</f>
        <v>#REF!</v>
      </c>
      <c r="BH7" s="126">
        <f>'Three year Budget Plan '!F83</f>
        <v>0</v>
      </c>
      <c r="BI7" s="126" t="s">
        <v>985</v>
      </c>
      <c r="BJ7" s="126">
        <f>'Three year Budget Plan '!F85</f>
        <v>0</v>
      </c>
      <c r="BK7" s="126">
        <f>SUM(BH7:BJ7)</f>
        <v>0</v>
      </c>
      <c r="BL7" s="126">
        <f>'Three year Budget Plan '!F90</f>
        <v>0</v>
      </c>
      <c r="BM7" s="126">
        <f>'Three year Budget Plan '!F91</f>
        <v>0</v>
      </c>
      <c r="BN7" s="126">
        <f>'Three year Budget Plan '!F92</f>
        <v>0</v>
      </c>
      <c r="BO7" s="126">
        <f>'Three year Budget Plan '!F97</f>
        <v>0</v>
      </c>
      <c r="BP7" s="126">
        <f>SUM(BL7:BO7)</f>
        <v>0</v>
      </c>
      <c r="BQ7" s="126">
        <f>'Three year Budget Plan '!F80</f>
        <v>0</v>
      </c>
      <c r="BR7" s="126">
        <f>BK7-BP7</f>
        <v>0</v>
      </c>
      <c r="BS7" s="126">
        <f>BQ7+BR7</f>
        <v>0</v>
      </c>
      <c r="BT7" s="126">
        <f>'Three year Budget Plan '!F110</f>
        <v>0</v>
      </c>
      <c r="BU7" s="126">
        <f>'Three year Budget Plan '!F111</f>
        <v>0</v>
      </c>
      <c r="BV7" s="126">
        <f>BT7+BU7</f>
        <v>0</v>
      </c>
      <c r="BW7" s="126">
        <f>'Three year Budget Plan '!F116</f>
        <v>0</v>
      </c>
      <c r="BX7" s="126">
        <f>'Three year Budget Plan '!F117</f>
        <v>0</v>
      </c>
      <c r="BY7" s="126">
        <f>BW7+BX7</f>
        <v>0</v>
      </c>
      <c r="BZ7" s="126">
        <f>'Three year Budget Plan '!F107</f>
        <v>0</v>
      </c>
      <c r="CA7" s="126">
        <f>BV7-BY7</f>
        <v>0</v>
      </c>
      <c r="CB7" s="126">
        <f>BZ7+CA7</f>
        <v>0</v>
      </c>
      <c r="CC7" s="126" t="e">
        <f>BG7</f>
        <v>#REF!</v>
      </c>
      <c r="CD7" s="126"/>
      <c r="CE7" s="126">
        <f>BS7</f>
        <v>0</v>
      </c>
      <c r="CF7" s="126"/>
      <c r="CG7" s="126">
        <f>CB7</f>
        <v>0</v>
      </c>
      <c r="CH7" s="126" t="e">
        <f>SUM(CC7:CG7)</f>
        <v>#REF!</v>
      </c>
      <c r="CI7" s="126">
        <v>0</v>
      </c>
      <c r="CJ7" s="126">
        <v>0</v>
      </c>
      <c r="CK7" s="126">
        <v>0</v>
      </c>
      <c r="CL7" s="126">
        <f>CI7-CJ7+CK7</f>
        <v>0</v>
      </c>
      <c r="CM7" s="126">
        <v>0</v>
      </c>
      <c r="CN7" s="126">
        <v>0</v>
      </c>
      <c r="CO7" s="126">
        <v>0</v>
      </c>
      <c r="CP7" s="126">
        <v>0</v>
      </c>
      <c r="CQ7" s="126">
        <f>SUM(CL7:CP7)</f>
        <v>0</v>
      </c>
      <c r="CR7" s="126">
        <v>0</v>
      </c>
      <c r="CS7" s="126">
        <v>0</v>
      </c>
      <c r="CT7" s="126">
        <v>0</v>
      </c>
      <c r="CU7" s="126">
        <f>CR7-CS7+CT7</f>
        <v>0</v>
      </c>
      <c r="CV7" s="126">
        <v>0</v>
      </c>
      <c r="CW7" s="126">
        <v>0</v>
      </c>
      <c r="CX7" s="126">
        <v>0</v>
      </c>
      <c r="CY7" s="126">
        <v>0</v>
      </c>
      <c r="CZ7" s="126">
        <f>SUM(CU7:CY7)</f>
        <v>0</v>
      </c>
      <c r="DA7" s="126">
        <v>0</v>
      </c>
      <c r="DB7" s="126">
        <v>0</v>
      </c>
      <c r="DC7" s="126">
        <v>0</v>
      </c>
      <c r="DD7" s="126">
        <v>0</v>
      </c>
      <c r="DE7" s="126">
        <v>0</v>
      </c>
      <c r="DF7" s="126">
        <v>0</v>
      </c>
      <c r="DG7" s="126">
        <v>0</v>
      </c>
      <c r="DH7" s="126">
        <v>0</v>
      </c>
      <c r="DI7" s="126">
        <f>SUM(DA7:DH7)</f>
        <v>0</v>
      </c>
      <c r="DJ7" s="126">
        <v>0</v>
      </c>
      <c r="DK7" s="126">
        <v>0</v>
      </c>
      <c r="DL7" s="126">
        <v>0</v>
      </c>
      <c r="DM7" s="126">
        <v>0</v>
      </c>
      <c r="DN7" s="126">
        <v>0</v>
      </c>
      <c r="DO7" s="124">
        <v>0</v>
      </c>
      <c r="DP7" s="131" t="e">
        <f>+CH7-CQ7-CZ7-DI7-DJ7-DK7-DL7-DM7-DN7</f>
        <v>#REF!</v>
      </c>
    </row>
    <row r="8" spans="1:120">
      <c r="U8" s="100">
        <f>U7-'Three year Budget Plan '!$F31</f>
        <v>0</v>
      </c>
      <c r="AX8" s="100">
        <f>AX7-'Three year Budget Plan '!$F72</f>
        <v>0</v>
      </c>
      <c r="AZ8" s="100">
        <f>U7-AX7-AZ7</f>
        <v>0</v>
      </c>
      <c r="BA8" s="101" t="e">
        <f>BA7-'Three year Budget Plan '!#REF!-'Three year Budget Plan '!#REF!</f>
        <v>#REF!</v>
      </c>
      <c r="BE8" s="100">
        <f>BE7-'Three year Budget Plan '!F87</f>
        <v>0</v>
      </c>
      <c r="BJ8" s="100">
        <f>BJ7-'Three year Budget Plan '!F99</f>
        <v>0</v>
      </c>
      <c r="BL8" s="101">
        <f>BL7-'Three year Budget Plan '!F101</f>
        <v>0</v>
      </c>
      <c r="BM8" s="101" t="e">
        <f>BM7-'Three year Budget Plan '!#REF!-'Three year Budget Plan '!#REF!</f>
        <v>#REF!</v>
      </c>
      <c r="BP8" s="102">
        <f>BP7-'Three year Budget Plan '!F113</f>
        <v>0</v>
      </c>
      <c r="BS8" s="102">
        <f>BS7-'Three year Budget Plan '!$F113</f>
        <v>0</v>
      </c>
      <c r="BT8" s="100"/>
      <c r="BU8" s="100">
        <f>BU7-'Three year Budget Plan '!$F121</f>
        <v>0</v>
      </c>
      <c r="BV8" s="103">
        <f>BV7-'Three year Budget Plan '!F123</f>
        <v>0</v>
      </c>
      <c r="BW8" s="103"/>
      <c r="BX8" s="103"/>
      <c r="BY8" s="103"/>
      <c r="BZ8" s="103"/>
      <c r="CA8" s="103"/>
      <c r="CB8" s="103" t="e">
        <f>CB7-'Three year Budget Plan '!#REF!</f>
        <v>#REF!</v>
      </c>
      <c r="CC8" s="103"/>
      <c r="CD8" s="103"/>
      <c r="CE8" s="103"/>
      <c r="CF8" s="103" t="e">
        <f>CF7-'Three year Budget Plan '!#REF!</f>
        <v>#REF!</v>
      </c>
      <c r="CG8" s="103"/>
      <c r="CH8" s="103"/>
      <c r="CI8" s="103"/>
      <c r="CJ8" s="103"/>
      <c r="CK8" s="103" t="e">
        <f>CK7-'Three year Budget Plan '!#REF!</f>
        <v>#REF!</v>
      </c>
    </row>
  </sheetData>
  <mergeCells count="10">
    <mergeCell ref="CR4:CZ4"/>
    <mergeCell ref="DA4:DI4"/>
    <mergeCell ref="DJ4:DK4"/>
    <mergeCell ref="DL4:DM4"/>
    <mergeCell ref="A4:F4"/>
    <mergeCell ref="G4:BG4"/>
    <mergeCell ref="BH4:BS4"/>
    <mergeCell ref="BT4:CB4"/>
    <mergeCell ref="CC4:CH4"/>
    <mergeCell ref="CI4:CQ4"/>
  </mergeCells>
  <pageMargins left="0.7" right="0.7" top="0.75" bottom="0.75" header="0.3" footer="0.3"/>
  <pageSetup paperSize="9" orientation="portrait" r:id="rId1"/>
  <headerFooter>
    <oddFooter>&amp;C_x000D_&amp;1#&amp;"Calibri"&amp;10&amp;K000000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B0F0"/>
  </sheetPr>
  <dimension ref="A1:DP8"/>
  <sheetViews>
    <sheetView showGridLines="0" workbookViewId="0">
      <selection activeCell="AA12" sqref="AA12"/>
    </sheetView>
  </sheetViews>
  <sheetFormatPr defaultColWidth="9.140625" defaultRowHeight="15.75"/>
  <cols>
    <col min="1" max="1" width="10.140625" style="91" customWidth="1"/>
    <col min="2" max="2" width="36.42578125" style="91" customWidth="1"/>
    <col min="3" max="3" width="20.28515625" style="91" customWidth="1"/>
    <col min="4" max="4" width="11.5703125" style="91" customWidth="1"/>
    <col min="5" max="6" width="12.28515625" style="91" customWidth="1"/>
    <col min="7" max="9" width="10.7109375" style="91" bestFit="1" customWidth="1"/>
    <col min="10" max="20" width="9.28515625" style="91" bestFit="1" customWidth="1"/>
    <col min="21" max="22" width="10.7109375" style="91" bestFit="1" customWidth="1"/>
    <col min="23" max="49" width="9.28515625" style="91" bestFit="1" customWidth="1"/>
    <col min="50" max="50" width="13.42578125" style="91" bestFit="1" customWidth="1"/>
    <col min="51" max="51" width="11.140625" style="91" customWidth="1"/>
    <col min="52" max="52" width="9.7109375" style="91" bestFit="1" customWidth="1"/>
    <col min="53" max="53" width="13.28515625" style="91" customWidth="1"/>
    <col min="54" max="57" width="9.28515625" style="91" bestFit="1" customWidth="1"/>
    <col min="58" max="58" width="10" style="91" customWidth="1"/>
    <col min="59" max="59" width="10.42578125" style="91" customWidth="1"/>
    <col min="60" max="60" width="10.85546875" style="91" customWidth="1"/>
    <col min="61" max="61" width="10.7109375" style="91" customWidth="1"/>
    <col min="62" max="62" width="11.28515625" style="91" customWidth="1"/>
    <col min="63" max="65" width="9.28515625" style="91" bestFit="1" customWidth="1"/>
    <col min="66" max="66" width="10.5703125" style="91" customWidth="1"/>
    <col min="67" max="67" width="10.140625" style="91" customWidth="1"/>
    <col min="68" max="68" width="11.140625" style="91" customWidth="1"/>
    <col min="69" max="69" width="10.140625" style="91" customWidth="1"/>
    <col min="70" max="70" width="10.5703125" style="91" customWidth="1"/>
    <col min="71" max="71" width="11.140625" style="91" customWidth="1"/>
    <col min="72" max="80" width="13.28515625" style="91" customWidth="1"/>
    <col min="81" max="86" width="9.140625" style="91"/>
    <col min="87" max="121" width="0" style="91" hidden="1" customWidth="1"/>
    <col min="122" max="16384" width="9.140625" style="91"/>
  </cols>
  <sheetData>
    <row r="1" spans="1:120" s="99" customFormat="1">
      <c r="A1" s="90" t="str">
        <f>'2026-27'!A1</f>
        <v>Status</v>
      </c>
    </row>
    <row r="2" spans="1:120" s="99" customFormat="1">
      <c r="A2" s="90" t="s">
        <v>986</v>
      </c>
    </row>
    <row r="3" spans="1:120" s="99" customFormat="1">
      <c r="A3" s="104"/>
      <c r="B3" s="104"/>
      <c r="C3" s="104"/>
      <c r="D3" s="104"/>
      <c r="E3" s="104"/>
      <c r="F3" s="104"/>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row>
    <row r="4" spans="1:120" s="99" customFormat="1" ht="12.75" customHeight="1">
      <c r="A4" s="842" t="s">
        <v>884</v>
      </c>
      <c r="B4" s="843"/>
      <c r="C4" s="843"/>
      <c r="D4" s="843"/>
      <c r="E4" s="843"/>
      <c r="F4" s="844"/>
      <c r="G4" s="845" t="s">
        <v>885</v>
      </c>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6"/>
      <c r="AS4" s="846"/>
      <c r="AT4" s="846"/>
      <c r="AU4" s="846"/>
      <c r="AV4" s="846"/>
      <c r="AW4" s="846"/>
      <c r="AX4" s="846"/>
      <c r="AY4" s="846"/>
      <c r="AZ4" s="846"/>
      <c r="BA4" s="846"/>
      <c r="BB4" s="846"/>
      <c r="BC4" s="846"/>
      <c r="BD4" s="846"/>
      <c r="BE4" s="846"/>
      <c r="BF4" s="846"/>
      <c r="BG4" s="847"/>
      <c r="BH4" s="848" t="s">
        <v>886</v>
      </c>
      <c r="BI4" s="849"/>
      <c r="BJ4" s="849"/>
      <c r="BK4" s="849"/>
      <c r="BL4" s="849"/>
      <c r="BM4" s="849"/>
      <c r="BN4" s="849"/>
      <c r="BO4" s="849"/>
      <c r="BP4" s="849"/>
      <c r="BQ4" s="849"/>
      <c r="BR4" s="849"/>
      <c r="BS4" s="850"/>
      <c r="BT4" s="851" t="s">
        <v>887</v>
      </c>
      <c r="BU4" s="852"/>
      <c r="BV4" s="852"/>
      <c r="BW4" s="852"/>
      <c r="BX4" s="852"/>
      <c r="BY4" s="852"/>
      <c r="BZ4" s="852"/>
      <c r="CA4" s="852"/>
      <c r="CB4" s="853"/>
      <c r="CC4" s="861" t="s">
        <v>888</v>
      </c>
      <c r="CD4" s="861"/>
      <c r="CE4" s="861"/>
      <c r="CF4" s="861"/>
      <c r="CG4" s="861"/>
      <c r="CH4" s="861"/>
      <c r="CI4" s="857" t="s">
        <v>889</v>
      </c>
      <c r="CJ4" s="858"/>
      <c r="CK4" s="858"/>
      <c r="CL4" s="858"/>
      <c r="CM4" s="858"/>
      <c r="CN4" s="858"/>
      <c r="CO4" s="858"/>
      <c r="CP4" s="858"/>
      <c r="CQ4" s="859"/>
      <c r="CR4" s="832" t="s">
        <v>890</v>
      </c>
      <c r="CS4" s="833"/>
      <c r="CT4" s="833"/>
      <c r="CU4" s="833"/>
      <c r="CV4" s="833"/>
      <c r="CW4" s="833"/>
      <c r="CX4" s="833"/>
      <c r="CY4" s="833"/>
      <c r="CZ4" s="834"/>
      <c r="DA4" s="862" t="s">
        <v>891</v>
      </c>
      <c r="DB4" s="862"/>
      <c r="DC4" s="862"/>
      <c r="DD4" s="862"/>
      <c r="DE4" s="862"/>
      <c r="DF4" s="862"/>
      <c r="DG4" s="862"/>
      <c r="DH4" s="862"/>
      <c r="DI4" s="862"/>
      <c r="DJ4" s="863" t="s">
        <v>892</v>
      </c>
      <c r="DK4" s="863"/>
      <c r="DL4" s="860" t="s">
        <v>893</v>
      </c>
      <c r="DM4" s="860"/>
      <c r="DN4" s="113"/>
    </row>
    <row r="5" spans="1:120" s="123" customFormat="1" ht="157.5">
      <c r="A5" s="92" t="s">
        <v>550</v>
      </c>
      <c r="B5" s="92" t="s">
        <v>2</v>
      </c>
      <c r="C5" s="92" t="s">
        <v>894</v>
      </c>
      <c r="D5" s="92" t="s">
        <v>895</v>
      </c>
      <c r="E5" s="92" t="s">
        <v>896</v>
      </c>
      <c r="F5" s="92" t="s">
        <v>897</v>
      </c>
      <c r="G5" s="114" t="s">
        <v>898</v>
      </c>
      <c r="H5" s="114" t="s">
        <v>725</v>
      </c>
      <c r="I5" s="114" t="s">
        <v>899</v>
      </c>
      <c r="J5" s="114" t="s">
        <v>730</v>
      </c>
      <c r="K5" s="114" t="s">
        <v>732</v>
      </c>
      <c r="L5" s="114" t="s">
        <v>734</v>
      </c>
      <c r="M5" s="114" t="s">
        <v>900</v>
      </c>
      <c r="N5" s="114" t="s">
        <v>738</v>
      </c>
      <c r="O5" s="114" t="s">
        <v>741</v>
      </c>
      <c r="P5" s="114" t="s">
        <v>743</v>
      </c>
      <c r="Q5" s="114" t="s">
        <v>745</v>
      </c>
      <c r="R5" s="114" t="s">
        <v>747</v>
      </c>
      <c r="S5" s="114" t="s">
        <v>901</v>
      </c>
      <c r="T5" s="114" t="s">
        <v>751</v>
      </c>
      <c r="U5" s="114" t="s">
        <v>902</v>
      </c>
      <c r="V5" s="114" t="s">
        <v>905</v>
      </c>
      <c r="W5" s="114" t="s">
        <v>906</v>
      </c>
      <c r="X5" s="114" t="s">
        <v>907</v>
      </c>
      <c r="Y5" s="114" t="s">
        <v>756</v>
      </c>
      <c r="Z5" s="114" t="s">
        <v>908</v>
      </c>
      <c r="AA5" s="114" t="s">
        <v>760</v>
      </c>
      <c r="AB5" s="114" t="s">
        <v>762</v>
      </c>
      <c r="AC5" s="114" t="s">
        <v>764</v>
      </c>
      <c r="AD5" s="114" t="s">
        <v>766</v>
      </c>
      <c r="AE5" s="114" t="s">
        <v>768</v>
      </c>
      <c r="AF5" s="114" t="s">
        <v>770</v>
      </c>
      <c r="AG5" s="114" t="s">
        <v>909</v>
      </c>
      <c r="AH5" s="114" t="s">
        <v>774</v>
      </c>
      <c r="AI5" s="114" t="s">
        <v>776</v>
      </c>
      <c r="AJ5" s="114" t="s">
        <v>778</v>
      </c>
      <c r="AK5" s="114" t="s">
        <v>780</v>
      </c>
      <c r="AL5" s="114" t="s">
        <v>782</v>
      </c>
      <c r="AM5" s="114" t="s">
        <v>784</v>
      </c>
      <c r="AN5" s="114" t="s">
        <v>786</v>
      </c>
      <c r="AO5" s="114" t="s">
        <v>35</v>
      </c>
      <c r="AP5" s="114" t="s">
        <v>789</v>
      </c>
      <c r="AQ5" s="114" t="s">
        <v>910</v>
      </c>
      <c r="AR5" s="114" t="s">
        <v>911</v>
      </c>
      <c r="AS5" s="114" t="s">
        <v>912</v>
      </c>
      <c r="AT5" s="114" t="s">
        <v>810</v>
      </c>
      <c r="AU5" s="114" t="s">
        <v>812</v>
      </c>
      <c r="AV5" s="114" t="s">
        <v>814</v>
      </c>
      <c r="AW5" s="114" t="s">
        <v>816</v>
      </c>
      <c r="AX5" s="114" t="s">
        <v>818</v>
      </c>
      <c r="AY5" s="114" t="s">
        <v>820</v>
      </c>
      <c r="AZ5" s="114" t="s">
        <v>823</v>
      </c>
      <c r="BA5" s="114" t="s">
        <v>826</v>
      </c>
      <c r="BB5" s="114" t="s">
        <v>828</v>
      </c>
      <c r="BC5" s="114" t="s">
        <v>829</v>
      </c>
      <c r="BD5" s="114" t="s">
        <v>913</v>
      </c>
      <c r="BE5" s="114" t="s">
        <v>914</v>
      </c>
      <c r="BF5" s="114" t="s">
        <v>915</v>
      </c>
      <c r="BG5" s="114" t="s">
        <v>916</v>
      </c>
      <c r="BH5" s="115" t="s">
        <v>917</v>
      </c>
      <c r="BI5" s="115" t="s">
        <v>839</v>
      </c>
      <c r="BJ5" s="115" t="s">
        <v>841</v>
      </c>
      <c r="BK5" s="115" t="s">
        <v>918</v>
      </c>
      <c r="BL5" s="115" t="s">
        <v>845</v>
      </c>
      <c r="BM5" s="115" t="s">
        <v>919</v>
      </c>
      <c r="BN5" s="115" t="s">
        <v>849</v>
      </c>
      <c r="BO5" s="115" t="s">
        <v>920</v>
      </c>
      <c r="BP5" s="115" t="s">
        <v>921</v>
      </c>
      <c r="BQ5" s="115" t="s">
        <v>922</v>
      </c>
      <c r="BR5" s="115" t="s">
        <v>923</v>
      </c>
      <c r="BS5" s="115" t="s">
        <v>924</v>
      </c>
      <c r="BT5" s="116" t="s">
        <v>925</v>
      </c>
      <c r="BU5" s="116" t="s">
        <v>866</v>
      </c>
      <c r="BV5" s="116" t="s">
        <v>926</v>
      </c>
      <c r="BW5" s="116" t="s">
        <v>870</v>
      </c>
      <c r="BX5" s="116" t="s">
        <v>872</v>
      </c>
      <c r="BY5" s="116" t="s">
        <v>927</v>
      </c>
      <c r="BZ5" s="116" t="s">
        <v>928</v>
      </c>
      <c r="CA5" s="116" t="s">
        <v>929</v>
      </c>
      <c r="CB5" s="116" t="s">
        <v>930</v>
      </c>
      <c r="CC5" s="109" t="s">
        <v>931</v>
      </c>
      <c r="CD5" s="109" t="s">
        <v>932</v>
      </c>
      <c r="CE5" s="109" t="s">
        <v>933</v>
      </c>
      <c r="CF5" s="109" t="s">
        <v>934</v>
      </c>
      <c r="CG5" s="109" t="s">
        <v>935</v>
      </c>
      <c r="CH5" s="109" t="s">
        <v>936</v>
      </c>
      <c r="CI5" s="117" t="s">
        <v>937</v>
      </c>
      <c r="CJ5" s="117" t="s">
        <v>938</v>
      </c>
      <c r="CK5" s="117" t="s">
        <v>939</v>
      </c>
      <c r="CL5" s="117" t="s">
        <v>940</v>
      </c>
      <c r="CM5" s="117" t="s">
        <v>941</v>
      </c>
      <c r="CN5" s="117" t="s">
        <v>984</v>
      </c>
      <c r="CO5" s="117" t="s">
        <v>944</v>
      </c>
      <c r="CP5" s="117" t="s">
        <v>945</v>
      </c>
      <c r="CQ5" s="117" t="s">
        <v>946</v>
      </c>
      <c r="CR5" s="118" t="s">
        <v>937</v>
      </c>
      <c r="CS5" s="118" t="s">
        <v>938</v>
      </c>
      <c r="CT5" s="118" t="s">
        <v>939</v>
      </c>
      <c r="CU5" s="118" t="s">
        <v>940</v>
      </c>
      <c r="CV5" s="118" t="s">
        <v>941</v>
      </c>
      <c r="CW5" s="118" t="s">
        <v>984</v>
      </c>
      <c r="CX5" s="118" t="s">
        <v>944</v>
      </c>
      <c r="CY5" s="118" t="s">
        <v>945</v>
      </c>
      <c r="CZ5" s="118" t="s">
        <v>946</v>
      </c>
      <c r="DA5" s="110" t="s">
        <v>947</v>
      </c>
      <c r="DB5" s="110" t="s">
        <v>948</v>
      </c>
      <c r="DC5" s="110" t="s">
        <v>949</v>
      </c>
      <c r="DD5" s="110" t="s">
        <v>950</v>
      </c>
      <c r="DE5" s="110" t="s">
        <v>951</v>
      </c>
      <c r="DF5" s="110" t="s">
        <v>952</v>
      </c>
      <c r="DG5" s="110" t="s">
        <v>953</v>
      </c>
      <c r="DH5" s="110" t="s">
        <v>954</v>
      </c>
      <c r="DI5" s="110" t="s">
        <v>955</v>
      </c>
      <c r="DJ5" s="119" t="s">
        <v>947</v>
      </c>
      <c r="DK5" s="119" t="s">
        <v>948</v>
      </c>
      <c r="DL5" s="120" t="s">
        <v>951</v>
      </c>
      <c r="DM5" s="120" t="s">
        <v>952</v>
      </c>
      <c r="DN5" s="121" t="s">
        <v>956</v>
      </c>
      <c r="DO5" s="122" t="s">
        <v>958</v>
      </c>
    </row>
    <row r="6" spans="1:120" s="99" customFormat="1">
      <c r="A6" s="93"/>
      <c r="B6" s="93"/>
      <c r="C6" s="93"/>
      <c r="D6" s="93"/>
      <c r="E6" s="93"/>
      <c r="F6" s="93"/>
      <c r="G6" s="94" t="s">
        <v>722</v>
      </c>
      <c r="H6" s="94" t="s">
        <v>724</v>
      </c>
      <c r="I6" s="94" t="s">
        <v>726</v>
      </c>
      <c r="J6" s="94" t="s">
        <v>729</v>
      </c>
      <c r="K6" s="94" t="s">
        <v>728</v>
      </c>
      <c r="L6" s="94" t="s">
        <v>731</v>
      </c>
      <c r="M6" s="94" t="s">
        <v>733</v>
      </c>
      <c r="N6" s="94" t="s">
        <v>737</v>
      </c>
      <c r="O6" s="94" t="s">
        <v>740</v>
      </c>
      <c r="P6" s="94" t="s">
        <v>739</v>
      </c>
      <c r="Q6" s="94" t="s">
        <v>742</v>
      </c>
      <c r="R6" s="94" t="s">
        <v>744</v>
      </c>
      <c r="S6" s="94" t="s">
        <v>746</v>
      </c>
      <c r="T6" s="94" t="s">
        <v>748</v>
      </c>
      <c r="U6" s="94" t="s">
        <v>750</v>
      </c>
      <c r="V6" s="94" t="s">
        <v>963</v>
      </c>
      <c r="W6" s="94" t="s">
        <v>964</v>
      </c>
      <c r="X6" s="95"/>
      <c r="Y6" s="94" t="s">
        <v>755</v>
      </c>
      <c r="Z6" s="94" t="s">
        <v>757</v>
      </c>
      <c r="AA6" s="94" t="s">
        <v>759</v>
      </c>
      <c r="AB6" s="94" t="s">
        <v>761</v>
      </c>
      <c r="AC6" s="94" t="s">
        <v>763</v>
      </c>
      <c r="AD6" s="94" t="s">
        <v>765</v>
      </c>
      <c r="AE6" s="94" t="s">
        <v>767</v>
      </c>
      <c r="AF6" s="94" t="s">
        <v>769</v>
      </c>
      <c r="AG6" s="94" t="s">
        <v>771</v>
      </c>
      <c r="AH6" s="94" t="s">
        <v>773</v>
      </c>
      <c r="AI6" s="94" t="s">
        <v>775</v>
      </c>
      <c r="AJ6" s="94" t="s">
        <v>777</v>
      </c>
      <c r="AK6" s="94" t="s">
        <v>779</v>
      </c>
      <c r="AL6" s="94" t="s">
        <v>781</v>
      </c>
      <c r="AM6" s="94" t="s">
        <v>783</v>
      </c>
      <c r="AN6" s="94" t="s">
        <v>785</v>
      </c>
      <c r="AO6" s="94" t="s">
        <v>787</v>
      </c>
      <c r="AP6" s="94" t="s">
        <v>788</v>
      </c>
      <c r="AQ6" s="94" t="s">
        <v>790</v>
      </c>
      <c r="AR6" s="94" t="s">
        <v>792</v>
      </c>
      <c r="AS6" s="94" t="s">
        <v>807</v>
      </c>
      <c r="AT6" s="94" t="s">
        <v>809</v>
      </c>
      <c r="AU6" s="94" t="s">
        <v>811</v>
      </c>
      <c r="AV6" s="94" t="s">
        <v>813</v>
      </c>
      <c r="AW6" s="94" t="s">
        <v>815</v>
      </c>
      <c r="AX6" s="94" t="s">
        <v>817</v>
      </c>
      <c r="AY6" s="94" t="s">
        <v>819</v>
      </c>
      <c r="AZ6" s="94" t="s">
        <v>822</v>
      </c>
      <c r="BA6" s="94" t="s">
        <v>825</v>
      </c>
      <c r="BB6" s="94" t="s">
        <v>824</v>
      </c>
      <c r="BC6" s="94" t="s">
        <v>827</v>
      </c>
      <c r="BD6" s="94"/>
      <c r="BE6" s="94"/>
      <c r="BF6" s="94"/>
      <c r="BG6" s="94"/>
      <c r="BH6" s="96" t="s">
        <v>836</v>
      </c>
      <c r="BI6" s="96" t="s">
        <v>838</v>
      </c>
      <c r="BJ6" s="96" t="s">
        <v>840</v>
      </c>
      <c r="BK6" s="96"/>
      <c r="BL6" s="96" t="s">
        <v>844</v>
      </c>
      <c r="BM6" s="96" t="s">
        <v>846</v>
      </c>
      <c r="BN6" s="96" t="s">
        <v>848</v>
      </c>
      <c r="BO6" s="96" t="s">
        <v>855</v>
      </c>
      <c r="BP6" s="96"/>
      <c r="BQ6" s="96"/>
      <c r="BR6" s="96"/>
      <c r="BS6" s="96"/>
      <c r="BT6" s="97" t="s">
        <v>863</v>
      </c>
      <c r="BU6" s="97" t="s">
        <v>865</v>
      </c>
      <c r="BV6" s="97"/>
      <c r="BW6" s="97" t="s">
        <v>869</v>
      </c>
      <c r="BX6" s="97" t="s">
        <v>871</v>
      </c>
      <c r="BY6" s="97"/>
      <c r="BZ6" s="97"/>
      <c r="CA6" s="97"/>
      <c r="CB6" s="97"/>
      <c r="CC6" s="98" t="s">
        <v>965</v>
      </c>
      <c r="CD6" s="98" t="s">
        <v>966</v>
      </c>
      <c r="CE6" s="98" t="s">
        <v>967</v>
      </c>
      <c r="CF6" s="98" t="s">
        <v>968</v>
      </c>
      <c r="CG6" s="98" t="s">
        <v>969</v>
      </c>
      <c r="CH6" s="98"/>
      <c r="CI6" s="106"/>
      <c r="CJ6" s="106"/>
      <c r="CK6" s="106"/>
      <c r="CL6" s="106"/>
      <c r="CM6" s="106"/>
      <c r="CN6" s="106"/>
      <c r="CO6" s="106"/>
      <c r="CP6" s="106"/>
      <c r="CQ6" s="106"/>
      <c r="CR6" s="127"/>
      <c r="CS6" s="127"/>
      <c r="CT6" s="127"/>
      <c r="CU6" s="127"/>
      <c r="CV6" s="127"/>
      <c r="CW6" s="127"/>
      <c r="CX6" s="127"/>
      <c r="CY6" s="127"/>
      <c r="CZ6" s="127"/>
      <c r="DA6" s="128"/>
      <c r="DB6" s="128"/>
      <c r="DC6" s="128"/>
      <c r="DD6" s="128"/>
      <c r="DE6" s="128"/>
      <c r="DF6" s="128"/>
      <c r="DG6" s="128"/>
      <c r="DH6" s="128"/>
      <c r="DI6" s="128"/>
      <c r="DJ6" s="111"/>
      <c r="DK6" s="111"/>
      <c r="DL6" s="112"/>
      <c r="DM6" s="112"/>
      <c r="DN6" s="129"/>
      <c r="DO6" s="130"/>
    </row>
    <row r="7" spans="1:120" s="99" customFormat="1" ht="47.25">
      <c r="A7" s="125" t="str">
        <f>'Three year Budget Plan '!C5</f>
        <v/>
      </c>
      <c r="B7" s="125">
        <f>'Three year Budget Plan '!C4</f>
        <v>0</v>
      </c>
      <c r="C7" s="125" t="str">
        <f>'Three year Budget Plan '!G10</f>
        <v>2028-29
School Budget Plan
(£)</v>
      </c>
      <c r="D7" s="125"/>
      <c r="E7" s="125"/>
      <c r="F7" s="125"/>
      <c r="G7" s="126">
        <f>'Three year Budget Plan '!G16</f>
        <v>0</v>
      </c>
      <c r="H7" s="126">
        <f>'Three year Budget Plan '!G17</f>
        <v>0</v>
      </c>
      <c r="I7" s="126">
        <f>'Three year Budget Plan '!G18</f>
        <v>0</v>
      </c>
      <c r="J7" s="126">
        <f>'Three year Budget Plan '!G19</f>
        <v>0</v>
      </c>
      <c r="K7" s="126">
        <f>'Three year Budget Plan '!G20</f>
        <v>0</v>
      </c>
      <c r="L7" s="126">
        <f>'Three year Budget Plan '!G21</f>
        <v>0</v>
      </c>
      <c r="M7" s="126">
        <f>'Three year Budget Plan '!G22</f>
        <v>0</v>
      </c>
      <c r="N7" s="126">
        <f>'Three year Budget Plan '!G23</f>
        <v>0</v>
      </c>
      <c r="O7" s="126">
        <f>'Three year Budget Plan '!G24</f>
        <v>0</v>
      </c>
      <c r="P7" s="126">
        <f>'Three year Budget Plan '!G25</f>
        <v>0</v>
      </c>
      <c r="Q7" s="126">
        <f>'Three year Budget Plan '!G26</f>
        <v>0</v>
      </c>
      <c r="R7" s="126">
        <f>'Three year Budget Plan '!G27</f>
        <v>0</v>
      </c>
      <c r="S7" s="126">
        <f>'Three year Budget Plan '!G28</f>
        <v>0</v>
      </c>
      <c r="T7" s="126">
        <f>'Three year Budget Plan '!G29</f>
        <v>0</v>
      </c>
      <c r="U7" s="126">
        <f>'Three year Budget Plan '!G30</f>
        <v>0</v>
      </c>
      <c r="V7" s="126" t="e">
        <f>'Three year Budget Plan '!#REF!</f>
        <v>#REF!</v>
      </c>
      <c r="W7" s="126" t="e">
        <f>'Three year Budget Plan '!#REF!</f>
        <v>#REF!</v>
      </c>
      <c r="X7" s="126" t="e">
        <f>SUM(G7:W7)</f>
        <v>#REF!</v>
      </c>
      <c r="Y7" s="126">
        <f>'Three year Budget Plan '!G34</f>
        <v>0</v>
      </c>
      <c r="Z7" s="126">
        <f>'Three year Budget Plan '!G35</f>
        <v>0</v>
      </c>
      <c r="AA7" s="126">
        <f>'Three year Budget Plan '!G36</f>
        <v>0</v>
      </c>
      <c r="AB7" s="126">
        <f>'Three year Budget Plan '!G37</f>
        <v>0</v>
      </c>
      <c r="AC7" s="126">
        <f>'Three year Budget Plan '!G38</f>
        <v>0</v>
      </c>
      <c r="AD7" s="126">
        <f>'Three year Budget Plan '!G39</f>
        <v>0</v>
      </c>
      <c r="AE7" s="126">
        <f>'Three year Budget Plan '!G40</f>
        <v>0</v>
      </c>
      <c r="AF7" s="126">
        <f>'Three year Budget Plan '!G41</f>
        <v>0</v>
      </c>
      <c r="AG7" s="126">
        <f>'Three year Budget Plan '!G42</f>
        <v>0</v>
      </c>
      <c r="AH7" s="126">
        <f>'Three year Budget Plan '!G43</f>
        <v>0</v>
      </c>
      <c r="AI7" s="126">
        <f>'Three year Budget Plan '!G44</f>
        <v>0</v>
      </c>
      <c r="AJ7" s="126">
        <f>'Three year Budget Plan '!G45</f>
        <v>0</v>
      </c>
      <c r="AK7" s="126">
        <f>'Three year Budget Plan '!G46</f>
        <v>0</v>
      </c>
      <c r="AL7" s="126">
        <f>'Three year Budget Plan '!G47</f>
        <v>0</v>
      </c>
      <c r="AM7" s="126">
        <f>'Three year Budget Plan '!G48</f>
        <v>0</v>
      </c>
      <c r="AN7" s="126">
        <f>'Three year Budget Plan '!G49</f>
        <v>0</v>
      </c>
      <c r="AO7" s="126">
        <f>'Three year Budget Plan '!G50</f>
        <v>0</v>
      </c>
      <c r="AP7" s="126">
        <f>'Three year Budget Plan '!G51</f>
        <v>0</v>
      </c>
      <c r="AQ7" s="126">
        <f>'Three year Budget Plan '!G52</f>
        <v>0</v>
      </c>
      <c r="AR7" s="126">
        <f>'Three year Budget Plan '!G53</f>
        <v>0</v>
      </c>
      <c r="AS7" s="126">
        <f>'Three year Budget Plan '!G60</f>
        <v>0</v>
      </c>
      <c r="AT7" s="126">
        <f>'Three year Budget Plan '!G61</f>
        <v>0</v>
      </c>
      <c r="AU7" s="126">
        <f>'Three year Budget Plan '!G62</f>
        <v>0</v>
      </c>
      <c r="AV7" s="126">
        <f>'Three year Budget Plan '!G63</f>
        <v>0</v>
      </c>
      <c r="AW7" s="126">
        <f>'Three year Budget Plan '!G64</f>
        <v>0</v>
      </c>
      <c r="AX7" s="126">
        <f>'Three year Budget Plan '!G65</f>
        <v>0</v>
      </c>
      <c r="AY7" s="126">
        <f>'Three year Budget Plan '!G66</f>
        <v>0</v>
      </c>
      <c r="AZ7" s="126">
        <f>'Three year Budget Plan '!G67</f>
        <v>0</v>
      </c>
      <c r="BA7" s="126">
        <f>'Three year Budget Plan '!G68</f>
        <v>0</v>
      </c>
      <c r="BB7" s="126">
        <f>'Three year Budget Plan '!G69</f>
        <v>0</v>
      </c>
      <c r="BC7" s="126">
        <f>'Three year Budget Plan '!G70</f>
        <v>0</v>
      </c>
      <c r="BD7" s="126">
        <f>SUM(Y7:BC7)</f>
        <v>0</v>
      </c>
      <c r="BE7" s="126">
        <f>'Three year Budget Plan '!G13</f>
        <v>0</v>
      </c>
      <c r="BF7" s="126" t="e">
        <f>X7-BD7</f>
        <v>#REF!</v>
      </c>
      <c r="BG7" s="126" t="e">
        <f>BE7+BF7</f>
        <v>#REF!</v>
      </c>
      <c r="BH7" s="126">
        <f>'Three year Budget Plan '!G83</f>
        <v>0</v>
      </c>
      <c r="BI7" s="126" t="s">
        <v>985</v>
      </c>
      <c r="BJ7" s="126">
        <f>'Three year Budget Plan '!G85</f>
        <v>0</v>
      </c>
      <c r="BK7" s="126">
        <f>SUM(BH7:BJ7)</f>
        <v>0</v>
      </c>
      <c r="BL7" s="126">
        <f>'Three year Budget Plan '!G90</f>
        <v>0</v>
      </c>
      <c r="BM7" s="126">
        <f>'Three year Budget Plan '!G91</f>
        <v>0</v>
      </c>
      <c r="BN7" s="126">
        <f>'Three year Budget Plan '!G92</f>
        <v>0</v>
      </c>
      <c r="BO7" s="126">
        <f>'Three year Budget Plan '!G97</f>
        <v>0</v>
      </c>
      <c r="BP7" s="126">
        <f>SUM(BL7:BO7)</f>
        <v>0</v>
      </c>
      <c r="BQ7" s="126">
        <f>'Three year Budget Plan '!G80</f>
        <v>0</v>
      </c>
      <c r="BR7" s="126">
        <f>BK7-BP7</f>
        <v>0</v>
      </c>
      <c r="BS7" s="126">
        <f>BQ7+BR7</f>
        <v>0</v>
      </c>
      <c r="BT7" s="126">
        <f>'Three year Budget Plan '!G110</f>
        <v>0</v>
      </c>
      <c r="BU7" s="126">
        <f>'Three year Budget Plan '!G111</f>
        <v>0</v>
      </c>
      <c r="BV7" s="126">
        <f>BT7+BU7</f>
        <v>0</v>
      </c>
      <c r="BW7" s="126">
        <f>'Three year Budget Plan '!G116</f>
        <v>0</v>
      </c>
      <c r="BX7" s="126">
        <f>'Three year Budget Plan '!G117</f>
        <v>0</v>
      </c>
      <c r="BY7" s="126">
        <f>BW7+BX7</f>
        <v>0</v>
      </c>
      <c r="BZ7" s="126">
        <f>'Three year Budget Plan '!G107</f>
        <v>0</v>
      </c>
      <c r="CA7" s="126">
        <f>BV7-BY7</f>
        <v>0</v>
      </c>
      <c r="CB7" s="126">
        <f>BZ7+CA7</f>
        <v>0</v>
      </c>
      <c r="CC7" s="126" t="e">
        <f>BG7</f>
        <v>#REF!</v>
      </c>
      <c r="CD7" s="126"/>
      <c r="CE7" s="126">
        <f>BS7</f>
        <v>0</v>
      </c>
      <c r="CF7" s="126"/>
      <c r="CG7" s="126">
        <f>CB7</f>
        <v>0</v>
      </c>
      <c r="CH7" s="126" t="e">
        <f>SUM(CC7:CG7)</f>
        <v>#REF!</v>
      </c>
      <c r="CI7" s="126">
        <v>0</v>
      </c>
      <c r="CJ7" s="126">
        <v>0</v>
      </c>
      <c r="CK7" s="126">
        <v>0</v>
      </c>
      <c r="CL7" s="126">
        <f>CI7-CJ7+CK7</f>
        <v>0</v>
      </c>
      <c r="CM7" s="126">
        <v>0</v>
      </c>
      <c r="CN7" s="126">
        <v>0</v>
      </c>
      <c r="CO7" s="126">
        <v>0</v>
      </c>
      <c r="CP7" s="126">
        <v>0</v>
      </c>
      <c r="CQ7" s="126">
        <f>SUM(CL7:CP7)</f>
        <v>0</v>
      </c>
      <c r="CR7" s="126">
        <v>0</v>
      </c>
      <c r="CS7" s="126">
        <v>0</v>
      </c>
      <c r="CT7" s="126">
        <v>0</v>
      </c>
      <c r="CU7" s="126">
        <f>CR7-CS7+CT7</f>
        <v>0</v>
      </c>
      <c r="CV7" s="126">
        <v>0</v>
      </c>
      <c r="CW7" s="126">
        <v>0</v>
      </c>
      <c r="CX7" s="126">
        <v>0</v>
      </c>
      <c r="CY7" s="126">
        <v>0</v>
      </c>
      <c r="CZ7" s="126">
        <f>SUM(CU7:CY7)</f>
        <v>0</v>
      </c>
      <c r="DA7" s="126">
        <v>0</v>
      </c>
      <c r="DB7" s="126">
        <v>0</v>
      </c>
      <c r="DC7" s="126">
        <v>0</v>
      </c>
      <c r="DD7" s="126">
        <v>0</v>
      </c>
      <c r="DE7" s="126">
        <v>0</v>
      </c>
      <c r="DF7" s="126">
        <v>0</v>
      </c>
      <c r="DG7" s="126">
        <v>0</v>
      </c>
      <c r="DH7" s="126">
        <v>0</v>
      </c>
      <c r="DI7" s="126">
        <f>SUM(DA7:DH7)</f>
        <v>0</v>
      </c>
      <c r="DJ7" s="126">
        <v>0</v>
      </c>
      <c r="DK7" s="126">
        <v>0</v>
      </c>
      <c r="DL7" s="126">
        <v>0</v>
      </c>
      <c r="DM7" s="126">
        <v>0</v>
      </c>
      <c r="DN7" s="126">
        <v>0</v>
      </c>
      <c r="DO7" s="124">
        <v>0</v>
      </c>
      <c r="DP7" s="131" t="e">
        <f>+CH7-CQ7-CZ7-DI7-DJ7-DK7-DL7-DM7-DN7</f>
        <v>#REF!</v>
      </c>
    </row>
    <row r="8" spans="1:120">
      <c r="U8" s="107"/>
      <c r="AX8" s="100"/>
      <c r="AZ8" s="100"/>
      <c r="BA8" s="101"/>
      <c r="BE8" s="100"/>
      <c r="BJ8" s="100"/>
      <c r="BL8" s="101"/>
      <c r="BM8" s="101"/>
      <c r="BP8" s="102"/>
      <c r="BS8" s="102"/>
      <c r="BT8" s="100"/>
      <c r="BU8" s="100"/>
      <c r="BV8" s="103"/>
      <c r="BW8" s="103"/>
      <c r="BX8" s="103"/>
      <c r="BY8" s="103"/>
      <c r="BZ8" s="103"/>
      <c r="CA8" s="103"/>
      <c r="CB8" s="103"/>
    </row>
  </sheetData>
  <mergeCells count="10">
    <mergeCell ref="A4:F4"/>
    <mergeCell ref="G4:BG4"/>
    <mergeCell ref="BH4:BS4"/>
    <mergeCell ref="BT4:CB4"/>
    <mergeCell ref="DL4:DM4"/>
    <mergeCell ref="CC4:CH4"/>
    <mergeCell ref="CI4:CQ4"/>
    <mergeCell ref="CR4:CZ4"/>
    <mergeCell ref="DA4:DI4"/>
    <mergeCell ref="DJ4:DK4"/>
  </mergeCells>
  <pageMargins left="0.7" right="0.7" top="0.75" bottom="0.75" header="0.3" footer="0.3"/>
  <pageSetup paperSize="9" orientation="portrait" r:id="rId1"/>
  <headerFooter>
    <oddFooter>&amp;C_x000D_&amp;1#&amp;"Calibri"&amp;10&amp;K000000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B1:C211"/>
  <sheetViews>
    <sheetView workbookViewId="0">
      <selection activeCell="C3" sqref="C3:C211"/>
    </sheetView>
  </sheetViews>
  <sheetFormatPr defaultRowHeight="15"/>
  <cols>
    <col min="2" max="2" width="41.42578125" bestFit="1" customWidth="1"/>
    <col min="3" max="3" width="18.42578125" style="5" customWidth="1"/>
    <col min="4" max="4" width="26" bestFit="1" customWidth="1"/>
  </cols>
  <sheetData>
    <row r="1" spans="2:3">
      <c r="B1" s="8" t="s">
        <v>987</v>
      </c>
      <c r="C1" s="8" t="s">
        <v>988</v>
      </c>
    </row>
    <row r="2" spans="2:3">
      <c r="B2" s="6" t="s">
        <v>989</v>
      </c>
      <c r="C2" s="9" t="s">
        <v>970</v>
      </c>
    </row>
    <row r="3" spans="2:3">
      <c r="B3" s="6" t="s">
        <v>990</v>
      </c>
      <c r="C3" s="10">
        <v>1017</v>
      </c>
    </row>
    <row r="4" spans="2:3">
      <c r="B4" s="6" t="s">
        <v>138</v>
      </c>
      <c r="C4" s="10">
        <v>2300</v>
      </c>
    </row>
    <row r="5" spans="2:3">
      <c r="B5" s="6" t="s">
        <v>991</v>
      </c>
      <c r="C5" s="10">
        <v>7016</v>
      </c>
    </row>
    <row r="6" spans="2:3">
      <c r="B6" s="6" t="s">
        <v>218</v>
      </c>
      <c r="C6" s="10">
        <v>5413</v>
      </c>
    </row>
    <row r="7" spans="2:3">
      <c r="B7" s="6" t="s">
        <v>145</v>
      </c>
      <c r="C7" s="10">
        <v>2402</v>
      </c>
    </row>
    <row r="8" spans="2:3">
      <c r="B8" s="6" t="s">
        <v>144</v>
      </c>
      <c r="C8" s="10">
        <v>2401</v>
      </c>
    </row>
    <row r="9" spans="2:3" ht="30">
      <c r="B9" s="6" t="s">
        <v>208</v>
      </c>
      <c r="C9" s="10">
        <v>4115</v>
      </c>
    </row>
    <row r="10" spans="2:3">
      <c r="B10" s="6" t="s">
        <v>88</v>
      </c>
      <c r="C10" s="10">
        <v>2030</v>
      </c>
    </row>
    <row r="11" spans="2:3">
      <c r="B11" s="6" t="s">
        <v>312</v>
      </c>
      <c r="C11" s="10">
        <v>2238</v>
      </c>
    </row>
    <row r="12" spans="2:3">
      <c r="B12" s="6" t="s">
        <v>314</v>
      </c>
      <c r="C12" s="10">
        <v>2236</v>
      </c>
    </row>
    <row r="13" spans="2:3">
      <c r="B13" s="6" t="s">
        <v>217</v>
      </c>
      <c r="C13" s="10">
        <v>4801</v>
      </c>
    </row>
    <row r="14" spans="2:3">
      <c r="B14" s="6" t="s">
        <v>141</v>
      </c>
      <c r="C14" s="10">
        <v>2312</v>
      </c>
    </row>
    <row r="15" spans="2:3">
      <c r="B15" s="6" t="s">
        <v>992</v>
      </c>
      <c r="C15" s="10">
        <v>7051</v>
      </c>
    </row>
    <row r="16" spans="2:3">
      <c r="B16" s="6" t="s">
        <v>131</v>
      </c>
      <c r="C16" s="10">
        <v>2251</v>
      </c>
    </row>
    <row r="17" spans="2:3" ht="30">
      <c r="B17" s="6" t="s">
        <v>166</v>
      </c>
      <c r="C17" s="10">
        <v>3002</v>
      </c>
    </row>
    <row r="18" spans="2:3" ht="30">
      <c r="B18" s="6" t="s">
        <v>174</v>
      </c>
      <c r="C18" s="10">
        <v>3319</v>
      </c>
    </row>
    <row r="19" spans="2:3" ht="30">
      <c r="B19" s="6" t="s">
        <v>219</v>
      </c>
      <c r="C19" s="10">
        <v>5416</v>
      </c>
    </row>
    <row r="20" spans="2:3">
      <c r="B20" s="6" t="s">
        <v>91</v>
      </c>
      <c r="C20" s="10">
        <v>2054</v>
      </c>
    </row>
    <row r="21" spans="2:3">
      <c r="B21" s="6" t="s">
        <v>90</v>
      </c>
      <c r="C21" s="10">
        <v>2053</v>
      </c>
    </row>
    <row r="22" spans="2:3">
      <c r="B22" s="6" t="s">
        <v>92</v>
      </c>
      <c r="C22" s="10">
        <v>2055</v>
      </c>
    </row>
    <row r="23" spans="2:3">
      <c r="B23" s="6" t="s">
        <v>165</v>
      </c>
      <c r="C23" s="10">
        <v>2486</v>
      </c>
    </row>
    <row r="24" spans="2:3">
      <c r="B24" s="6" t="s">
        <v>137</v>
      </c>
      <c r="C24" s="10">
        <v>2296</v>
      </c>
    </row>
    <row r="25" spans="2:3">
      <c r="B25" s="6" t="s">
        <v>99</v>
      </c>
      <c r="C25" s="10">
        <v>2092</v>
      </c>
    </row>
    <row r="26" spans="2:3">
      <c r="B26" s="6" t="s">
        <v>212</v>
      </c>
      <c r="C26" s="10">
        <v>4201</v>
      </c>
    </row>
    <row r="27" spans="2:3">
      <c r="B27" s="6" t="s">
        <v>206</v>
      </c>
      <c r="C27" s="10">
        <v>4015</v>
      </c>
    </row>
    <row r="28" spans="2:3">
      <c r="B28" s="6" t="s">
        <v>213</v>
      </c>
      <c r="C28" s="10">
        <v>4223</v>
      </c>
    </row>
    <row r="29" spans="2:3">
      <c r="B29" s="6" t="s">
        <v>84</v>
      </c>
      <c r="C29" s="10">
        <v>2015</v>
      </c>
    </row>
    <row r="30" spans="2:3">
      <c r="B30" s="6" t="s">
        <v>156</v>
      </c>
      <c r="C30" s="10">
        <v>2462</v>
      </c>
    </row>
    <row r="31" spans="2:3" ht="30">
      <c r="B31" s="6" t="s">
        <v>104</v>
      </c>
      <c r="C31" s="10">
        <v>2127</v>
      </c>
    </row>
    <row r="32" spans="2:3">
      <c r="B32" s="6" t="s">
        <v>106</v>
      </c>
      <c r="C32" s="10">
        <v>2129</v>
      </c>
    </row>
    <row r="33" spans="2:3">
      <c r="B33" s="6" t="s">
        <v>105</v>
      </c>
      <c r="C33" s="10">
        <v>2128</v>
      </c>
    </row>
    <row r="34" spans="2:3">
      <c r="B34" s="6" t="s">
        <v>107</v>
      </c>
      <c r="C34" s="10">
        <v>2133</v>
      </c>
    </row>
    <row r="35" spans="2:3">
      <c r="B35" s="6" t="s">
        <v>356</v>
      </c>
      <c r="C35" s="10">
        <v>3322</v>
      </c>
    </row>
    <row r="36" spans="2:3">
      <c r="B36" s="6" t="s">
        <v>148</v>
      </c>
      <c r="C36" s="10">
        <v>2416</v>
      </c>
    </row>
    <row r="37" spans="2:3">
      <c r="B37" s="6" t="s">
        <v>214</v>
      </c>
      <c r="C37" s="10">
        <v>4245</v>
      </c>
    </row>
    <row r="38" spans="2:3">
      <c r="B38" s="6" t="s">
        <v>993</v>
      </c>
      <c r="C38" s="10">
        <v>7053</v>
      </c>
    </row>
    <row r="39" spans="2:3">
      <c r="B39" s="6" t="s">
        <v>209</v>
      </c>
      <c r="C39" s="10">
        <v>4173</v>
      </c>
    </row>
    <row r="40" spans="2:3">
      <c r="B40" s="6" t="s">
        <v>994</v>
      </c>
      <c r="C40" s="10">
        <v>7033</v>
      </c>
    </row>
    <row r="41" spans="2:3">
      <c r="B41" s="6" t="s">
        <v>210</v>
      </c>
      <c r="C41" s="10">
        <v>4177</v>
      </c>
    </row>
    <row r="42" spans="2:3">
      <c r="B42" s="6" t="s">
        <v>995</v>
      </c>
      <c r="C42" s="10">
        <v>1038</v>
      </c>
    </row>
    <row r="43" spans="2:3">
      <c r="B43" s="6" t="s">
        <v>116</v>
      </c>
      <c r="C43" s="10">
        <v>2174</v>
      </c>
    </row>
    <row r="44" spans="2:3">
      <c r="B44" s="6" t="s">
        <v>187</v>
      </c>
      <c r="C44" s="10">
        <v>3363</v>
      </c>
    </row>
    <row r="45" spans="2:3">
      <c r="B45" s="6" t="s">
        <v>192</v>
      </c>
      <c r="C45" s="10">
        <v>3377</v>
      </c>
    </row>
    <row r="46" spans="2:3">
      <c r="B46" s="6" t="s">
        <v>189</v>
      </c>
      <c r="C46" s="10">
        <v>3371</v>
      </c>
    </row>
    <row r="47" spans="2:3">
      <c r="B47" s="6" t="s">
        <v>169</v>
      </c>
      <c r="C47" s="10">
        <v>3016</v>
      </c>
    </row>
    <row r="48" spans="2:3">
      <c r="B48" s="6" t="s">
        <v>215</v>
      </c>
      <c r="C48" s="10">
        <v>4606</v>
      </c>
    </row>
    <row r="49" spans="2:3">
      <c r="B49" s="6" t="s">
        <v>199</v>
      </c>
      <c r="C49" s="10">
        <v>3428</v>
      </c>
    </row>
    <row r="50" spans="2:3">
      <c r="B50" s="6" t="s">
        <v>419</v>
      </c>
      <c r="C50" s="10">
        <v>4237</v>
      </c>
    </row>
    <row r="51" spans="2:3" ht="30">
      <c r="B51" s="6" t="s">
        <v>311</v>
      </c>
      <c r="C51" s="10">
        <v>3323</v>
      </c>
    </row>
    <row r="52" spans="2:3">
      <c r="B52" s="6" t="s">
        <v>996</v>
      </c>
      <c r="C52" s="10">
        <v>7014</v>
      </c>
    </row>
    <row r="53" spans="2:3">
      <c r="B53" s="6" t="s">
        <v>997</v>
      </c>
      <c r="C53" s="10">
        <v>7009</v>
      </c>
    </row>
    <row r="54" spans="2:3">
      <c r="B54" s="6" t="s">
        <v>204</v>
      </c>
      <c r="C54" s="10">
        <v>5203</v>
      </c>
    </row>
    <row r="55" spans="2:3">
      <c r="B55" s="6" t="s">
        <v>203</v>
      </c>
      <c r="C55" s="10">
        <v>5202</v>
      </c>
    </row>
    <row r="56" spans="2:3">
      <c r="B56" s="6" t="s">
        <v>140</v>
      </c>
      <c r="C56" s="10">
        <v>2308</v>
      </c>
    </row>
    <row r="57" spans="2:3">
      <c r="B57" s="6" t="s">
        <v>82</v>
      </c>
      <c r="C57" s="10">
        <v>2011</v>
      </c>
    </row>
    <row r="58" spans="2:3">
      <c r="B58" s="6" t="s">
        <v>211</v>
      </c>
      <c r="C58" s="10">
        <v>4193</v>
      </c>
    </row>
    <row r="59" spans="2:3">
      <c r="B59" s="6" t="s">
        <v>135</v>
      </c>
      <c r="C59" s="10">
        <v>2293</v>
      </c>
    </row>
    <row r="60" spans="2:3">
      <c r="B60" s="6" t="s">
        <v>125</v>
      </c>
      <c r="C60" s="10">
        <v>2225</v>
      </c>
    </row>
    <row r="61" spans="2:3">
      <c r="B61" s="6" t="s">
        <v>147</v>
      </c>
      <c r="C61" s="10">
        <v>2412</v>
      </c>
    </row>
    <row r="62" spans="2:3">
      <c r="B62" s="6" t="s">
        <v>163</v>
      </c>
      <c r="C62" s="5">
        <v>2478</v>
      </c>
    </row>
    <row r="63" spans="2:3">
      <c r="B63" t="s">
        <v>998</v>
      </c>
      <c r="C63" s="5">
        <v>4063</v>
      </c>
    </row>
    <row r="64" spans="2:3">
      <c r="B64" t="s">
        <v>191</v>
      </c>
      <c r="C64" s="5">
        <v>3375</v>
      </c>
    </row>
    <row r="65" spans="2:3">
      <c r="B65" t="s">
        <v>81</v>
      </c>
      <c r="C65" s="5">
        <v>2010</v>
      </c>
    </row>
    <row r="66" spans="2:3">
      <c r="B66" t="s">
        <v>118</v>
      </c>
      <c r="C66" s="5">
        <v>2178</v>
      </c>
    </row>
    <row r="67" spans="2:3">
      <c r="B67" t="s">
        <v>139</v>
      </c>
      <c r="C67" s="5">
        <v>2306</v>
      </c>
    </row>
    <row r="68" spans="2:3">
      <c r="B68" t="s">
        <v>89</v>
      </c>
      <c r="C68" s="5">
        <v>2040</v>
      </c>
    </row>
    <row r="69" spans="2:3">
      <c r="B69" t="s">
        <v>121</v>
      </c>
      <c r="C69" s="5">
        <v>2185</v>
      </c>
    </row>
    <row r="70" spans="2:3">
      <c r="B70" t="s">
        <v>101</v>
      </c>
      <c r="C70" s="5">
        <v>2099</v>
      </c>
    </row>
    <row r="71" spans="2:3">
      <c r="B71" t="s">
        <v>999</v>
      </c>
      <c r="C71" s="5">
        <v>7012</v>
      </c>
    </row>
    <row r="72" spans="2:3">
      <c r="B72" t="s">
        <v>185</v>
      </c>
      <c r="C72" s="5">
        <v>3355</v>
      </c>
    </row>
    <row r="73" spans="2:3">
      <c r="B73" t="s">
        <v>188</v>
      </c>
      <c r="C73" s="5">
        <v>3367</v>
      </c>
    </row>
    <row r="74" spans="2:3">
      <c r="B74" t="s">
        <v>180</v>
      </c>
      <c r="C74" s="5">
        <v>3344</v>
      </c>
    </row>
    <row r="75" spans="2:3">
      <c r="B75" t="s">
        <v>133</v>
      </c>
      <c r="C75" s="5">
        <v>2278</v>
      </c>
    </row>
    <row r="76" spans="2:3">
      <c r="B76" t="s">
        <v>142</v>
      </c>
      <c r="C76" s="5">
        <v>2317</v>
      </c>
    </row>
    <row r="77" spans="2:3">
      <c r="B77" t="s">
        <v>198</v>
      </c>
      <c r="C77" s="5">
        <v>3421</v>
      </c>
    </row>
    <row r="78" spans="2:3">
      <c r="B78" t="s">
        <v>205</v>
      </c>
      <c r="C78" s="5">
        <v>5949</v>
      </c>
    </row>
    <row r="79" spans="2:3">
      <c r="B79" t="s">
        <v>110</v>
      </c>
      <c r="C79" s="5">
        <v>2153</v>
      </c>
    </row>
    <row r="80" spans="2:3">
      <c r="B80" t="s">
        <v>164</v>
      </c>
      <c r="C80" s="5">
        <v>2479</v>
      </c>
    </row>
    <row r="81" spans="2:3">
      <c r="B81" t="s">
        <v>158</v>
      </c>
      <c r="C81" s="5">
        <v>2465</v>
      </c>
    </row>
    <row r="82" spans="2:3">
      <c r="B82" t="s">
        <v>1000</v>
      </c>
      <c r="C82" s="5">
        <v>1048</v>
      </c>
    </row>
    <row r="83" spans="2:3">
      <c r="B83" t="s">
        <v>1001</v>
      </c>
      <c r="C83" s="5">
        <v>1100</v>
      </c>
    </row>
    <row r="84" spans="2:3">
      <c r="B84" t="s">
        <v>200</v>
      </c>
      <c r="C84" s="5">
        <v>3432</v>
      </c>
    </row>
    <row r="85" spans="2:3">
      <c r="B85" t="s">
        <v>153</v>
      </c>
      <c r="C85" s="5">
        <v>2454</v>
      </c>
    </row>
    <row r="86" spans="2:3">
      <c r="B86" t="s">
        <v>1002</v>
      </c>
      <c r="C86" s="5">
        <v>1026</v>
      </c>
    </row>
    <row r="87" spans="2:3">
      <c r="B87" t="s">
        <v>1003</v>
      </c>
      <c r="C87" s="5">
        <v>7050</v>
      </c>
    </row>
    <row r="88" spans="2:3">
      <c r="B88" t="s">
        <v>96</v>
      </c>
      <c r="C88" s="5">
        <v>2081</v>
      </c>
    </row>
    <row r="89" spans="2:3">
      <c r="B89" t="s">
        <v>100</v>
      </c>
      <c r="C89" s="5">
        <v>2093</v>
      </c>
    </row>
    <row r="90" spans="2:3">
      <c r="B90" t="s">
        <v>1004</v>
      </c>
      <c r="C90" s="5">
        <v>1021</v>
      </c>
    </row>
    <row r="91" spans="2:3">
      <c r="B91" t="s">
        <v>1005</v>
      </c>
      <c r="C91" s="5">
        <v>1016</v>
      </c>
    </row>
    <row r="92" spans="2:3">
      <c r="B92" t="s">
        <v>146</v>
      </c>
      <c r="C92" s="5">
        <v>2406</v>
      </c>
    </row>
    <row r="93" spans="2:3">
      <c r="B93" t="s">
        <v>1006</v>
      </c>
      <c r="C93" s="5">
        <v>1049</v>
      </c>
    </row>
    <row r="94" spans="2:3">
      <c r="B94" t="s">
        <v>182</v>
      </c>
      <c r="C94" s="5">
        <v>3351</v>
      </c>
    </row>
    <row r="95" spans="2:3">
      <c r="B95" t="s">
        <v>177</v>
      </c>
      <c r="C95" s="5">
        <v>3328</v>
      </c>
    </row>
    <row r="96" spans="2:3">
      <c r="B96" t="s">
        <v>113</v>
      </c>
      <c r="C96" s="5">
        <v>2160</v>
      </c>
    </row>
    <row r="97" spans="2:3">
      <c r="B97" t="s">
        <v>94</v>
      </c>
      <c r="C97" s="5">
        <v>2063</v>
      </c>
    </row>
    <row r="98" spans="2:3">
      <c r="B98" t="s">
        <v>80</v>
      </c>
      <c r="C98" s="5">
        <v>2008</v>
      </c>
    </row>
    <row r="99" spans="2:3">
      <c r="B99" t="s">
        <v>179</v>
      </c>
      <c r="C99" s="5">
        <v>3335</v>
      </c>
    </row>
    <row r="100" spans="2:3">
      <c r="B100" t="s">
        <v>190</v>
      </c>
      <c r="C100" s="5">
        <v>3372</v>
      </c>
    </row>
    <row r="101" spans="2:3">
      <c r="B101" t="s">
        <v>1007</v>
      </c>
      <c r="C101" s="5">
        <v>3410</v>
      </c>
    </row>
    <row r="102" spans="2:3">
      <c r="B102" t="s">
        <v>1008</v>
      </c>
      <c r="C102" s="5">
        <v>3361</v>
      </c>
    </row>
    <row r="103" spans="2:3">
      <c r="B103" t="s">
        <v>130</v>
      </c>
      <c r="C103" s="5">
        <v>2245</v>
      </c>
    </row>
    <row r="104" spans="2:3">
      <c r="B104" t="s">
        <v>1009</v>
      </c>
      <c r="C104" s="5">
        <v>1027</v>
      </c>
    </row>
    <row r="105" spans="2:3">
      <c r="B105" t="s">
        <v>1010</v>
      </c>
      <c r="C105" s="5">
        <v>1802</v>
      </c>
    </row>
    <row r="106" spans="2:3">
      <c r="B106" t="s">
        <v>93</v>
      </c>
      <c r="C106" s="5">
        <v>2062</v>
      </c>
    </row>
    <row r="107" spans="2:3">
      <c r="B107" t="s">
        <v>83</v>
      </c>
      <c r="C107" s="5">
        <v>2014</v>
      </c>
    </row>
    <row r="108" spans="2:3">
      <c r="B108" t="s">
        <v>1011</v>
      </c>
      <c r="C108" s="5">
        <v>7052</v>
      </c>
    </row>
    <row r="109" spans="2:3">
      <c r="B109" t="s">
        <v>86</v>
      </c>
      <c r="C109" s="5">
        <v>2017</v>
      </c>
    </row>
    <row r="110" spans="2:3">
      <c r="B110" t="s">
        <v>85</v>
      </c>
      <c r="C110" s="5">
        <v>2016</v>
      </c>
    </row>
    <row r="111" spans="2:3">
      <c r="B111" t="s">
        <v>129</v>
      </c>
      <c r="C111" s="5">
        <v>2241</v>
      </c>
    </row>
    <row r="112" spans="2:3">
      <c r="B112" t="s">
        <v>154</v>
      </c>
      <c r="C112" s="5">
        <v>2456</v>
      </c>
    </row>
    <row r="113" spans="2:3">
      <c r="B113" t="s">
        <v>132</v>
      </c>
      <c r="C113" s="5">
        <v>2254</v>
      </c>
    </row>
    <row r="114" spans="2:3">
      <c r="B114" t="s">
        <v>1012</v>
      </c>
      <c r="C114" s="5">
        <v>1025</v>
      </c>
    </row>
    <row r="115" spans="2:3">
      <c r="B115" t="s">
        <v>184</v>
      </c>
      <c r="C115" s="5">
        <v>3353</v>
      </c>
    </row>
    <row r="116" spans="2:3">
      <c r="B116" t="s">
        <v>1013</v>
      </c>
      <c r="C116" s="5">
        <v>1002</v>
      </c>
    </row>
    <row r="117" spans="2:3">
      <c r="B117" t="s">
        <v>134</v>
      </c>
      <c r="C117" s="5">
        <v>2289</v>
      </c>
    </row>
    <row r="118" spans="2:3">
      <c r="B118" t="s">
        <v>175</v>
      </c>
      <c r="C118" s="5">
        <v>3320</v>
      </c>
    </row>
    <row r="119" spans="2:3">
      <c r="B119" t="s">
        <v>293</v>
      </c>
      <c r="C119" s="5">
        <v>2191</v>
      </c>
    </row>
    <row r="120" spans="2:3">
      <c r="B120" t="s">
        <v>309</v>
      </c>
      <c r="C120" s="5">
        <v>2284</v>
      </c>
    </row>
    <row r="121" spans="2:3">
      <c r="B121" t="s">
        <v>136</v>
      </c>
      <c r="C121" s="5">
        <v>2294</v>
      </c>
    </row>
    <row r="122" spans="2:3">
      <c r="B122" t="s">
        <v>1014</v>
      </c>
      <c r="C122" s="5">
        <v>1006</v>
      </c>
    </row>
    <row r="123" spans="2:3">
      <c r="B123" t="s">
        <v>95</v>
      </c>
      <c r="C123" s="5">
        <v>2079</v>
      </c>
    </row>
    <row r="124" spans="2:3">
      <c r="B124" t="s">
        <v>1015</v>
      </c>
      <c r="C124" s="5">
        <v>1015</v>
      </c>
    </row>
    <row r="125" spans="2:3">
      <c r="B125" t="s">
        <v>1016</v>
      </c>
      <c r="C125" s="5">
        <v>1022</v>
      </c>
    </row>
    <row r="126" spans="2:3">
      <c r="B126" t="s">
        <v>97</v>
      </c>
      <c r="C126" s="5">
        <v>2087</v>
      </c>
    </row>
    <row r="127" spans="2:3">
      <c r="B127" t="s">
        <v>159</v>
      </c>
      <c r="C127" s="5">
        <v>2466</v>
      </c>
    </row>
    <row r="128" spans="2:3">
      <c r="B128" t="s">
        <v>98</v>
      </c>
      <c r="C128" s="5">
        <v>2091</v>
      </c>
    </row>
    <row r="129" spans="2:3">
      <c r="B129" t="s">
        <v>1017</v>
      </c>
      <c r="C129" s="5">
        <v>7006</v>
      </c>
    </row>
    <row r="130" spans="2:3">
      <c r="B130" t="s">
        <v>162</v>
      </c>
      <c r="C130" s="5">
        <v>2477</v>
      </c>
    </row>
    <row r="131" spans="2:3">
      <c r="B131" t="s">
        <v>1018</v>
      </c>
      <c r="C131" s="5">
        <v>3436</v>
      </c>
    </row>
    <row r="132" spans="2:3">
      <c r="B132" t="s">
        <v>1019</v>
      </c>
      <c r="C132" s="5">
        <v>1010</v>
      </c>
    </row>
    <row r="133" spans="2:3">
      <c r="B133" t="s">
        <v>197</v>
      </c>
      <c r="C133" s="5">
        <v>3411</v>
      </c>
    </row>
    <row r="134" spans="2:3">
      <c r="B134" t="s">
        <v>161</v>
      </c>
      <c r="C134" s="5">
        <v>2474</v>
      </c>
    </row>
    <row r="135" spans="2:3">
      <c r="B135" t="s">
        <v>173</v>
      </c>
      <c r="C135" s="5">
        <v>3317</v>
      </c>
    </row>
    <row r="136" spans="2:3">
      <c r="B136" t="s">
        <v>1020</v>
      </c>
      <c r="C136" s="5">
        <v>1023</v>
      </c>
    </row>
    <row r="137" spans="2:3">
      <c r="B137" t="s">
        <v>1021</v>
      </c>
      <c r="C137" s="5">
        <v>3352</v>
      </c>
    </row>
    <row r="138" spans="2:3">
      <c r="B138" t="s">
        <v>79</v>
      </c>
      <c r="C138" s="5">
        <v>2005</v>
      </c>
    </row>
    <row r="139" spans="2:3">
      <c r="B139" t="s">
        <v>103</v>
      </c>
      <c r="C139" s="5">
        <v>2115</v>
      </c>
    </row>
    <row r="140" spans="2:3">
      <c r="B140" t="s">
        <v>151</v>
      </c>
      <c r="C140" s="5">
        <v>2441</v>
      </c>
    </row>
    <row r="141" spans="2:3">
      <c r="B141" t="s">
        <v>143</v>
      </c>
      <c r="C141" s="5">
        <v>2321</v>
      </c>
    </row>
    <row r="142" spans="2:3">
      <c r="B142" t="s">
        <v>1022</v>
      </c>
      <c r="C142" s="5">
        <v>1024</v>
      </c>
    </row>
    <row r="143" spans="2:3">
      <c r="B143" t="s">
        <v>1023</v>
      </c>
      <c r="C143" s="5">
        <v>7062</v>
      </c>
    </row>
    <row r="144" spans="2:3">
      <c r="B144" t="s">
        <v>77</v>
      </c>
      <c r="C144" s="5">
        <v>2004</v>
      </c>
    </row>
    <row r="145" spans="2:3">
      <c r="B145" t="s">
        <v>1024</v>
      </c>
      <c r="C145" s="5">
        <v>1012</v>
      </c>
    </row>
    <row r="146" spans="2:3">
      <c r="B146" t="s">
        <v>167</v>
      </c>
      <c r="C146" s="5">
        <v>3003</v>
      </c>
    </row>
    <row r="147" spans="2:3">
      <c r="B147" t="s">
        <v>155</v>
      </c>
      <c r="C147" s="5">
        <v>2457</v>
      </c>
    </row>
    <row r="148" spans="2:3">
      <c r="B148" t="s">
        <v>1025</v>
      </c>
      <c r="C148" s="5">
        <v>2142</v>
      </c>
    </row>
    <row r="149" spans="2:3">
      <c r="B149" t="s">
        <v>160</v>
      </c>
      <c r="C149" s="5">
        <v>2469</v>
      </c>
    </row>
    <row r="150" spans="2:3">
      <c r="B150" t="s">
        <v>379</v>
      </c>
      <c r="C150" s="5">
        <v>3431</v>
      </c>
    </row>
    <row r="151" spans="2:3">
      <c r="B151" t="s">
        <v>1026</v>
      </c>
      <c r="C151" s="5">
        <v>1028</v>
      </c>
    </row>
    <row r="152" spans="2:3">
      <c r="B152" t="s">
        <v>277</v>
      </c>
      <c r="C152" s="5">
        <v>2149</v>
      </c>
    </row>
    <row r="153" spans="2:3">
      <c r="B153" t="s">
        <v>109</v>
      </c>
      <c r="C153" s="5">
        <v>2150</v>
      </c>
    </row>
    <row r="154" spans="2:3">
      <c r="B154" t="s">
        <v>150</v>
      </c>
      <c r="C154" s="5">
        <v>2425</v>
      </c>
    </row>
    <row r="155" spans="2:3">
      <c r="B155" t="s">
        <v>1027</v>
      </c>
      <c r="C155" s="5">
        <v>1008</v>
      </c>
    </row>
    <row r="156" spans="2:3">
      <c r="B156" t="s">
        <v>1028</v>
      </c>
      <c r="C156" s="5">
        <v>7034</v>
      </c>
    </row>
    <row r="157" spans="2:3">
      <c r="B157" t="s">
        <v>111</v>
      </c>
      <c r="C157" s="5">
        <v>2157</v>
      </c>
    </row>
    <row r="158" spans="2:3">
      <c r="B158" t="s">
        <v>112</v>
      </c>
      <c r="C158" s="5">
        <v>2159</v>
      </c>
    </row>
    <row r="159" spans="2:3">
      <c r="B159" t="s">
        <v>114</v>
      </c>
      <c r="C159" s="5">
        <v>2161</v>
      </c>
    </row>
    <row r="160" spans="2:3">
      <c r="B160" t="s">
        <v>1029</v>
      </c>
      <c r="C160" s="5">
        <v>1018</v>
      </c>
    </row>
    <row r="161" spans="2:3">
      <c r="B161" t="s">
        <v>1030</v>
      </c>
      <c r="C161" s="5">
        <v>1000</v>
      </c>
    </row>
    <row r="162" spans="2:3">
      <c r="B162" t="s">
        <v>115</v>
      </c>
      <c r="C162" s="5">
        <v>2169</v>
      </c>
    </row>
    <row r="163" spans="2:3">
      <c r="B163" t="s">
        <v>1031</v>
      </c>
      <c r="C163" s="5">
        <v>7047</v>
      </c>
    </row>
    <row r="164" spans="2:3">
      <c r="B164" t="s">
        <v>193</v>
      </c>
      <c r="C164" s="5">
        <v>3381</v>
      </c>
    </row>
    <row r="165" spans="2:3">
      <c r="B165" t="s">
        <v>358</v>
      </c>
      <c r="C165" s="5">
        <v>3329</v>
      </c>
    </row>
    <row r="166" spans="2:3">
      <c r="B166" t="s">
        <v>119</v>
      </c>
      <c r="C166" s="5">
        <v>2183</v>
      </c>
    </row>
    <row r="167" spans="2:3">
      <c r="B167" t="s">
        <v>178</v>
      </c>
      <c r="C167" s="5">
        <v>3331</v>
      </c>
    </row>
    <row r="168" spans="2:3">
      <c r="B168" t="s">
        <v>375</v>
      </c>
      <c r="C168" s="5">
        <v>3406</v>
      </c>
    </row>
    <row r="169" spans="2:3">
      <c r="B169" t="s">
        <v>1032</v>
      </c>
      <c r="C169" s="5">
        <v>3386</v>
      </c>
    </row>
    <row r="170" spans="2:3">
      <c r="B170" t="s">
        <v>361</v>
      </c>
      <c r="C170" s="5">
        <v>3342</v>
      </c>
    </row>
    <row r="171" spans="2:3">
      <c r="B171" t="s">
        <v>168</v>
      </c>
      <c r="C171" s="5">
        <v>3010</v>
      </c>
    </row>
    <row r="172" spans="2:3">
      <c r="B172" t="s">
        <v>216</v>
      </c>
      <c r="C172" s="5">
        <v>4625</v>
      </c>
    </row>
    <row r="173" spans="2:3">
      <c r="B173" t="s">
        <v>172</v>
      </c>
      <c r="C173" s="5">
        <v>3307</v>
      </c>
    </row>
    <row r="174" spans="2:3">
      <c r="B174" t="s">
        <v>194</v>
      </c>
      <c r="C174" s="5">
        <v>3382</v>
      </c>
    </row>
    <row r="175" spans="2:3">
      <c r="B175" t="s">
        <v>171</v>
      </c>
      <c r="C175" s="5">
        <v>3025</v>
      </c>
    </row>
    <row r="176" spans="2:3">
      <c r="B176" t="s">
        <v>181</v>
      </c>
      <c r="C176" s="5">
        <v>3346</v>
      </c>
    </row>
    <row r="177" spans="2:3">
      <c r="B177" t="s">
        <v>367</v>
      </c>
      <c r="C177" s="5">
        <v>3365</v>
      </c>
    </row>
    <row r="178" spans="2:3">
      <c r="B178" t="s">
        <v>1033</v>
      </c>
      <c r="C178" s="5">
        <v>1009</v>
      </c>
    </row>
    <row r="179" spans="2:3">
      <c r="B179" t="s">
        <v>351</v>
      </c>
      <c r="C179" s="5">
        <v>3310</v>
      </c>
    </row>
    <row r="180" spans="2:3">
      <c r="B180" t="s">
        <v>1034</v>
      </c>
      <c r="C180" s="5">
        <v>2067</v>
      </c>
    </row>
    <row r="181" spans="2:3">
      <c r="B181" t="s">
        <v>315</v>
      </c>
      <c r="C181" s="5">
        <v>2246</v>
      </c>
    </row>
    <row r="182" spans="2:3">
      <c r="B182" t="s">
        <v>124</v>
      </c>
      <c r="C182" s="5">
        <v>2192</v>
      </c>
    </row>
    <row r="183" spans="2:3">
      <c r="B183" t="s">
        <v>102</v>
      </c>
      <c r="C183" s="5">
        <v>2108</v>
      </c>
    </row>
    <row r="184" spans="2:3">
      <c r="B184" t="s">
        <v>1035</v>
      </c>
      <c r="C184" s="5">
        <v>1020</v>
      </c>
    </row>
    <row r="185" spans="2:3">
      <c r="B185" t="s">
        <v>1036</v>
      </c>
      <c r="C185" s="5">
        <v>1014</v>
      </c>
    </row>
    <row r="186" spans="2:3">
      <c r="B186" t="s">
        <v>87</v>
      </c>
      <c r="C186" s="5">
        <v>2019</v>
      </c>
    </row>
    <row r="187" spans="2:3">
      <c r="B187" t="s">
        <v>325</v>
      </c>
      <c r="C187" s="5">
        <v>2314</v>
      </c>
    </row>
    <row r="188" spans="2:3">
      <c r="B188" t="s">
        <v>126</v>
      </c>
      <c r="C188" s="5">
        <v>2227</v>
      </c>
    </row>
    <row r="189" spans="2:3">
      <c r="B189" t="s">
        <v>127</v>
      </c>
      <c r="C189" s="5">
        <v>2231</v>
      </c>
    </row>
    <row r="190" spans="2:3">
      <c r="B190" t="s">
        <v>128</v>
      </c>
      <c r="C190" s="5">
        <v>2239</v>
      </c>
    </row>
    <row r="191" spans="2:3">
      <c r="B191" t="s">
        <v>1037</v>
      </c>
      <c r="C191" s="5">
        <v>2435</v>
      </c>
    </row>
    <row r="192" spans="2:3">
      <c r="B192" t="s">
        <v>1038</v>
      </c>
      <c r="C192" s="5">
        <v>1001</v>
      </c>
    </row>
    <row r="193" spans="2:3">
      <c r="B193" t="s">
        <v>1039</v>
      </c>
      <c r="C193" s="5">
        <v>7030</v>
      </c>
    </row>
    <row r="194" spans="2:3">
      <c r="B194" t="s">
        <v>157</v>
      </c>
      <c r="C194" s="5">
        <v>2464</v>
      </c>
    </row>
    <row r="195" spans="2:3">
      <c r="B195" t="s">
        <v>176</v>
      </c>
      <c r="C195" s="5">
        <v>3321</v>
      </c>
    </row>
    <row r="196" spans="2:3">
      <c r="B196" t="s">
        <v>201</v>
      </c>
      <c r="C196" s="5">
        <v>3435</v>
      </c>
    </row>
    <row r="197" spans="2:3">
      <c r="B197" t="s">
        <v>122</v>
      </c>
      <c r="C197" s="5">
        <v>2189</v>
      </c>
    </row>
    <row r="198" spans="2:3">
      <c r="B198" t="s">
        <v>1040</v>
      </c>
      <c r="C198" s="5">
        <v>7060</v>
      </c>
    </row>
    <row r="199" spans="2:3">
      <c r="B199" t="s">
        <v>149</v>
      </c>
      <c r="C199" s="5">
        <v>2420</v>
      </c>
    </row>
    <row r="200" spans="2:3">
      <c r="B200" t="s">
        <v>117</v>
      </c>
      <c r="C200" s="5">
        <v>2176</v>
      </c>
    </row>
    <row r="201" spans="2:3">
      <c r="B201" t="s">
        <v>370</v>
      </c>
      <c r="C201" s="5">
        <v>3380</v>
      </c>
    </row>
    <row r="202" spans="2:3">
      <c r="B202" t="s">
        <v>372</v>
      </c>
      <c r="C202" s="5">
        <v>3385</v>
      </c>
    </row>
    <row r="203" spans="2:3">
      <c r="B203" t="s">
        <v>170</v>
      </c>
      <c r="C203" s="5">
        <v>3019</v>
      </c>
    </row>
    <row r="204" spans="2:3">
      <c r="B204" t="s">
        <v>252</v>
      </c>
      <c r="C204" s="5">
        <v>2097</v>
      </c>
    </row>
    <row r="205" spans="2:3">
      <c r="B205" t="s">
        <v>123</v>
      </c>
      <c r="C205" s="5">
        <v>2190</v>
      </c>
    </row>
    <row r="206" spans="2:3">
      <c r="B206" t="s">
        <v>1041</v>
      </c>
      <c r="C206" s="5">
        <v>7035</v>
      </c>
    </row>
    <row r="207" spans="2:3">
      <c r="B207" t="s">
        <v>1042</v>
      </c>
      <c r="C207" s="5">
        <v>7045</v>
      </c>
    </row>
    <row r="208" spans="2:3">
      <c r="B208" t="s">
        <v>1043</v>
      </c>
      <c r="C208" s="5">
        <v>1019</v>
      </c>
    </row>
    <row r="209" spans="2:3">
      <c r="B209" t="s">
        <v>1044</v>
      </c>
      <c r="C209" s="5">
        <v>2482</v>
      </c>
    </row>
    <row r="210" spans="2:3">
      <c r="B210" t="s">
        <v>152</v>
      </c>
      <c r="C210" s="5">
        <v>2445</v>
      </c>
    </row>
    <row r="211" spans="2:3">
      <c r="B211" t="s">
        <v>120</v>
      </c>
      <c r="C211" s="5">
        <v>2184</v>
      </c>
    </row>
  </sheetData>
  <sortState xmlns:xlrd2="http://schemas.microsoft.com/office/spreadsheetml/2017/richdata2" ref="B3:C61">
    <sortCondition ref="C3:C61"/>
  </sortState>
  <pageMargins left="0.7" right="0.7" top="0.75" bottom="0.75" header="0.3" footer="0.3"/>
  <headerFooter>
    <oddFooter>&amp;C_x000D_&amp;1#&amp;"Calibri"&amp;10&amp;K000000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D55DD-2B92-489C-9F50-AFCFD80ED829}">
  <dimension ref="A2:BI385"/>
  <sheetViews>
    <sheetView workbookViewId="0">
      <selection activeCell="E2" sqref="E2"/>
    </sheetView>
  </sheetViews>
  <sheetFormatPr defaultRowHeight="15"/>
  <cols>
    <col min="5" max="5" width="21.140625" bestFit="1" customWidth="1"/>
  </cols>
  <sheetData>
    <row r="2" spans="1:61" ht="180">
      <c r="A2" s="422" t="s">
        <v>0</v>
      </c>
      <c r="B2" s="409" t="s">
        <v>1</v>
      </c>
      <c r="C2" s="408" t="s">
        <v>2</v>
      </c>
      <c r="D2" s="408" t="s">
        <v>458</v>
      </c>
      <c r="E2" s="408" t="s">
        <v>459</v>
      </c>
      <c r="F2" s="408" t="s">
        <v>33</v>
      </c>
      <c r="G2" s="423" t="s">
        <v>460</v>
      </c>
      <c r="H2" s="423" t="s">
        <v>461</v>
      </c>
      <c r="I2" s="423" t="s">
        <v>462</v>
      </c>
      <c r="J2" s="423" t="s">
        <v>463</v>
      </c>
      <c r="K2" s="423" t="s">
        <v>464</v>
      </c>
      <c r="L2" s="423" t="s">
        <v>465</v>
      </c>
      <c r="M2" s="409" t="s">
        <v>466</v>
      </c>
      <c r="N2" s="409" t="s">
        <v>467</v>
      </c>
      <c r="O2" s="409" t="s">
        <v>468</v>
      </c>
      <c r="P2" s="409" t="s">
        <v>469</v>
      </c>
      <c r="Q2" s="409" t="s">
        <v>470</v>
      </c>
      <c r="R2" s="409" t="s">
        <v>471</v>
      </c>
      <c r="S2" s="409" t="s">
        <v>472</v>
      </c>
      <c r="T2" s="409" t="s">
        <v>473</v>
      </c>
      <c r="U2" s="409" t="s">
        <v>474</v>
      </c>
      <c r="V2" s="409" t="s">
        <v>475</v>
      </c>
      <c r="W2" s="409" t="s">
        <v>476</v>
      </c>
      <c r="X2" s="409" t="s">
        <v>477</v>
      </c>
      <c r="Y2" s="424" t="s">
        <v>478</v>
      </c>
      <c r="Z2" s="423" t="s">
        <v>479</v>
      </c>
      <c r="AA2" s="423" t="s">
        <v>480</v>
      </c>
      <c r="AB2" s="423" t="s">
        <v>481</v>
      </c>
      <c r="AC2" s="423" t="s">
        <v>482</v>
      </c>
      <c r="AD2" s="423" t="s">
        <v>483</v>
      </c>
      <c r="AE2" s="423" t="s">
        <v>484</v>
      </c>
      <c r="AF2" s="423" t="s">
        <v>485</v>
      </c>
      <c r="AG2" s="423" t="s">
        <v>486</v>
      </c>
      <c r="AH2" s="423" t="s">
        <v>487</v>
      </c>
      <c r="AI2" s="423" t="s">
        <v>488</v>
      </c>
      <c r="AJ2" s="423" t="s">
        <v>489</v>
      </c>
      <c r="AK2" s="423" t="s">
        <v>490</v>
      </c>
      <c r="AL2" s="423" t="s">
        <v>491</v>
      </c>
      <c r="AM2" s="423" t="s">
        <v>492</v>
      </c>
      <c r="AN2" s="423" t="s">
        <v>493</v>
      </c>
      <c r="AO2" s="423" t="s">
        <v>494</v>
      </c>
      <c r="AP2" s="423" t="s">
        <v>495</v>
      </c>
      <c r="AQ2" s="423" t="s">
        <v>496</v>
      </c>
      <c r="AR2" s="423" t="s">
        <v>497</v>
      </c>
      <c r="AS2" s="423" t="s">
        <v>498</v>
      </c>
      <c r="AT2" s="423" t="s">
        <v>499</v>
      </c>
      <c r="AU2" s="423" t="s">
        <v>500</v>
      </c>
      <c r="AV2" s="423" t="s">
        <v>501</v>
      </c>
      <c r="AW2" s="423" t="s">
        <v>502</v>
      </c>
      <c r="AX2" s="423" t="s">
        <v>503</v>
      </c>
      <c r="AY2" s="423" t="s">
        <v>504</v>
      </c>
      <c r="AZ2" s="425" t="s">
        <v>505</v>
      </c>
      <c r="BA2" s="423" t="s">
        <v>506</v>
      </c>
      <c r="BB2" s="423" t="s">
        <v>507</v>
      </c>
      <c r="BC2" s="423" t="s">
        <v>508</v>
      </c>
      <c r="BD2" s="423" t="s">
        <v>509</v>
      </c>
      <c r="BE2" s="423" t="s">
        <v>510</v>
      </c>
      <c r="BF2" s="423" t="s">
        <v>511</v>
      </c>
      <c r="BG2" s="423" t="s">
        <v>512</v>
      </c>
      <c r="BH2" s="423" t="s">
        <v>513</v>
      </c>
      <c r="BI2" s="423" t="s">
        <v>514</v>
      </c>
    </row>
    <row r="3" spans="1:61">
      <c r="A3" s="599" t="s">
        <v>76</v>
      </c>
      <c r="B3" s="599"/>
      <c r="C3" s="426"/>
      <c r="D3" s="426"/>
      <c r="E3" s="426"/>
      <c r="F3" s="427"/>
      <c r="G3" s="427"/>
      <c r="H3" s="427"/>
      <c r="I3" s="427"/>
      <c r="J3" s="427"/>
      <c r="K3" s="427"/>
      <c r="L3" s="427"/>
      <c r="M3" s="428">
        <v>178388.16666666666</v>
      </c>
      <c r="N3" s="428">
        <v>103355</v>
      </c>
      <c r="O3" s="428">
        <v>13214</v>
      </c>
      <c r="P3" s="428">
        <v>90141</v>
      </c>
      <c r="Q3" s="428">
        <v>75033.166666666672</v>
      </c>
      <c r="R3" s="428">
        <v>45054.5</v>
      </c>
      <c r="S3" s="428">
        <v>29978.666666666664</v>
      </c>
      <c r="T3" s="428">
        <v>14785.25</v>
      </c>
      <c r="U3" s="428">
        <v>15076</v>
      </c>
      <c r="V3" s="428">
        <v>15193.25</v>
      </c>
      <c r="W3" s="428">
        <v>15263.166666666668</v>
      </c>
      <c r="X3" s="428">
        <v>14715.5</v>
      </c>
      <c r="Y3" s="429">
        <v>79.758719770630762</v>
      </c>
      <c r="Z3" s="428">
        <v>48624.999999999993</v>
      </c>
      <c r="AA3" s="428">
        <v>49515.999999999993</v>
      </c>
      <c r="AB3" s="428">
        <v>35852.331018518511</v>
      </c>
      <c r="AC3" s="428">
        <v>39408.224151234557</v>
      </c>
      <c r="AD3" s="428">
        <v>24668.39420563688</v>
      </c>
      <c r="AE3" s="428">
        <v>8478.3556033504428</v>
      </c>
      <c r="AF3" s="428">
        <v>12473.116873193667</v>
      </c>
      <c r="AG3" s="428">
        <v>11654.873016626698</v>
      </c>
      <c r="AH3" s="428">
        <v>16336.532708069379</v>
      </c>
      <c r="AI3" s="428">
        <v>20736.091657335881</v>
      </c>
      <c r="AJ3" s="428">
        <v>9007.6359357869806</v>
      </c>
      <c r="AK3" s="428">
        <v>18287.463184711392</v>
      </c>
      <c r="AL3" s="428">
        <v>6027.7608315092521</v>
      </c>
      <c r="AM3" s="428">
        <v>9378.7362221561361</v>
      </c>
      <c r="AN3" s="428">
        <v>8159.8157303345888</v>
      </c>
      <c r="AO3" s="428">
        <v>12195.465262605814</v>
      </c>
      <c r="AP3" s="428">
        <v>15059.260329055087</v>
      </c>
      <c r="AQ3" s="428">
        <v>5924.6651062942819</v>
      </c>
      <c r="AR3" s="428">
        <v>25188.03508139425</v>
      </c>
      <c r="AS3" s="428">
        <v>4031.4798178835158</v>
      </c>
      <c r="AT3" s="428">
        <v>35730.574025988361</v>
      </c>
      <c r="AU3" s="428">
        <v>5114.5758230281645</v>
      </c>
      <c r="AV3" s="428">
        <v>5563.9852747917776</v>
      </c>
      <c r="AW3" s="428">
        <v>5950.4545382661554</v>
      </c>
      <c r="AX3" s="428">
        <v>6095.3411368476145</v>
      </c>
      <c r="AY3" s="428">
        <v>5852.8342241718983</v>
      </c>
      <c r="AZ3" s="428">
        <v>16123.543834080905</v>
      </c>
      <c r="BA3" s="428">
        <v>1751.5540736991766</v>
      </c>
      <c r="BB3" s="428">
        <v>599.47401149010193</v>
      </c>
      <c r="BC3" s="430"/>
      <c r="BD3" s="430"/>
      <c r="BE3" s="431"/>
      <c r="BF3" s="431"/>
      <c r="BG3" s="431"/>
      <c r="BH3" s="431">
        <v>295.26624121094665</v>
      </c>
      <c r="BI3" s="431">
        <v>86.733758789053468</v>
      </c>
    </row>
    <row r="4" spans="1:61">
      <c r="A4" s="432">
        <v>134094</v>
      </c>
      <c r="B4" s="432">
        <v>3302004</v>
      </c>
      <c r="C4" s="433" t="s">
        <v>77</v>
      </c>
      <c r="D4" s="417" t="s">
        <v>515</v>
      </c>
      <c r="E4" s="434" t="s">
        <v>516</v>
      </c>
      <c r="F4" s="435">
        <v>1</v>
      </c>
      <c r="G4" s="436">
        <v>0</v>
      </c>
      <c r="H4" s="436">
        <v>0</v>
      </c>
      <c r="I4" s="436">
        <v>7</v>
      </c>
      <c r="J4" s="436">
        <v>0</v>
      </c>
      <c r="K4" s="436">
        <v>0</v>
      </c>
      <c r="L4" s="436">
        <v>0</v>
      </c>
      <c r="M4" s="436">
        <v>293</v>
      </c>
      <c r="N4" s="436">
        <v>293</v>
      </c>
      <c r="O4" s="436">
        <v>45</v>
      </c>
      <c r="P4" s="436">
        <v>248</v>
      </c>
      <c r="Q4" s="436">
        <v>0</v>
      </c>
      <c r="R4" s="436">
        <v>0</v>
      </c>
      <c r="S4" s="436">
        <v>0</v>
      </c>
      <c r="T4" s="436">
        <v>0</v>
      </c>
      <c r="U4" s="436">
        <v>0</v>
      </c>
      <c r="V4" s="436">
        <v>0</v>
      </c>
      <c r="W4" s="436">
        <v>0</v>
      </c>
      <c r="X4" s="436">
        <v>0</v>
      </c>
      <c r="Y4" s="436">
        <v>41.857142857142854</v>
      </c>
      <c r="Z4" s="436">
        <v>133.99999999999989</v>
      </c>
      <c r="AA4" s="436">
        <v>133.99999999999989</v>
      </c>
      <c r="AB4" s="436">
        <v>0</v>
      </c>
      <c r="AC4" s="436">
        <v>0</v>
      </c>
      <c r="AD4" s="436">
        <v>114.99999999999976</v>
      </c>
      <c r="AE4" s="436">
        <v>0.99999999999999989</v>
      </c>
      <c r="AF4" s="436">
        <v>3.9999999999999996</v>
      </c>
      <c r="AG4" s="436">
        <v>0.99999999999999989</v>
      </c>
      <c r="AH4" s="436">
        <v>120.99999999999984</v>
      </c>
      <c r="AI4" s="436">
        <v>26.999999999999982</v>
      </c>
      <c r="AJ4" s="436">
        <v>23.999999999999996</v>
      </c>
      <c r="AK4" s="436">
        <v>0</v>
      </c>
      <c r="AL4" s="436">
        <v>0</v>
      </c>
      <c r="AM4" s="436">
        <v>0</v>
      </c>
      <c r="AN4" s="436">
        <v>0</v>
      </c>
      <c r="AO4" s="436">
        <v>0</v>
      </c>
      <c r="AP4" s="436">
        <v>0</v>
      </c>
      <c r="AQ4" s="436">
        <v>0</v>
      </c>
      <c r="AR4" s="436">
        <v>38.987903225806377</v>
      </c>
      <c r="AS4" s="436">
        <v>0</v>
      </c>
      <c r="AT4" s="436">
        <v>89.509597036036382</v>
      </c>
      <c r="AU4" s="436">
        <v>0</v>
      </c>
      <c r="AV4" s="436">
        <v>0</v>
      </c>
      <c r="AW4" s="436">
        <v>0</v>
      </c>
      <c r="AX4" s="436">
        <v>0</v>
      </c>
      <c r="AY4" s="436">
        <v>0</v>
      </c>
      <c r="AZ4" s="436">
        <v>0</v>
      </c>
      <c r="BA4" s="436">
        <v>0</v>
      </c>
      <c r="BB4" s="436">
        <v>0</v>
      </c>
      <c r="BC4" s="436">
        <v>0.748</v>
      </c>
      <c r="BD4" s="436">
        <v>0</v>
      </c>
      <c r="BE4" s="436">
        <v>0</v>
      </c>
      <c r="BF4" s="437">
        <v>0</v>
      </c>
      <c r="BG4" s="436">
        <v>0</v>
      </c>
      <c r="BH4" s="436">
        <v>1</v>
      </c>
      <c r="BI4" s="436">
        <v>0</v>
      </c>
    </row>
    <row r="5" spans="1:61">
      <c r="A5" s="432">
        <v>134098</v>
      </c>
      <c r="B5" s="432">
        <v>3302005</v>
      </c>
      <c r="C5" s="433" t="s">
        <v>79</v>
      </c>
      <c r="D5" s="417" t="s">
        <v>515</v>
      </c>
      <c r="E5" s="434" t="s">
        <v>516</v>
      </c>
      <c r="F5" s="435">
        <v>1</v>
      </c>
      <c r="G5" s="436">
        <v>0</v>
      </c>
      <c r="H5" s="436">
        <v>0</v>
      </c>
      <c r="I5" s="436">
        <v>7</v>
      </c>
      <c r="J5" s="436">
        <v>0</v>
      </c>
      <c r="K5" s="436">
        <v>0</v>
      </c>
      <c r="L5" s="436">
        <v>0</v>
      </c>
      <c r="M5" s="436">
        <v>618</v>
      </c>
      <c r="N5" s="436">
        <v>618</v>
      </c>
      <c r="O5" s="436">
        <v>87</v>
      </c>
      <c r="P5" s="436">
        <v>531</v>
      </c>
      <c r="Q5" s="436">
        <v>0</v>
      </c>
      <c r="R5" s="436">
        <v>0</v>
      </c>
      <c r="S5" s="436">
        <v>0</v>
      </c>
      <c r="T5" s="436">
        <v>0</v>
      </c>
      <c r="U5" s="436">
        <v>0</v>
      </c>
      <c r="V5" s="436">
        <v>0</v>
      </c>
      <c r="W5" s="436">
        <v>0</v>
      </c>
      <c r="X5" s="436">
        <v>0</v>
      </c>
      <c r="Y5" s="436">
        <v>88.285714285714292</v>
      </c>
      <c r="Z5" s="436">
        <v>156.99999999999957</v>
      </c>
      <c r="AA5" s="436">
        <v>158.99999999999986</v>
      </c>
      <c r="AB5" s="436">
        <v>0</v>
      </c>
      <c r="AC5" s="436">
        <v>0</v>
      </c>
      <c r="AD5" s="436">
        <v>491.99999999999943</v>
      </c>
      <c r="AE5" s="436">
        <v>19.999999999999961</v>
      </c>
      <c r="AF5" s="436">
        <v>36.999999999999936</v>
      </c>
      <c r="AG5" s="436">
        <v>10.999999999999961</v>
      </c>
      <c r="AH5" s="436">
        <v>19.999999999999961</v>
      </c>
      <c r="AI5" s="436">
        <v>20.999999999999975</v>
      </c>
      <c r="AJ5" s="436">
        <v>16.999999999999979</v>
      </c>
      <c r="AK5" s="436">
        <v>0</v>
      </c>
      <c r="AL5" s="436">
        <v>0</v>
      </c>
      <c r="AM5" s="436">
        <v>0</v>
      </c>
      <c r="AN5" s="436">
        <v>0</v>
      </c>
      <c r="AO5" s="436">
        <v>0</v>
      </c>
      <c r="AP5" s="436">
        <v>0</v>
      </c>
      <c r="AQ5" s="436">
        <v>0</v>
      </c>
      <c r="AR5" s="436">
        <v>80.305084745762244</v>
      </c>
      <c r="AS5" s="436">
        <v>0</v>
      </c>
      <c r="AT5" s="436">
        <v>179.10162965455373</v>
      </c>
      <c r="AU5" s="436">
        <v>0</v>
      </c>
      <c r="AV5" s="436">
        <v>0</v>
      </c>
      <c r="AW5" s="436">
        <v>0</v>
      </c>
      <c r="AX5" s="436">
        <v>0</v>
      </c>
      <c r="AY5" s="436">
        <v>0</v>
      </c>
      <c r="AZ5" s="436">
        <v>0</v>
      </c>
      <c r="BA5" s="436">
        <v>0</v>
      </c>
      <c r="BB5" s="436">
        <v>0</v>
      </c>
      <c r="BC5" s="436">
        <v>0.51400000000000001</v>
      </c>
      <c r="BD5" s="436">
        <v>0</v>
      </c>
      <c r="BE5" s="436">
        <v>0</v>
      </c>
      <c r="BF5" s="437">
        <v>0</v>
      </c>
      <c r="BG5" s="436">
        <v>0</v>
      </c>
      <c r="BH5" s="436">
        <v>1</v>
      </c>
      <c r="BI5" s="436">
        <v>0</v>
      </c>
    </row>
    <row r="6" spans="1:61">
      <c r="A6" s="432">
        <v>103157</v>
      </c>
      <c r="B6" s="432">
        <v>3302008</v>
      </c>
      <c r="C6" s="433" t="s">
        <v>80</v>
      </c>
      <c r="D6" s="417" t="s">
        <v>515</v>
      </c>
      <c r="E6" s="434" t="s">
        <v>516</v>
      </c>
      <c r="F6" s="435">
        <v>1</v>
      </c>
      <c r="G6" s="436">
        <v>0</v>
      </c>
      <c r="H6" s="436">
        <v>0</v>
      </c>
      <c r="I6" s="436">
        <v>7</v>
      </c>
      <c r="J6" s="436">
        <v>0</v>
      </c>
      <c r="K6" s="436">
        <v>0</v>
      </c>
      <c r="L6" s="436">
        <v>0</v>
      </c>
      <c r="M6" s="436">
        <v>425</v>
      </c>
      <c r="N6" s="436">
        <v>425</v>
      </c>
      <c r="O6" s="436">
        <v>60</v>
      </c>
      <c r="P6" s="436">
        <v>365</v>
      </c>
      <c r="Q6" s="436">
        <v>0</v>
      </c>
      <c r="R6" s="436">
        <v>0</v>
      </c>
      <c r="S6" s="436">
        <v>0</v>
      </c>
      <c r="T6" s="436">
        <v>0</v>
      </c>
      <c r="U6" s="436">
        <v>0</v>
      </c>
      <c r="V6" s="436">
        <v>0</v>
      </c>
      <c r="W6" s="436">
        <v>0</v>
      </c>
      <c r="X6" s="436">
        <v>0</v>
      </c>
      <c r="Y6" s="436">
        <v>60.714285714285715</v>
      </c>
      <c r="Z6" s="436">
        <v>243</v>
      </c>
      <c r="AA6" s="436">
        <v>243</v>
      </c>
      <c r="AB6" s="436">
        <v>0</v>
      </c>
      <c r="AC6" s="436">
        <v>0</v>
      </c>
      <c r="AD6" s="436">
        <v>11.999999999999975</v>
      </c>
      <c r="AE6" s="436">
        <v>7.9999999999999982</v>
      </c>
      <c r="AF6" s="436">
        <v>221</v>
      </c>
      <c r="AG6" s="436">
        <v>32.999999999999993</v>
      </c>
      <c r="AH6" s="436">
        <v>46.999999999999723</v>
      </c>
      <c r="AI6" s="436">
        <v>102</v>
      </c>
      <c r="AJ6" s="436">
        <v>1.9999999999999973</v>
      </c>
      <c r="AK6" s="436">
        <v>0</v>
      </c>
      <c r="AL6" s="436">
        <v>0</v>
      </c>
      <c r="AM6" s="436">
        <v>0</v>
      </c>
      <c r="AN6" s="436">
        <v>0</v>
      </c>
      <c r="AO6" s="436">
        <v>0</v>
      </c>
      <c r="AP6" s="436">
        <v>0</v>
      </c>
      <c r="AQ6" s="436">
        <v>0</v>
      </c>
      <c r="AR6" s="436">
        <v>150.61813186813171</v>
      </c>
      <c r="AS6" s="436">
        <v>0</v>
      </c>
      <c r="AT6" s="436">
        <v>119.27316294753322</v>
      </c>
      <c r="AU6" s="436">
        <v>0</v>
      </c>
      <c r="AV6" s="436">
        <v>0</v>
      </c>
      <c r="AW6" s="436">
        <v>0</v>
      </c>
      <c r="AX6" s="436">
        <v>0</v>
      </c>
      <c r="AY6" s="436">
        <v>0</v>
      </c>
      <c r="AZ6" s="436">
        <v>0</v>
      </c>
      <c r="BA6" s="436">
        <v>0</v>
      </c>
      <c r="BB6" s="436">
        <v>0</v>
      </c>
      <c r="BC6" s="436">
        <v>0.42799999999999999</v>
      </c>
      <c r="BD6" s="436">
        <v>0</v>
      </c>
      <c r="BE6" s="436">
        <v>0</v>
      </c>
      <c r="BF6" s="437">
        <v>0</v>
      </c>
      <c r="BG6" s="436">
        <v>0</v>
      </c>
      <c r="BH6" s="436">
        <v>1</v>
      </c>
      <c r="BI6" s="436">
        <v>0</v>
      </c>
    </row>
    <row r="7" spans="1:61">
      <c r="A7" s="432">
        <v>103159</v>
      </c>
      <c r="B7" s="432">
        <v>3302010</v>
      </c>
      <c r="C7" s="433" t="s">
        <v>81</v>
      </c>
      <c r="D7" s="417" t="s">
        <v>515</v>
      </c>
      <c r="E7" s="434" t="s">
        <v>516</v>
      </c>
      <c r="F7" s="435">
        <v>1</v>
      </c>
      <c r="G7" s="436">
        <v>0</v>
      </c>
      <c r="H7" s="436">
        <v>0</v>
      </c>
      <c r="I7" s="436">
        <v>7</v>
      </c>
      <c r="J7" s="436">
        <v>0</v>
      </c>
      <c r="K7" s="436">
        <v>0</v>
      </c>
      <c r="L7" s="436">
        <v>0</v>
      </c>
      <c r="M7" s="436">
        <v>348</v>
      </c>
      <c r="N7" s="436">
        <v>348</v>
      </c>
      <c r="O7" s="436">
        <v>30</v>
      </c>
      <c r="P7" s="436">
        <v>318</v>
      </c>
      <c r="Q7" s="436">
        <v>0</v>
      </c>
      <c r="R7" s="436">
        <v>0</v>
      </c>
      <c r="S7" s="436">
        <v>0</v>
      </c>
      <c r="T7" s="436">
        <v>0</v>
      </c>
      <c r="U7" s="436">
        <v>0</v>
      </c>
      <c r="V7" s="436">
        <v>0</v>
      </c>
      <c r="W7" s="436">
        <v>0</v>
      </c>
      <c r="X7" s="436">
        <v>0</v>
      </c>
      <c r="Y7" s="436">
        <v>49.714285714285715</v>
      </c>
      <c r="Z7" s="436">
        <v>204.99999999999969</v>
      </c>
      <c r="AA7" s="436">
        <v>208.99999999999994</v>
      </c>
      <c r="AB7" s="436">
        <v>0</v>
      </c>
      <c r="AC7" s="436">
        <v>0</v>
      </c>
      <c r="AD7" s="436">
        <v>3.9999999999999933</v>
      </c>
      <c r="AE7" s="436">
        <v>10.999999999999982</v>
      </c>
      <c r="AF7" s="436">
        <v>18.999999999999968</v>
      </c>
      <c r="AG7" s="436">
        <v>43.999999999999858</v>
      </c>
      <c r="AH7" s="436">
        <v>78.999999999999801</v>
      </c>
      <c r="AI7" s="436">
        <v>186.99999999999983</v>
      </c>
      <c r="AJ7" s="436">
        <v>3.9999999999999933</v>
      </c>
      <c r="AK7" s="436">
        <v>0</v>
      </c>
      <c r="AL7" s="436">
        <v>0</v>
      </c>
      <c r="AM7" s="436">
        <v>0</v>
      </c>
      <c r="AN7" s="436">
        <v>0</v>
      </c>
      <c r="AO7" s="436">
        <v>0</v>
      </c>
      <c r="AP7" s="436">
        <v>0</v>
      </c>
      <c r="AQ7" s="436">
        <v>0</v>
      </c>
      <c r="AR7" s="436">
        <v>132.41509433962264</v>
      </c>
      <c r="AS7" s="436">
        <v>0</v>
      </c>
      <c r="AT7" s="436">
        <v>109.69675340844233</v>
      </c>
      <c r="AU7" s="436">
        <v>0</v>
      </c>
      <c r="AV7" s="436">
        <v>0</v>
      </c>
      <c r="AW7" s="436">
        <v>0</v>
      </c>
      <c r="AX7" s="436">
        <v>0</v>
      </c>
      <c r="AY7" s="436">
        <v>0</v>
      </c>
      <c r="AZ7" s="436">
        <v>0</v>
      </c>
      <c r="BA7" s="436">
        <v>28.119999999999855</v>
      </c>
      <c r="BB7" s="436">
        <v>0</v>
      </c>
      <c r="BC7" s="436">
        <v>0.45100000000000001</v>
      </c>
      <c r="BD7" s="436">
        <v>0</v>
      </c>
      <c r="BE7" s="436">
        <v>0</v>
      </c>
      <c r="BF7" s="437">
        <v>0</v>
      </c>
      <c r="BG7" s="436">
        <v>0</v>
      </c>
      <c r="BH7" s="436">
        <v>1</v>
      </c>
      <c r="BI7" s="436">
        <v>0</v>
      </c>
    </row>
    <row r="8" spans="1:61">
      <c r="A8" s="432">
        <v>134099</v>
      </c>
      <c r="B8" s="432">
        <v>3302011</v>
      </c>
      <c r="C8" s="433" t="s">
        <v>82</v>
      </c>
      <c r="D8" s="417" t="s">
        <v>515</v>
      </c>
      <c r="E8" s="434" t="s">
        <v>516</v>
      </c>
      <c r="F8" s="435">
        <v>1</v>
      </c>
      <c r="G8" s="436">
        <v>0</v>
      </c>
      <c r="H8" s="436">
        <v>0</v>
      </c>
      <c r="I8" s="436">
        <v>7</v>
      </c>
      <c r="J8" s="436">
        <v>0</v>
      </c>
      <c r="K8" s="436">
        <v>0</v>
      </c>
      <c r="L8" s="436">
        <v>0</v>
      </c>
      <c r="M8" s="436">
        <v>616</v>
      </c>
      <c r="N8" s="436">
        <v>616</v>
      </c>
      <c r="O8" s="436">
        <v>90</v>
      </c>
      <c r="P8" s="436">
        <v>526</v>
      </c>
      <c r="Q8" s="436">
        <v>0</v>
      </c>
      <c r="R8" s="436">
        <v>0</v>
      </c>
      <c r="S8" s="436">
        <v>0</v>
      </c>
      <c r="T8" s="436">
        <v>0</v>
      </c>
      <c r="U8" s="436">
        <v>0</v>
      </c>
      <c r="V8" s="436">
        <v>0</v>
      </c>
      <c r="W8" s="436">
        <v>0</v>
      </c>
      <c r="X8" s="436">
        <v>0</v>
      </c>
      <c r="Y8" s="436">
        <v>88</v>
      </c>
      <c r="Z8" s="436">
        <v>249.99999999999949</v>
      </c>
      <c r="AA8" s="436">
        <v>251.99999999999994</v>
      </c>
      <c r="AB8" s="436">
        <v>0</v>
      </c>
      <c r="AC8" s="436">
        <v>0</v>
      </c>
      <c r="AD8" s="436">
        <v>267.99999999999994</v>
      </c>
      <c r="AE8" s="436">
        <v>8.9999999999999929</v>
      </c>
      <c r="AF8" s="436">
        <v>178</v>
      </c>
      <c r="AG8" s="436">
        <v>16.99999999999994</v>
      </c>
      <c r="AH8" s="436">
        <v>15.999999999999954</v>
      </c>
      <c r="AI8" s="436">
        <v>74.999999999999531</v>
      </c>
      <c r="AJ8" s="436">
        <v>52.999999999999972</v>
      </c>
      <c r="AK8" s="436">
        <v>0</v>
      </c>
      <c r="AL8" s="436">
        <v>0</v>
      </c>
      <c r="AM8" s="436">
        <v>0</v>
      </c>
      <c r="AN8" s="436">
        <v>0</v>
      </c>
      <c r="AO8" s="436">
        <v>0</v>
      </c>
      <c r="AP8" s="436">
        <v>0</v>
      </c>
      <c r="AQ8" s="436">
        <v>0</v>
      </c>
      <c r="AR8" s="436">
        <v>110.38150289017298</v>
      </c>
      <c r="AS8" s="436">
        <v>0</v>
      </c>
      <c r="AT8" s="436">
        <v>271.53434565071524</v>
      </c>
      <c r="AU8" s="436">
        <v>0</v>
      </c>
      <c r="AV8" s="436">
        <v>0</v>
      </c>
      <c r="AW8" s="436">
        <v>0</v>
      </c>
      <c r="AX8" s="436">
        <v>0</v>
      </c>
      <c r="AY8" s="436">
        <v>0</v>
      </c>
      <c r="AZ8" s="436">
        <v>0</v>
      </c>
      <c r="BA8" s="436">
        <v>0</v>
      </c>
      <c r="BB8" s="436">
        <v>0</v>
      </c>
      <c r="BC8" s="436">
        <v>0.69099999999999995</v>
      </c>
      <c r="BD8" s="436">
        <v>0</v>
      </c>
      <c r="BE8" s="436">
        <v>0</v>
      </c>
      <c r="BF8" s="437">
        <v>0</v>
      </c>
      <c r="BG8" s="436">
        <v>0</v>
      </c>
      <c r="BH8" s="436">
        <v>1</v>
      </c>
      <c r="BI8" s="436">
        <v>0</v>
      </c>
    </row>
    <row r="9" spans="1:61">
      <c r="A9" s="432">
        <v>103162</v>
      </c>
      <c r="B9" s="432">
        <v>3302014</v>
      </c>
      <c r="C9" s="433" t="s">
        <v>83</v>
      </c>
      <c r="D9" s="417" t="s">
        <v>515</v>
      </c>
      <c r="E9" s="434" t="s">
        <v>516</v>
      </c>
      <c r="F9" s="435">
        <v>1</v>
      </c>
      <c r="G9" s="436">
        <v>0</v>
      </c>
      <c r="H9" s="436">
        <v>0</v>
      </c>
      <c r="I9" s="436">
        <v>7</v>
      </c>
      <c r="J9" s="436">
        <v>0</v>
      </c>
      <c r="K9" s="436">
        <v>0</v>
      </c>
      <c r="L9" s="436">
        <v>0</v>
      </c>
      <c r="M9" s="436">
        <v>383</v>
      </c>
      <c r="N9" s="436">
        <v>383</v>
      </c>
      <c r="O9" s="436">
        <v>50</v>
      </c>
      <c r="P9" s="436">
        <v>333</v>
      </c>
      <c r="Q9" s="436">
        <v>0</v>
      </c>
      <c r="R9" s="436">
        <v>0</v>
      </c>
      <c r="S9" s="436">
        <v>0</v>
      </c>
      <c r="T9" s="436">
        <v>0</v>
      </c>
      <c r="U9" s="436">
        <v>0</v>
      </c>
      <c r="V9" s="436">
        <v>0</v>
      </c>
      <c r="W9" s="436">
        <v>0</v>
      </c>
      <c r="X9" s="436">
        <v>0</v>
      </c>
      <c r="Y9" s="436">
        <v>54.714285714285715</v>
      </c>
      <c r="Z9" s="436">
        <v>229.99999999999991</v>
      </c>
      <c r="AA9" s="436">
        <v>231.99999999999972</v>
      </c>
      <c r="AB9" s="436">
        <v>0</v>
      </c>
      <c r="AC9" s="436">
        <v>0</v>
      </c>
      <c r="AD9" s="436">
        <v>68.178010471204004</v>
      </c>
      <c r="AE9" s="436">
        <v>5.0130890052355666</v>
      </c>
      <c r="AF9" s="436">
        <v>51.133507853403003</v>
      </c>
      <c r="AG9" s="436">
        <v>25.065445026177983</v>
      </c>
      <c r="AH9" s="436">
        <v>7.0183246073298307</v>
      </c>
      <c r="AI9" s="436">
        <v>203.53141361256542</v>
      </c>
      <c r="AJ9" s="436">
        <v>23.060209424083755</v>
      </c>
      <c r="AK9" s="436">
        <v>0</v>
      </c>
      <c r="AL9" s="436">
        <v>0</v>
      </c>
      <c r="AM9" s="436">
        <v>0</v>
      </c>
      <c r="AN9" s="436">
        <v>0</v>
      </c>
      <c r="AO9" s="436">
        <v>0</v>
      </c>
      <c r="AP9" s="436">
        <v>0</v>
      </c>
      <c r="AQ9" s="436">
        <v>0</v>
      </c>
      <c r="AR9" s="436">
        <v>107.8702531645569</v>
      </c>
      <c r="AS9" s="436">
        <v>0</v>
      </c>
      <c r="AT9" s="436">
        <v>148.95103038785842</v>
      </c>
      <c r="AU9" s="436">
        <v>0</v>
      </c>
      <c r="AV9" s="436">
        <v>0</v>
      </c>
      <c r="AW9" s="436">
        <v>0</v>
      </c>
      <c r="AX9" s="436">
        <v>0</v>
      </c>
      <c r="AY9" s="436">
        <v>0</v>
      </c>
      <c r="AZ9" s="436">
        <v>0</v>
      </c>
      <c r="BA9" s="436">
        <v>6.1722309711285881</v>
      </c>
      <c r="BB9" s="436">
        <v>0</v>
      </c>
      <c r="BC9" s="436">
        <v>0.46300000000000002</v>
      </c>
      <c r="BD9" s="436">
        <v>0</v>
      </c>
      <c r="BE9" s="436">
        <v>0</v>
      </c>
      <c r="BF9" s="437">
        <v>0</v>
      </c>
      <c r="BG9" s="436">
        <v>0</v>
      </c>
      <c r="BH9" s="436">
        <v>1</v>
      </c>
      <c r="BI9" s="436">
        <v>0</v>
      </c>
    </row>
    <row r="10" spans="1:61">
      <c r="A10" s="432">
        <v>134102</v>
      </c>
      <c r="B10" s="432">
        <v>3302015</v>
      </c>
      <c r="C10" s="433" t="s">
        <v>84</v>
      </c>
      <c r="D10" s="417" t="s">
        <v>515</v>
      </c>
      <c r="E10" s="434" t="s">
        <v>516</v>
      </c>
      <c r="F10" s="435">
        <v>1</v>
      </c>
      <c r="G10" s="436">
        <v>0</v>
      </c>
      <c r="H10" s="436">
        <v>0</v>
      </c>
      <c r="I10" s="436">
        <v>7</v>
      </c>
      <c r="J10" s="436">
        <v>0</v>
      </c>
      <c r="K10" s="436">
        <v>0</v>
      </c>
      <c r="L10" s="436">
        <v>0</v>
      </c>
      <c r="M10" s="436">
        <v>388</v>
      </c>
      <c r="N10" s="436">
        <v>388</v>
      </c>
      <c r="O10" s="436">
        <v>52</v>
      </c>
      <c r="P10" s="436">
        <v>336</v>
      </c>
      <c r="Q10" s="436">
        <v>0</v>
      </c>
      <c r="R10" s="436">
        <v>0</v>
      </c>
      <c r="S10" s="436">
        <v>0</v>
      </c>
      <c r="T10" s="436">
        <v>0</v>
      </c>
      <c r="U10" s="436">
        <v>0</v>
      </c>
      <c r="V10" s="436">
        <v>0</v>
      </c>
      <c r="W10" s="436">
        <v>0</v>
      </c>
      <c r="X10" s="436">
        <v>0</v>
      </c>
      <c r="Y10" s="436">
        <v>55.428571428571431</v>
      </c>
      <c r="Z10" s="436">
        <v>202.00000000000003</v>
      </c>
      <c r="AA10" s="436">
        <v>202.99999999999972</v>
      </c>
      <c r="AB10" s="436">
        <v>0</v>
      </c>
      <c r="AC10" s="436">
        <v>0</v>
      </c>
      <c r="AD10" s="436">
        <v>3.9999999999999751</v>
      </c>
      <c r="AE10" s="436">
        <v>3.9999999999999751</v>
      </c>
      <c r="AF10" s="436">
        <v>17.999999999999964</v>
      </c>
      <c r="AG10" s="436">
        <v>129.99999999999977</v>
      </c>
      <c r="AH10" s="436">
        <v>31.999999999999993</v>
      </c>
      <c r="AI10" s="436">
        <v>93.999999999999844</v>
      </c>
      <c r="AJ10" s="436">
        <v>105.99999999999969</v>
      </c>
      <c r="AK10" s="436">
        <v>0</v>
      </c>
      <c r="AL10" s="436">
        <v>0</v>
      </c>
      <c r="AM10" s="436">
        <v>0</v>
      </c>
      <c r="AN10" s="436">
        <v>0</v>
      </c>
      <c r="AO10" s="436">
        <v>0</v>
      </c>
      <c r="AP10" s="436">
        <v>0</v>
      </c>
      <c r="AQ10" s="436">
        <v>0</v>
      </c>
      <c r="AR10" s="436">
        <v>130.49849849849835</v>
      </c>
      <c r="AS10" s="436">
        <v>0</v>
      </c>
      <c r="AT10" s="436">
        <v>164.80201824972457</v>
      </c>
      <c r="AU10" s="436">
        <v>0</v>
      </c>
      <c r="AV10" s="436">
        <v>0</v>
      </c>
      <c r="AW10" s="436">
        <v>0</v>
      </c>
      <c r="AX10" s="436">
        <v>0</v>
      </c>
      <c r="AY10" s="436">
        <v>0</v>
      </c>
      <c r="AZ10" s="436">
        <v>0</v>
      </c>
      <c r="BA10" s="436">
        <v>0.71999999999996944</v>
      </c>
      <c r="BB10" s="436">
        <v>0</v>
      </c>
      <c r="BC10" s="436">
        <v>0.24199999999999999</v>
      </c>
      <c r="BD10" s="436">
        <v>0</v>
      </c>
      <c r="BE10" s="436">
        <v>0</v>
      </c>
      <c r="BF10" s="437">
        <v>0</v>
      </c>
      <c r="BG10" s="436">
        <v>0</v>
      </c>
      <c r="BH10" s="436">
        <v>1</v>
      </c>
      <c r="BI10" s="436">
        <v>0</v>
      </c>
    </row>
    <row r="11" spans="1:61">
      <c r="A11" s="432">
        <v>103163</v>
      </c>
      <c r="B11" s="432">
        <v>3302016</v>
      </c>
      <c r="C11" s="433" t="s">
        <v>85</v>
      </c>
      <c r="D11" s="417" t="s">
        <v>515</v>
      </c>
      <c r="E11" s="434" t="s">
        <v>516</v>
      </c>
      <c r="F11" s="435">
        <v>1</v>
      </c>
      <c r="G11" s="436">
        <v>0</v>
      </c>
      <c r="H11" s="436">
        <v>0</v>
      </c>
      <c r="I11" s="436">
        <v>4</v>
      </c>
      <c r="J11" s="436">
        <v>0</v>
      </c>
      <c r="K11" s="436">
        <v>0</v>
      </c>
      <c r="L11" s="436">
        <v>0</v>
      </c>
      <c r="M11" s="436">
        <v>361</v>
      </c>
      <c r="N11" s="436">
        <v>361</v>
      </c>
      <c r="O11" s="436">
        <v>0</v>
      </c>
      <c r="P11" s="436">
        <v>361</v>
      </c>
      <c r="Q11" s="436">
        <v>0</v>
      </c>
      <c r="R11" s="436">
        <v>0</v>
      </c>
      <c r="S11" s="436">
        <v>0</v>
      </c>
      <c r="T11" s="436">
        <v>0</v>
      </c>
      <c r="U11" s="436">
        <v>0</v>
      </c>
      <c r="V11" s="436">
        <v>0</v>
      </c>
      <c r="W11" s="436">
        <v>0</v>
      </c>
      <c r="X11" s="436">
        <v>0</v>
      </c>
      <c r="Y11" s="436">
        <v>90.25</v>
      </c>
      <c r="Z11" s="436">
        <v>170.99999999999972</v>
      </c>
      <c r="AA11" s="436">
        <v>172.99999999999966</v>
      </c>
      <c r="AB11" s="436">
        <v>0</v>
      </c>
      <c r="AC11" s="436">
        <v>0</v>
      </c>
      <c r="AD11" s="436">
        <v>196.54444444444428</v>
      </c>
      <c r="AE11" s="436">
        <v>96.266666666666424</v>
      </c>
      <c r="AF11" s="436">
        <v>39.108333333333213</v>
      </c>
      <c r="AG11" s="436">
        <v>8.0222222222222133</v>
      </c>
      <c r="AH11" s="436">
        <v>2.0055555555555533</v>
      </c>
      <c r="AI11" s="436">
        <v>18.05</v>
      </c>
      <c r="AJ11" s="436">
        <v>1.0027777777777751</v>
      </c>
      <c r="AK11" s="436">
        <v>0</v>
      </c>
      <c r="AL11" s="436">
        <v>0</v>
      </c>
      <c r="AM11" s="436">
        <v>0</v>
      </c>
      <c r="AN11" s="436">
        <v>0</v>
      </c>
      <c r="AO11" s="436">
        <v>0</v>
      </c>
      <c r="AP11" s="436">
        <v>0</v>
      </c>
      <c r="AQ11" s="436">
        <v>0</v>
      </c>
      <c r="AR11" s="436">
        <v>24.999999999999975</v>
      </c>
      <c r="AS11" s="436">
        <v>0</v>
      </c>
      <c r="AT11" s="436">
        <v>131.68924083131799</v>
      </c>
      <c r="AU11" s="436">
        <v>0</v>
      </c>
      <c r="AV11" s="436">
        <v>0</v>
      </c>
      <c r="AW11" s="436">
        <v>0</v>
      </c>
      <c r="AX11" s="436">
        <v>0</v>
      </c>
      <c r="AY11" s="436">
        <v>0</v>
      </c>
      <c r="AZ11" s="436">
        <v>0</v>
      </c>
      <c r="BA11" s="436">
        <v>0</v>
      </c>
      <c r="BB11" s="436">
        <v>0</v>
      </c>
      <c r="BC11" s="436">
        <v>0.621</v>
      </c>
      <c r="BD11" s="436">
        <v>0</v>
      </c>
      <c r="BE11" s="436">
        <v>0</v>
      </c>
      <c r="BF11" s="437">
        <v>0</v>
      </c>
      <c r="BG11" s="436">
        <v>0</v>
      </c>
      <c r="BH11" s="436">
        <v>1</v>
      </c>
      <c r="BI11" s="436">
        <v>0</v>
      </c>
    </row>
    <row r="12" spans="1:61">
      <c r="A12" s="432">
        <v>103164</v>
      </c>
      <c r="B12" s="432">
        <v>3302017</v>
      </c>
      <c r="C12" s="433" t="s">
        <v>86</v>
      </c>
      <c r="D12" s="417" t="s">
        <v>515</v>
      </c>
      <c r="E12" s="434" t="s">
        <v>516</v>
      </c>
      <c r="F12" s="435">
        <v>1</v>
      </c>
      <c r="G12" s="436">
        <v>0</v>
      </c>
      <c r="H12" s="436">
        <v>0</v>
      </c>
      <c r="I12" s="436">
        <v>3</v>
      </c>
      <c r="J12" s="436">
        <v>0</v>
      </c>
      <c r="K12" s="436">
        <v>0</v>
      </c>
      <c r="L12" s="436">
        <v>0</v>
      </c>
      <c r="M12" s="436">
        <v>249</v>
      </c>
      <c r="N12" s="436">
        <v>249</v>
      </c>
      <c r="O12" s="436">
        <v>74</v>
      </c>
      <c r="P12" s="436">
        <v>175</v>
      </c>
      <c r="Q12" s="436">
        <v>0</v>
      </c>
      <c r="R12" s="436">
        <v>0</v>
      </c>
      <c r="S12" s="436">
        <v>0</v>
      </c>
      <c r="T12" s="436">
        <v>0</v>
      </c>
      <c r="U12" s="436">
        <v>0</v>
      </c>
      <c r="V12" s="436">
        <v>0</v>
      </c>
      <c r="W12" s="436">
        <v>0</v>
      </c>
      <c r="X12" s="436">
        <v>0</v>
      </c>
      <c r="Y12" s="436">
        <v>83</v>
      </c>
      <c r="Z12" s="436">
        <v>94.999999999999829</v>
      </c>
      <c r="AA12" s="436">
        <v>95.999999999999801</v>
      </c>
      <c r="AB12" s="436">
        <v>0</v>
      </c>
      <c r="AC12" s="436">
        <v>0</v>
      </c>
      <c r="AD12" s="436">
        <v>134.99999999999997</v>
      </c>
      <c r="AE12" s="436">
        <v>68.999999999999801</v>
      </c>
      <c r="AF12" s="436">
        <v>22.999999999999979</v>
      </c>
      <c r="AG12" s="436">
        <v>11.999999999999989</v>
      </c>
      <c r="AH12" s="436">
        <v>1.9999999999999989</v>
      </c>
      <c r="AI12" s="436">
        <v>6.9999999999999778</v>
      </c>
      <c r="AJ12" s="436">
        <v>0.99999999999999944</v>
      </c>
      <c r="AK12" s="436">
        <v>0</v>
      </c>
      <c r="AL12" s="436">
        <v>0</v>
      </c>
      <c r="AM12" s="436">
        <v>0</v>
      </c>
      <c r="AN12" s="436">
        <v>0</v>
      </c>
      <c r="AO12" s="436">
        <v>0</v>
      </c>
      <c r="AP12" s="436">
        <v>0</v>
      </c>
      <c r="AQ12" s="436">
        <v>0</v>
      </c>
      <c r="AR12" s="436">
        <v>70.077844311377248</v>
      </c>
      <c r="AS12" s="436">
        <v>0</v>
      </c>
      <c r="AT12" s="436">
        <v>71.965317919075034</v>
      </c>
      <c r="AU12" s="436">
        <v>0</v>
      </c>
      <c r="AV12" s="436">
        <v>0</v>
      </c>
      <c r="AW12" s="436">
        <v>0</v>
      </c>
      <c r="AX12" s="436">
        <v>0</v>
      </c>
      <c r="AY12" s="436">
        <v>0</v>
      </c>
      <c r="AZ12" s="436">
        <v>0</v>
      </c>
      <c r="BA12" s="436">
        <v>0</v>
      </c>
      <c r="BB12" s="436">
        <v>0</v>
      </c>
      <c r="BC12" s="436">
        <v>0.63900000000000001</v>
      </c>
      <c r="BD12" s="436">
        <v>0</v>
      </c>
      <c r="BE12" s="436">
        <v>0</v>
      </c>
      <c r="BF12" s="437">
        <v>0</v>
      </c>
      <c r="BG12" s="436">
        <v>0</v>
      </c>
      <c r="BH12" s="436">
        <v>1</v>
      </c>
      <c r="BI12" s="436">
        <v>0</v>
      </c>
    </row>
    <row r="13" spans="1:61">
      <c r="A13" s="432">
        <v>134279</v>
      </c>
      <c r="B13" s="432">
        <v>3302019</v>
      </c>
      <c r="C13" s="433" t="s">
        <v>87</v>
      </c>
      <c r="D13" s="417" t="s">
        <v>515</v>
      </c>
      <c r="E13" s="434" t="s">
        <v>516</v>
      </c>
      <c r="F13" s="435">
        <v>1</v>
      </c>
      <c r="G13" s="436">
        <v>0</v>
      </c>
      <c r="H13" s="436">
        <v>0</v>
      </c>
      <c r="I13" s="436">
        <v>7</v>
      </c>
      <c r="J13" s="436">
        <v>0</v>
      </c>
      <c r="K13" s="436">
        <v>0</v>
      </c>
      <c r="L13" s="436">
        <v>0</v>
      </c>
      <c r="M13" s="436">
        <v>408</v>
      </c>
      <c r="N13" s="436">
        <v>408</v>
      </c>
      <c r="O13" s="436">
        <v>60</v>
      </c>
      <c r="P13" s="436">
        <v>348</v>
      </c>
      <c r="Q13" s="436">
        <v>0</v>
      </c>
      <c r="R13" s="436">
        <v>0</v>
      </c>
      <c r="S13" s="436">
        <v>0</v>
      </c>
      <c r="T13" s="436">
        <v>0</v>
      </c>
      <c r="U13" s="436">
        <v>0</v>
      </c>
      <c r="V13" s="436">
        <v>0</v>
      </c>
      <c r="W13" s="436">
        <v>0</v>
      </c>
      <c r="X13" s="436">
        <v>0</v>
      </c>
      <c r="Y13" s="436">
        <v>58.285714285714285</v>
      </c>
      <c r="Z13" s="436">
        <v>210.99999999999997</v>
      </c>
      <c r="AA13" s="436">
        <v>212.99999999999969</v>
      </c>
      <c r="AB13" s="436">
        <v>0</v>
      </c>
      <c r="AC13" s="436">
        <v>0</v>
      </c>
      <c r="AD13" s="436">
        <v>117.99999999999967</v>
      </c>
      <c r="AE13" s="436">
        <v>8</v>
      </c>
      <c r="AF13" s="436">
        <v>29.999999999999968</v>
      </c>
      <c r="AG13" s="436">
        <v>42.999999999999957</v>
      </c>
      <c r="AH13" s="436">
        <v>74.999999999999716</v>
      </c>
      <c r="AI13" s="436">
        <v>121.9999999999999</v>
      </c>
      <c r="AJ13" s="436">
        <v>11.999999999999979</v>
      </c>
      <c r="AK13" s="436">
        <v>0</v>
      </c>
      <c r="AL13" s="436">
        <v>0</v>
      </c>
      <c r="AM13" s="436">
        <v>0</v>
      </c>
      <c r="AN13" s="436">
        <v>0</v>
      </c>
      <c r="AO13" s="436">
        <v>0</v>
      </c>
      <c r="AP13" s="436">
        <v>0</v>
      </c>
      <c r="AQ13" s="436">
        <v>0</v>
      </c>
      <c r="AR13" s="436">
        <v>22.27586206896548</v>
      </c>
      <c r="AS13" s="436">
        <v>0</v>
      </c>
      <c r="AT13" s="436">
        <v>141.00121703536263</v>
      </c>
      <c r="AU13" s="436">
        <v>0</v>
      </c>
      <c r="AV13" s="436">
        <v>0</v>
      </c>
      <c r="AW13" s="436">
        <v>0</v>
      </c>
      <c r="AX13" s="436">
        <v>0</v>
      </c>
      <c r="AY13" s="436">
        <v>0</v>
      </c>
      <c r="AZ13" s="436">
        <v>0</v>
      </c>
      <c r="BA13" s="436">
        <v>0</v>
      </c>
      <c r="BB13" s="436">
        <v>0</v>
      </c>
      <c r="BC13" s="436">
        <v>0.66700000000000004</v>
      </c>
      <c r="BD13" s="436">
        <v>0</v>
      </c>
      <c r="BE13" s="436">
        <v>0</v>
      </c>
      <c r="BF13" s="437">
        <v>0</v>
      </c>
      <c r="BG13" s="436">
        <v>0</v>
      </c>
      <c r="BH13" s="436">
        <v>1</v>
      </c>
      <c r="BI13" s="436">
        <v>0</v>
      </c>
    </row>
    <row r="14" spans="1:61">
      <c r="A14" s="432">
        <v>103172</v>
      </c>
      <c r="B14" s="432">
        <v>3302030</v>
      </c>
      <c r="C14" s="433" t="s">
        <v>88</v>
      </c>
      <c r="D14" s="417" t="s">
        <v>515</v>
      </c>
      <c r="E14" s="434" t="s">
        <v>516</v>
      </c>
      <c r="F14" s="435">
        <v>1</v>
      </c>
      <c r="G14" s="436">
        <v>0</v>
      </c>
      <c r="H14" s="436">
        <v>0</v>
      </c>
      <c r="I14" s="436">
        <v>7</v>
      </c>
      <c r="J14" s="436">
        <v>0</v>
      </c>
      <c r="K14" s="436">
        <v>0</v>
      </c>
      <c r="L14" s="436">
        <v>0</v>
      </c>
      <c r="M14" s="436">
        <v>610</v>
      </c>
      <c r="N14" s="436">
        <v>610</v>
      </c>
      <c r="O14" s="436">
        <v>89</v>
      </c>
      <c r="P14" s="436">
        <v>521</v>
      </c>
      <c r="Q14" s="436">
        <v>0</v>
      </c>
      <c r="R14" s="436">
        <v>0</v>
      </c>
      <c r="S14" s="436">
        <v>0</v>
      </c>
      <c r="T14" s="436">
        <v>0</v>
      </c>
      <c r="U14" s="436">
        <v>0</v>
      </c>
      <c r="V14" s="436">
        <v>0</v>
      </c>
      <c r="W14" s="436">
        <v>0</v>
      </c>
      <c r="X14" s="436">
        <v>0</v>
      </c>
      <c r="Y14" s="436">
        <v>87.142857142857139</v>
      </c>
      <c r="Z14" s="436">
        <v>345.99999999999977</v>
      </c>
      <c r="AA14" s="436">
        <v>345.99999999999977</v>
      </c>
      <c r="AB14" s="436">
        <v>0</v>
      </c>
      <c r="AC14" s="436">
        <v>0</v>
      </c>
      <c r="AD14" s="436">
        <v>9.9999999999999876</v>
      </c>
      <c r="AE14" s="436">
        <v>102.99999999999973</v>
      </c>
      <c r="AF14" s="436">
        <v>13.999999999999972</v>
      </c>
      <c r="AG14" s="436">
        <v>281.99999999999989</v>
      </c>
      <c r="AH14" s="436">
        <v>170.99999999999997</v>
      </c>
      <c r="AI14" s="436">
        <v>26.999999999999989</v>
      </c>
      <c r="AJ14" s="436">
        <v>2.9999999999999964</v>
      </c>
      <c r="AK14" s="436">
        <v>0</v>
      </c>
      <c r="AL14" s="436">
        <v>0</v>
      </c>
      <c r="AM14" s="436">
        <v>0</v>
      </c>
      <c r="AN14" s="436">
        <v>0</v>
      </c>
      <c r="AO14" s="436">
        <v>0</v>
      </c>
      <c r="AP14" s="436">
        <v>0</v>
      </c>
      <c r="AQ14" s="436">
        <v>0</v>
      </c>
      <c r="AR14" s="436">
        <v>290.92307692307634</v>
      </c>
      <c r="AS14" s="436">
        <v>0</v>
      </c>
      <c r="AT14" s="436">
        <v>212.40229255174893</v>
      </c>
      <c r="AU14" s="436">
        <v>0</v>
      </c>
      <c r="AV14" s="436">
        <v>0</v>
      </c>
      <c r="AW14" s="436">
        <v>0</v>
      </c>
      <c r="AX14" s="436">
        <v>0</v>
      </c>
      <c r="AY14" s="436">
        <v>0</v>
      </c>
      <c r="AZ14" s="436">
        <v>0</v>
      </c>
      <c r="BA14" s="436">
        <v>9.4755336617405632</v>
      </c>
      <c r="BB14" s="436">
        <v>0</v>
      </c>
      <c r="BC14" s="436">
        <v>0.47</v>
      </c>
      <c r="BD14" s="436">
        <v>0</v>
      </c>
      <c r="BE14" s="436">
        <v>0</v>
      </c>
      <c r="BF14" s="437">
        <v>0</v>
      </c>
      <c r="BG14" s="436">
        <v>0</v>
      </c>
      <c r="BH14" s="436">
        <v>1</v>
      </c>
      <c r="BI14" s="436">
        <v>0</v>
      </c>
    </row>
    <row r="15" spans="1:61">
      <c r="A15" s="432">
        <v>103178</v>
      </c>
      <c r="B15" s="432">
        <v>3302040</v>
      </c>
      <c r="C15" s="433" t="s">
        <v>89</v>
      </c>
      <c r="D15" s="417" t="s">
        <v>515</v>
      </c>
      <c r="E15" s="434" t="s">
        <v>516</v>
      </c>
      <c r="F15" s="435">
        <v>1</v>
      </c>
      <c r="G15" s="436">
        <v>0</v>
      </c>
      <c r="H15" s="436">
        <v>0</v>
      </c>
      <c r="I15" s="436">
        <v>7</v>
      </c>
      <c r="J15" s="436">
        <v>0</v>
      </c>
      <c r="K15" s="436">
        <v>0</v>
      </c>
      <c r="L15" s="436">
        <v>0</v>
      </c>
      <c r="M15" s="436">
        <v>421</v>
      </c>
      <c r="N15" s="436">
        <v>421</v>
      </c>
      <c r="O15" s="436">
        <v>56</v>
      </c>
      <c r="P15" s="436">
        <v>365</v>
      </c>
      <c r="Q15" s="436">
        <v>0</v>
      </c>
      <c r="R15" s="436">
        <v>0</v>
      </c>
      <c r="S15" s="436">
        <v>0</v>
      </c>
      <c r="T15" s="436">
        <v>0</v>
      </c>
      <c r="U15" s="436">
        <v>0</v>
      </c>
      <c r="V15" s="436">
        <v>0</v>
      </c>
      <c r="W15" s="436">
        <v>0</v>
      </c>
      <c r="X15" s="436">
        <v>0</v>
      </c>
      <c r="Y15" s="436">
        <v>60.142857142857146</v>
      </c>
      <c r="Z15" s="436">
        <v>117.99999999999972</v>
      </c>
      <c r="AA15" s="436">
        <v>117.99999999999972</v>
      </c>
      <c r="AB15" s="436">
        <v>0</v>
      </c>
      <c r="AC15" s="436">
        <v>0</v>
      </c>
      <c r="AD15" s="436">
        <v>269.99999999999966</v>
      </c>
      <c r="AE15" s="436">
        <v>63.999999999999616</v>
      </c>
      <c r="AF15" s="436">
        <v>25.999999999999968</v>
      </c>
      <c r="AG15" s="436">
        <v>12.999999999999964</v>
      </c>
      <c r="AH15" s="436">
        <v>15.999999999999989</v>
      </c>
      <c r="AI15" s="436">
        <v>30.999999999999982</v>
      </c>
      <c r="AJ15" s="436">
        <v>0.99999999999999822</v>
      </c>
      <c r="AK15" s="436">
        <v>0</v>
      </c>
      <c r="AL15" s="436">
        <v>0</v>
      </c>
      <c r="AM15" s="436">
        <v>0</v>
      </c>
      <c r="AN15" s="436">
        <v>0</v>
      </c>
      <c r="AO15" s="436">
        <v>0</v>
      </c>
      <c r="AP15" s="436">
        <v>0</v>
      </c>
      <c r="AQ15" s="436">
        <v>0</v>
      </c>
      <c r="AR15" s="436">
        <v>65.127071823204389</v>
      </c>
      <c r="AS15" s="436">
        <v>0</v>
      </c>
      <c r="AT15" s="436">
        <v>195.94722852212854</v>
      </c>
      <c r="AU15" s="436">
        <v>0</v>
      </c>
      <c r="AV15" s="436">
        <v>0</v>
      </c>
      <c r="AW15" s="436">
        <v>0</v>
      </c>
      <c r="AX15" s="436">
        <v>0</v>
      </c>
      <c r="AY15" s="436">
        <v>0</v>
      </c>
      <c r="AZ15" s="436">
        <v>0</v>
      </c>
      <c r="BA15" s="436">
        <v>0</v>
      </c>
      <c r="BB15" s="436">
        <v>0</v>
      </c>
      <c r="BC15" s="436">
        <v>0.54200000000000004</v>
      </c>
      <c r="BD15" s="436">
        <v>0</v>
      </c>
      <c r="BE15" s="436">
        <v>0</v>
      </c>
      <c r="BF15" s="437">
        <v>0</v>
      </c>
      <c r="BG15" s="436">
        <v>0</v>
      </c>
      <c r="BH15" s="436">
        <v>1</v>
      </c>
      <c r="BI15" s="436">
        <v>0</v>
      </c>
    </row>
    <row r="16" spans="1:61">
      <c r="A16" s="432">
        <v>103188</v>
      </c>
      <c r="B16" s="432">
        <v>3302053</v>
      </c>
      <c r="C16" s="433" t="s">
        <v>90</v>
      </c>
      <c r="D16" s="417" t="s">
        <v>515</v>
      </c>
      <c r="E16" s="434" t="s">
        <v>516</v>
      </c>
      <c r="F16" s="435">
        <v>1</v>
      </c>
      <c r="G16" s="436">
        <v>0</v>
      </c>
      <c r="H16" s="436">
        <v>0</v>
      </c>
      <c r="I16" s="436">
        <v>4</v>
      </c>
      <c r="J16" s="436">
        <v>0</v>
      </c>
      <c r="K16" s="436">
        <v>0</v>
      </c>
      <c r="L16" s="436">
        <v>0</v>
      </c>
      <c r="M16" s="436">
        <v>476</v>
      </c>
      <c r="N16" s="436">
        <v>476</v>
      </c>
      <c r="O16" s="436">
        <v>0</v>
      </c>
      <c r="P16" s="436">
        <v>476</v>
      </c>
      <c r="Q16" s="436">
        <v>0</v>
      </c>
      <c r="R16" s="436">
        <v>0</v>
      </c>
      <c r="S16" s="436">
        <v>0</v>
      </c>
      <c r="T16" s="436">
        <v>0</v>
      </c>
      <c r="U16" s="436">
        <v>0</v>
      </c>
      <c r="V16" s="436">
        <v>0</v>
      </c>
      <c r="W16" s="436">
        <v>0</v>
      </c>
      <c r="X16" s="436">
        <v>0</v>
      </c>
      <c r="Y16" s="436">
        <v>119</v>
      </c>
      <c r="Z16" s="436">
        <v>124.99999999999966</v>
      </c>
      <c r="AA16" s="436">
        <v>125.99999999999993</v>
      </c>
      <c r="AB16" s="436">
        <v>0</v>
      </c>
      <c r="AC16" s="436">
        <v>0</v>
      </c>
      <c r="AD16" s="436">
        <v>268.99999999999994</v>
      </c>
      <c r="AE16" s="436">
        <v>8.9999999999999591</v>
      </c>
      <c r="AF16" s="436">
        <v>83.999999999999943</v>
      </c>
      <c r="AG16" s="436">
        <v>11.999999999999979</v>
      </c>
      <c r="AH16" s="436">
        <v>21.999999999999961</v>
      </c>
      <c r="AI16" s="436">
        <v>74.999999999999986</v>
      </c>
      <c r="AJ16" s="436">
        <v>4.9999999999999671</v>
      </c>
      <c r="AK16" s="436">
        <v>0</v>
      </c>
      <c r="AL16" s="436">
        <v>0</v>
      </c>
      <c r="AM16" s="436">
        <v>0</v>
      </c>
      <c r="AN16" s="436">
        <v>0</v>
      </c>
      <c r="AO16" s="436">
        <v>0</v>
      </c>
      <c r="AP16" s="436">
        <v>0</v>
      </c>
      <c r="AQ16" s="436">
        <v>0</v>
      </c>
      <c r="AR16" s="436">
        <v>36.999999999999957</v>
      </c>
      <c r="AS16" s="436">
        <v>0</v>
      </c>
      <c r="AT16" s="436">
        <v>142.48694457039932</v>
      </c>
      <c r="AU16" s="436">
        <v>0</v>
      </c>
      <c r="AV16" s="436">
        <v>0</v>
      </c>
      <c r="AW16" s="436">
        <v>0</v>
      </c>
      <c r="AX16" s="436">
        <v>0</v>
      </c>
      <c r="AY16" s="436">
        <v>0</v>
      </c>
      <c r="AZ16" s="436">
        <v>0</v>
      </c>
      <c r="BA16" s="436">
        <v>0</v>
      </c>
      <c r="BB16" s="436">
        <v>0</v>
      </c>
      <c r="BC16" s="436">
        <v>0.60299999999999998</v>
      </c>
      <c r="BD16" s="436">
        <v>0</v>
      </c>
      <c r="BE16" s="436">
        <v>0</v>
      </c>
      <c r="BF16" s="437">
        <v>0</v>
      </c>
      <c r="BG16" s="436">
        <v>0</v>
      </c>
      <c r="BH16" s="436">
        <v>1</v>
      </c>
      <c r="BI16" s="436">
        <v>0</v>
      </c>
    </row>
    <row r="17" spans="1:61">
      <c r="A17" s="432">
        <v>103189</v>
      </c>
      <c r="B17" s="432">
        <v>3302054</v>
      </c>
      <c r="C17" s="433" t="s">
        <v>91</v>
      </c>
      <c r="D17" s="417" t="s">
        <v>515</v>
      </c>
      <c r="E17" s="434" t="s">
        <v>516</v>
      </c>
      <c r="F17" s="435">
        <v>1</v>
      </c>
      <c r="G17" s="436">
        <v>0</v>
      </c>
      <c r="H17" s="436">
        <v>0</v>
      </c>
      <c r="I17" s="436">
        <v>3</v>
      </c>
      <c r="J17" s="436">
        <v>0</v>
      </c>
      <c r="K17" s="436">
        <v>0</v>
      </c>
      <c r="L17" s="436">
        <v>0</v>
      </c>
      <c r="M17" s="436">
        <v>360</v>
      </c>
      <c r="N17" s="436">
        <v>360</v>
      </c>
      <c r="O17" s="436">
        <v>120</v>
      </c>
      <c r="P17" s="436">
        <v>240</v>
      </c>
      <c r="Q17" s="436">
        <v>0</v>
      </c>
      <c r="R17" s="436">
        <v>0</v>
      </c>
      <c r="S17" s="436">
        <v>0</v>
      </c>
      <c r="T17" s="436">
        <v>0</v>
      </c>
      <c r="U17" s="436">
        <v>0</v>
      </c>
      <c r="V17" s="436">
        <v>0</v>
      </c>
      <c r="W17" s="436">
        <v>0</v>
      </c>
      <c r="X17" s="436">
        <v>0</v>
      </c>
      <c r="Y17" s="436">
        <v>120</v>
      </c>
      <c r="Z17" s="436">
        <v>70.999999999999915</v>
      </c>
      <c r="AA17" s="436">
        <v>70.999999999999915</v>
      </c>
      <c r="AB17" s="436">
        <v>0</v>
      </c>
      <c r="AC17" s="436">
        <v>0</v>
      </c>
      <c r="AD17" s="436">
        <v>210.99999999999997</v>
      </c>
      <c r="AE17" s="436">
        <v>0</v>
      </c>
      <c r="AF17" s="436">
        <v>72.999999999999716</v>
      </c>
      <c r="AG17" s="436">
        <v>10.99999999999998</v>
      </c>
      <c r="AH17" s="436">
        <v>19.999999999999979</v>
      </c>
      <c r="AI17" s="436">
        <v>42.999999999999844</v>
      </c>
      <c r="AJ17" s="436">
        <v>1.9999999999999978</v>
      </c>
      <c r="AK17" s="436">
        <v>0</v>
      </c>
      <c r="AL17" s="436">
        <v>0</v>
      </c>
      <c r="AM17" s="436">
        <v>0</v>
      </c>
      <c r="AN17" s="436">
        <v>0</v>
      </c>
      <c r="AO17" s="436">
        <v>0</v>
      </c>
      <c r="AP17" s="436">
        <v>0</v>
      </c>
      <c r="AQ17" s="436">
        <v>0</v>
      </c>
      <c r="AR17" s="436">
        <v>65.999999999999872</v>
      </c>
      <c r="AS17" s="436">
        <v>0</v>
      </c>
      <c r="AT17" s="436">
        <v>90</v>
      </c>
      <c r="AU17" s="436">
        <v>0</v>
      </c>
      <c r="AV17" s="436">
        <v>0</v>
      </c>
      <c r="AW17" s="436">
        <v>0</v>
      </c>
      <c r="AX17" s="436">
        <v>0</v>
      </c>
      <c r="AY17" s="436">
        <v>0</v>
      </c>
      <c r="AZ17" s="436">
        <v>0</v>
      </c>
      <c r="BA17" s="436">
        <v>0</v>
      </c>
      <c r="BB17" s="436">
        <v>0</v>
      </c>
      <c r="BC17" s="436">
        <v>0.59299999999999997</v>
      </c>
      <c r="BD17" s="436">
        <v>0</v>
      </c>
      <c r="BE17" s="436">
        <v>0</v>
      </c>
      <c r="BF17" s="437">
        <v>0</v>
      </c>
      <c r="BG17" s="436">
        <v>0</v>
      </c>
      <c r="BH17" s="436">
        <v>1</v>
      </c>
      <c r="BI17" s="436">
        <v>0</v>
      </c>
    </row>
    <row r="18" spans="1:61">
      <c r="A18" s="432">
        <v>103190</v>
      </c>
      <c r="B18" s="432">
        <v>3302055</v>
      </c>
      <c r="C18" s="433" t="s">
        <v>92</v>
      </c>
      <c r="D18" s="417" t="s">
        <v>515</v>
      </c>
      <c r="E18" s="434" t="s">
        <v>516</v>
      </c>
      <c r="F18" s="435">
        <v>1</v>
      </c>
      <c r="G18" s="436">
        <v>0</v>
      </c>
      <c r="H18" s="436">
        <v>0</v>
      </c>
      <c r="I18" s="436">
        <v>7</v>
      </c>
      <c r="J18" s="436">
        <v>0</v>
      </c>
      <c r="K18" s="436">
        <v>0</v>
      </c>
      <c r="L18" s="436">
        <v>0</v>
      </c>
      <c r="M18" s="436">
        <v>412</v>
      </c>
      <c r="N18" s="436">
        <v>412</v>
      </c>
      <c r="O18" s="436">
        <v>60</v>
      </c>
      <c r="P18" s="436">
        <v>352</v>
      </c>
      <c r="Q18" s="436">
        <v>0</v>
      </c>
      <c r="R18" s="436">
        <v>0</v>
      </c>
      <c r="S18" s="436">
        <v>0</v>
      </c>
      <c r="T18" s="436">
        <v>0</v>
      </c>
      <c r="U18" s="436">
        <v>0</v>
      </c>
      <c r="V18" s="436">
        <v>0</v>
      </c>
      <c r="W18" s="436">
        <v>0</v>
      </c>
      <c r="X18" s="436">
        <v>0</v>
      </c>
      <c r="Y18" s="436">
        <v>58.857142857142854</v>
      </c>
      <c r="Z18" s="436">
        <v>87.999999999999702</v>
      </c>
      <c r="AA18" s="436">
        <v>87.999999999999702</v>
      </c>
      <c r="AB18" s="436">
        <v>0</v>
      </c>
      <c r="AC18" s="436">
        <v>0</v>
      </c>
      <c r="AD18" s="436">
        <v>218</v>
      </c>
      <c r="AE18" s="436">
        <v>13.999999999999982</v>
      </c>
      <c r="AF18" s="436">
        <v>89.999999999999773</v>
      </c>
      <c r="AG18" s="436">
        <v>30.999999999999982</v>
      </c>
      <c r="AH18" s="436">
        <v>9.9999999999999698</v>
      </c>
      <c r="AI18" s="436">
        <v>30.999999999999982</v>
      </c>
      <c r="AJ18" s="436">
        <v>17.999999999999996</v>
      </c>
      <c r="AK18" s="436">
        <v>0</v>
      </c>
      <c r="AL18" s="436">
        <v>0</v>
      </c>
      <c r="AM18" s="436">
        <v>0</v>
      </c>
      <c r="AN18" s="436">
        <v>0</v>
      </c>
      <c r="AO18" s="436">
        <v>0</v>
      </c>
      <c r="AP18" s="436">
        <v>0</v>
      </c>
      <c r="AQ18" s="436">
        <v>0</v>
      </c>
      <c r="AR18" s="436">
        <v>27.151862464183377</v>
      </c>
      <c r="AS18" s="436">
        <v>0</v>
      </c>
      <c r="AT18" s="436">
        <v>97.26950888015665</v>
      </c>
      <c r="AU18" s="436">
        <v>0</v>
      </c>
      <c r="AV18" s="436">
        <v>0</v>
      </c>
      <c r="AW18" s="436">
        <v>0</v>
      </c>
      <c r="AX18" s="436">
        <v>0</v>
      </c>
      <c r="AY18" s="436">
        <v>0</v>
      </c>
      <c r="AZ18" s="436">
        <v>0</v>
      </c>
      <c r="BA18" s="436">
        <v>0</v>
      </c>
      <c r="BB18" s="436">
        <v>0</v>
      </c>
      <c r="BC18" s="436">
        <v>0.60199999999999998</v>
      </c>
      <c r="BD18" s="436">
        <v>0</v>
      </c>
      <c r="BE18" s="436">
        <v>0</v>
      </c>
      <c r="BF18" s="437">
        <v>0</v>
      </c>
      <c r="BG18" s="436">
        <v>0</v>
      </c>
      <c r="BH18" s="436">
        <v>1</v>
      </c>
      <c r="BI18" s="436">
        <v>0</v>
      </c>
    </row>
    <row r="19" spans="1:61">
      <c r="A19" s="432">
        <v>103192</v>
      </c>
      <c r="B19" s="432">
        <v>3302062</v>
      </c>
      <c r="C19" s="433" t="s">
        <v>93</v>
      </c>
      <c r="D19" s="417" t="s">
        <v>515</v>
      </c>
      <c r="E19" s="434" t="s">
        <v>516</v>
      </c>
      <c r="F19" s="435">
        <v>1</v>
      </c>
      <c r="G19" s="436">
        <v>0</v>
      </c>
      <c r="H19" s="436">
        <v>0</v>
      </c>
      <c r="I19" s="436">
        <v>7</v>
      </c>
      <c r="J19" s="436">
        <v>0</v>
      </c>
      <c r="K19" s="436">
        <v>0</v>
      </c>
      <c r="L19" s="436">
        <v>0</v>
      </c>
      <c r="M19" s="436">
        <v>368</v>
      </c>
      <c r="N19" s="436">
        <v>368</v>
      </c>
      <c r="O19" s="436">
        <v>41</v>
      </c>
      <c r="P19" s="436">
        <v>327</v>
      </c>
      <c r="Q19" s="436">
        <v>0</v>
      </c>
      <c r="R19" s="436">
        <v>0</v>
      </c>
      <c r="S19" s="436">
        <v>0</v>
      </c>
      <c r="T19" s="436">
        <v>0</v>
      </c>
      <c r="U19" s="436">
        <v>0</v>
      </c>
      <c r="V19" s="436">
        <v>0</v>
      </c>
      <c r="W19" s="436">
        <v>0</v>
      </c>
      <c r="X19" s="436">
        <v>0</v>
      </c>
      <c r="Y19" s="436">
        <v>52.571428571428569</v>
      </c>
      <c r="Z19" s="436">
        <v>226.9999999999998</v>
      </c>
      <c r="AA19" s="436">
        <v>227.99999999999986</v>
      </c>
      <c r="AB19" s="436">
        <v>0</v>
      </c>
      <c r="AC19" s="436">
        <v>0</v>
      </c>
      <c r="AD19" s="436">
        <v>28.230136986301336</v>
      </c>
      <c r="AE19" s="436">
        <v>72.591780821917538</v>
      </c>
      <c r="AF19" s="436">
        <v>41.336986301369613</v>
      </c>
      <c r="AG19" s="436">
        <v>29.238356164383543</v>
      </c>
      <c r="AH19" s="436">
        <v>114.93698630136961</v>
      </c>
      <c r="AI19" s="436">
        <v>60.49315068493128</v>
      </c>
      <c r="AJ19" s="436">
        <v>21.172602739726003</v>
      </c>
      <c r="AK19" s="436">
        <v>0</v>
      </c>
      <c r="AL19" s="436">
        <v>0</v>
      </c>
      <c r="AM19" s="436">
        <v>0</v>
      </c>
      <c r="AN19" s="436">
        <v>0</v>
      </c>
      <c r="AO19" s="436">
        <v>0</v>
      </c>
      <c r="AP19" s="436">
        <v>0</v>
      </c>
      <c r="AQ19" s="436">
        <v>0</v>
      </c>
      <c r="AR19" s="436">
        <v>184.56269113149824</v>
      </c>
      <c r="AS19" s="436">
        <v>0</v>
      </c>
      <c r="AT19" s="436">
        <v>180.35751091014237</v>
      </c>
      <c r="AU19" s="436">
        <v>0</v>
      </c>
      <c r="AV19" s="436">
        <v>0</v>
      </c>
      <c r="AW19" s="436">
        <v>0</v>
      </c>
      <c r="AX19" s="436">
        <v>0</v>
      </c>
      <c r="AY19" s="436">
        <v>0</v>
      </c>
      <c r="AZ19" s="436">
        <v>0</v>
      </c>
      <c r="BA19" s="436">
        <v>3.9908446866484786</v>
      </c>
      <c r="BB19" s="436">
        <v>0</v>
      </c>
      <c r="BC19" s="436">
        <v>0.42799999999999999</v>
      </c>
      <c r="BD19" s="436">
        <v>0</v>
      </c>
      <c r="BE19" s="436">
        <v>0</v>
      </c>
      <c r="BF19" s="437">
        <v>0</v>
      </c>
      <c r="BG19" s="436">
        <v>0</v>
      </c>
      <c r="BH19" s="436">
        <v>1</v>
      </c>
      <c r="BI19" s="436">
        <v>0</v>
      </c>
    </row>
    <row r="20" spans="1:61">
      <c r="A20" s="432">
        <v>103193</v>
      </c>
      <c r="B20" s="432">
        <v>3302063</v>
      </c>
      <c r="C20" s="433" t="s">
        <v>94</v>
      </c>
      <c r="D20" s="417" t="s">
        <v>515</v>
      </c>
      <c r="E20" s="434" t="s">
        <v>516</v>
      </c>
      <c r="F20" s="435">
        <v>1</v>
      </c>
      <c r="G20" s="436">
        <v>0</v>
      </c>
      <c r="H20" s="436">
        <v>0</v>
      </c>
      <c r="I20" s="436">
        <v>7</v>
      </c>
      <c r="J20" s="436">
        <v>0</v>
      </c>
      <c r="K20" s="436">
        <v>0</v>
      </c>
      <c r="L20" s="436">
        <v>0</v>
      </c>
      <c r="M20" s="436">
        <v>368</v>
      </c>
      <c r="N20" s="436">
        <v>368</v>
      </c>
      <c r="O20" s="436">
        <v>47</v>
      </c>
      <c r="P20" s="436">
        <v>321</v>
      </c>
      <c r="Q20" s="436">
        <v>0</v>
      </c>
      <c r="R20" s="436">
        <v>0</v>
      </c>
      <c r="S20" s="436">
        <v>0</v>
      </c>
      <c r="T20" s="436">
        <v>0</v>
      </c>
      <c r="U20" s="436">
        <v>0</v>
      </c>
      <c r="V20" s="436">
        <v>0</v>
      </c>
      <c r="W20" s="436">
        <v>0</v>
      </c>
      <c r="X20" s="436">
        <v>0</v>
      </c>
      <c r="Y20" s="436">
        <v>52.571428571428569</v>
      </c>
      <c r="Z20" s="436">
        <v>285.99999999999994</v>
      </c>
      <c r="AA20" s="436">
        <v>285.99999999999994</v>
      </c>
      <c r="AB20" s="436">
        <v>0</v>
      </c>
      <c r="AC20" s="436">
        <v>0</v>
      </c>
      <c r="AD20" s="436">
        <v>7.9999999999999973</v>
      </c>
      <c r="AE20" s="436">
        <v>7.9999999999999973</v>
      </c>
      <c r="AF20" s="436">
        <v>15.999999999999995</v>
      </c>
      <c r="AG20" s="436">
        <v>98.999999999999702</v>
      </c>
      <c r="AH20" s="436">
        <v>36.999999999999794</v>
      </c>
      <c r="AI20" s="436">
        <v>185.99999999999977</v>
      </c>
      <c r="AJ20" s="436">
        <v>13.999999999999975</v>
      </c>
      <c r="AK20" s="436">
        <v>0</v>
      </c>
      <c r="AL20" s="436">
        <v>0</v>
      </c>
      <c r="AM20" s="436">
        <v>0</v>
      </c>
      <c r="AN20" s="436">
        <v>0</v>
      </c>
      <c r="AO20" s="436">
        <v>0</v>
      </c>
      <c r="AP20" s="436">
        <v>0</v>
      </c>
      <c r="AQ20" s="436">
        <v>0</v>
      </c>
      <c r="AR20" s="436">
        <v>146.74143302180653</v>
      </c>
      <c r="AS20" s="436">
        <v>0</v>
      </c>
      <c r="AT20" s="436">
        <v>136.5526337725895</v>
      </c>
      <c r="AU20" s="436">
        <v>0</v>
      </c>
      <c r="AV20" s="436">
        <v>0</v>
      </c>
      <c r="AW20" s="436">
        <v>0</v>
      </c>
      <c r="AX20" s="436">
        <v>0</v>
      </c>
      <c r="AY20" s="436">
        <v>0</v>
      </c>
      <c r="AZ20" s="436">
        <v>0</v>
      </c>
      <c r="BA20" s="436">
        <v>0</v>
      </c>
      <c r="BB20" s="436">
        <v>0</v>
      </c>
      <c r="BC20" s="436">
        <v>0.58499999999999996</v>
      </c>
      <c r="BD20" s="436">
        <v>0</v>
      </c>
      <c r="BE20" s="436">
        <v>0</v>
      </c>
      <c r="BF20" s="437">
        <v>0</v>
      </c>
      <c r="BG20" s="436">
        <v>0</v>
      </c>
      <c r="BH20" s="436">
        <v>1</v>
      </c>
      <c r="BI20" s="436">
        <v>0</v>
      </c>
    </row>
    <row r="21" spans="1:61">
      <c r="A21" s="432">
        <v>103200</v>
      </c>
      <c r="B21" s="432">
        <v>3302079</v>
      </c>
      <c r="C21" s="433" t="s">
        <v>95</v>
      </c>
      <c r="D21" s="417" t="s">
        <v>515</v>
      </c>
      <c r="E21" s="434" t="s">
        <v>516</v>
      </c>
      <c r="F21" s="435">
        <v>1</v>
      </c>
      <c r="G21" s="436">
        <v>0</v>
      </c>
      <c r="H21" s="436">
        <v>0</v>
      </c>
      <c r="I21" s="436">
        <v>7</v>
      </c>
      <c r="J21" s="436">
        <v>0</v>
      </c>
      <c r="K21" s="436">
        <v>0</v>
      </c>
      <c r="L21" s="436">
        <v>0</v>
      </c>
      <c r="M21" s="436">
        <v>283</v>
      </c>
      <c r="N21" s="436">
        <v>283</v>
      </c>
      <c r="O21" s="436">
        <v>24</v>
      </c>
      <c r="P21" s="436">
        <v>259</v>
      </c>
      <c r="Q21" s="436">
        <v>0</v>
      </c>
      <c r="R21" s="436">
        <v>0</v>
      </c>
      <c r="S21" s="436">
        <v>0</v>
      </c>
      <c r="T21" s="436">
        <v>0</v>
      </c>
      <c r="U21" s="436">
        <v>0</v>
      </c>
      <c r="V21" s="436">
        <v>0</v>
      </c>
      <c r="W21" s="436">
        <v>0</v>
      </c>
      <c r="X21" s="436">
        <v>0</v>
      </c>
      <c r="Y21" s="436">
        <v>40.428571428571431</v>
      </c>
      <c r="Z21" s="436">
        <v>136.99999999999983</v>
      </c>
      <c r="AA21" s="436">
        <v>137.99999999999991</v>
      </c>
      <c r="AB21" s="436">
        <v>0</v>
      </c>
      <c r="AC21" s="436">
        <v>0</v>
      </c>
      <c r="AD21" s="436">
        <v>165.99999999999994</v>
      </c>
      <c r="AE21" s="436">
        <v>61.999999999999815</v>
      </c>
      <c r="AF21" s="436">
        <v>15.999999999999989</v>
      </c>
      <c r="AG21" s="436">
        <v>18</v>
      </c>
      <c r="AH21" s="436">
        <v>3.9999999999999831</v>
      </c>
      <c r="AI21" s="436">
        <v>5.9999999999999893</v>
      </c>
      <c r="AJ21" s="436">
        <v>10.999999999999989</v>
      </c>
      <c r="AK21" s="436">
        <v>0</v>
      </c>
      <c r="AL21" s="436">
        <v>0</v>
      </c>
      <c r="AM21" s="436">
        <v>0</v>
      </c>
      <c r="AN21" s="436">
        <v>0</v>
      </c>
      <c r="AO21" s="436">
        <v>0</v>
      </c>
      <c r="AP21" s="436">
        <v>0</v>
      </c>
      <c r="AQ21" s="436">
        <v>0</v>
      </c>
      <c r="AR21" s="436">
        <v>89.598455598455431</v>
      </c>
      <c r="AS21" s="436">
        <v>0</v>
      </c>
      <c r="AT21" s="436">
        <v>96.442424054813884</v>
      </c>
      <c r="AU21" s="436">
        <v>0</v>
      </c>
      <c r="AV21" s="436">
        <v>0</v>
      </c>
      <c r="AW21" s="436">
        <v>0</v>
      </c>
      <c r="AX21" s="436">
        <v>0</v>
      </c>
      <c r="AY21" s="436">
        <v>0</v>
      </c>
      <c r="AZ21" s="436">
        <v>0</v>
      </c>
      <c r="BA21" s="436">
        <v>17.01999999999979</v>
      </c>
      <c r="BB21" s="436">
        <v>0</v>
      </c>
      <c r="BC21" s="436">
        <v>0.63500000000000001</v>
      </c>
      <c r="BD21" s="436">
        <v>0</v>
      </c>
      <c r="BE21" s="436">
        <v>0</v>
      </c>
      <c r="BF21" s="437">
        <v>0</v>
      </c>
      <c r="BG21" s="436">
        <v>0</v>
      </c>
      <c r="BH21" s="436">
        <v>1</v>
      </c>
      <c r="BI21" s="436">
        <v>0</v>
      </c>
    </row>
    <row r="22" spans="1:61">
      <c r="A22" s="432">
        <v>103201</v>
      </c>
      <c r="B22" s="432">
        <v>3302081</v>
      </c>
      <c r="C22" s="433" t="s">
        <v>96</v>
      </c>
      <c r="D22" s="417" t="s">
        <v>515</v>
      </c>
      <c r="E22" s="434" t="s">
        <v>516</v>
      </c>
      <c r="F22" s="435">
        <v>1</v>
      </c>
      <c r="G22" s="436">
        <v>0</v>
      </c>
      <c r="H22" s="436">
        <v>0</v>
      </c>
      <c r="I22" s="436">
        <v>7</v>
      </c>
      <c r="J22" s="436">
        <v>0</v>
      </c>
      <c r="K22" s="436">
        <v>0</v>
      </c>
      <c r="L22" s="436">
        <v>0</v>
      </c>
      <c r="M22" s="436">
        <v>411</v>
      </c>
      <c r="N22" s="436">
        <v>411</v>
      </c>
      <c r="O22" s="436">
        <v>56</v>
      </c>
      <c r="P22" s="436">
        <v>355</v>
      </c>
      <c r="Q22" s="436">
        <v>0</v>
      </c>
      <c r="R22" s="436">
        <v>0</v>
      </c>
      <c r="S22" s="436">
        <v>0</v>
      </c>
      <c r="T22" s="436">
        <v>0</v>
      </c>
      <c r="U22" s="436">
        <v>0</v>
      </c>
      <c r="V22" s="436">
        <v>0</v>
      </c>
      <c r="W22" s="436">
        <v>0</v>
      </c>
      <c r="X22" s="436">
        <v>0</v>
      </c>
      <c r="Y22" s="436">
        <v>58.714285714285715</v>
      </c>
      <c r="Z22" s="436">
        <v>155.9999999999998</v>
      </c>
      <c r="AA22" s="436">
        <v>156.99999999999986</v>
      </c>
      <c r="AB22" s="436">
        <v>0</v>
      </c>
      <c r="AC22" s="436">
        <v>0</v>
      </c>
      <c r="AD22" s="436">
        <v>304.99999999999977</v>
      </c>
      <c r="AE22" s="436">
        <v>36.999999999999993</v>
      </c>
      <c r="AF22" s="436">
        <v>41.999999999999666</v>
      </c>
      <c r="AG22" s="436">
        <v>5.9999999999999991</v>
      </c>
      <c r="AH22" s="436">
        <v>14</v>
      </c>
      <c r="AI22" s="436">
        <v>7</v>
      </c>
      <c r="AJ22" s="436">
        <v>0</v>
      </c>
      <c r="AK22" s="436">
        <v>0</v>
      </c>
      <c r="AL22" s="436">
        <v>0</v>
      </c>
      <c r="AM22" s="436">
        <v>0</v>
      </c>
      <c r="AN22" s="436">
        <v>0</v>
      </c>
      <c r="AO22" s="436">
        <v>0</v>
      </c>
      <c r="AP22" s="436">
        <v>0</v>
      </c>
      <c r="AQ22" s="436">
        <v>0</v>
      </c>
      <c r="AR22" s="436">
        <v>60.202816901408198</v>
      </c>
      <c r="AS22" s="436">
        <v>0</v>
      </c>
      <c r="AT22" s="436">
        <v>105.61485391814094</v>
      </c>
      <c r="AU22" s="436">
        <v>0</v>
      </c>
      <c r="AV22" s="436">
        <v>0</v>
      </c>
      <c r="AW22" s="436">
        <v>0</v>
      </c>
      <c r="AX22" s="436">
        <v>0</v>
      </c>
      <c r="AY22" s="436">
        <v>0</v>
      </c>
      <c r="AZ22" s="436">
        <v>0</v>
      </c>
      <c r="BA22" s="436">
        <v>5.3399999999999981</v>
      </c>
      <c r="BB22" s="436">
        <v>0</v>
      </c>
      <c r="BC22" s="436">
        <v>0.82</v>
      </c>
      <c r="BD22" s="436">
        <v>0</v>
      </c>
      <c r="BE22" s="436">
        <v>0</v>
      </c>
      <c r="BF22" s="437">
        <v>0</v>
      </c>
      <c r="BG22" s="436">
        <v>0</v>
      </c>
      <c r="BH22" s="436">
        <v>1</v>
      </c>
      <c r="BI22" s="436">
        <v>0</v>
      </c>
    </row>
    <row r="23" spans="1:61">
      <c r="A23" s="432">
        <v>103205</v>
      </c>
      <c r="B23" s="432">
        <v>3302087</v>
      </c>
      <c r="C23" s="433" t="s">
        <v>97</v>
      </c>
      <c r="D23" s="417" t="s">
        <v>515</v>
      </c>
      <c r="E23" s="434" t="s">
        <v>516</v>
      </c>
      <c r="F23" s="435">
        <v>1</v>
      </c>
      <c r="G23" s="436">
        <v>0</v>
      </c>
      <c r="H23" s="436">
        <v>0</v>
      </c>
      <c r="I23" s="436">
        <v>7</v>
      </c>
      <c r="J23" s="436">
        <v>0</v>
      </c>
      <c r="K23" s="436">
        <v>0</v>
      </c>
      <c r="L23" s="436">
        <v>0</v>
      </c>
      <c r="M23" s="436">
        <v>307</v>
      </c>
      <c r="N23" s="436">
        <v>307</v>
      </c>
      <c r="O23" s="436">
        <v>30</v>
      </c>
      <c r="P23" s="436">
        <v>277</v>
      </c>
      <c r="Q23" s="436">
        <v>0</v>
      </c>
      <c r="R23" s="436">
        <v>0</v>
      </c>
      <c r="S23" s="436">
        <v>0</v>
      </c>
      <c r="T23" s="436">
        <v>0</v>
      </c>
      <c r="U23" s="436">
        <v>0</v>
      </c>
      <c r="V23" s="436">
        <v>0</v>
      </c>
      <c r="W23" s="436">
        <v>0</v>
      </c>
      <c r="X23" s="436">
        <v>0</v>
      </c>
      <c r="Y23" s="436">
        <v>43.857142857142854</v>
      </c>
      <c r="Z23" s="436">
        <v>160.99999999999997</v>
      </c>
      <c r="AA23" s="436">
        <v>164.99999999999997</v>
      </c>
      <c r="AB23" s="436">
        <v>0</v>
      </c>
      <c r="AC23" s="436">
        <v>0</v>
      </c>
      <c r="AD23" s="436">
        <v>24.999999999999993</v>
      </c>
      <c r="AE23" s="436">
        <v>36.999999999999851</v>
      </c>
      <c r="AF23" s="436">
        <v>36.999999999999851</v>
      </c>
      <c r="AG23" s="436">
        <v>58.999999999999766</v>
      </c>
      <c r="AH23" s="436">
        <v>89.999999999999957</v>
      </c>
      <c r="AI23" s="436">
        <v>32.999999999999872</v>
      </c>
      <c r="AJ23" s="436">
        <v>25.999999999999986</v>
      </c>
      <c r="AK23" s="436">
        <v>0</v>
      </c>
      <c r="AL23" s="436">
        <v>0</v>
      </c>
      <c r="AM23" s="436">
        <v>0</v>
      </c>
      <c r="AN23" s="436">
        <v>0</v>
      </c>
      <c r="AO23" s="436">
        <v>0</v>
      </c>
      <c r="AP23" s="436">
        <v>0</v>
      </c>
      <c r="AQ23" s="436">
        <v>0</v>
      </c>
      <c r="AR23" s="436">
        <v>39.898916967508868</v>
      </c>
      <c r="AS23" s="436">
        <v>0</v>
      </c>
      <c r="AT23" s="436">
        <v>153.58093159306961</v>
      </c>
      <c r="AU23" s="436">
        <v>0</v>
      </c>
      <c r="AV23" s="436">
        <v>0</v>
      </c>
      <c r="AW23" s="436">
        <v>0</v>
      </c>
      <c r="AX23" s="436">
        <v>0</v>
      </c>
      <c r="AY23" s="436">
        <v>0</v>
      </c>
      <c r="AZ23" s="436">
        <v>0</v>
      </c>
      <c r="BA23" s="436">
        <v>16.57999999999986</v>
      </c>
      <c r="BB23" s="436">
        <v>0</v>
      </c>
      <c r="BC23" s="436">
        <v>0.53</v>
      </c>
      <c r="BD23" s="436">
        <v>0</v>
      </c>
      <c r="BE23" s="436">
        <v>0</v>
      </c>
      <c r="BF23" s="437">
        <v>0</v>
      </c>
      <c r="BG23" s="436">
        <v>0</v>
      </c>
      <c r="BH23" s="436">
        <v>1</v>
      </c>
      <c r="BI23" s="436">
        <v>0</v>
      </c>
    </row>
    <row r="24" spans="1:61">
      <c r="A24" s="432">
        <v>103208</v>
      </c>
      <c r="B24" s="432">
        <v>3302091</v>
      </c>
      <c r="C24" s="433" t="s">
        <v>98</v>
      </c>
      <c r="D24" s="417" t="s">
        <v>515</v>
      </c>
      <c r="E24" s="434" t="s">
        <v>516</v>
      </c>
      <c r="F24" s="435">
        <v>1</v>
      </c>
      <c r="G24" s="436">
        <v>0</v>
      </c>
      <c r="H24" s="436">
        <v>0</v>
      </c>
      <c r="I24" s="436">
        <v>7</v>
      </c>
      <c r="J24" s="436">
        <v>0</v>
      </c>
      <c r="K24" s="436">
        <v>0</v>
      </c>
      <c r="L24" s="436">
        <v>0</v>
      </c>
      <c r="M24" s="436">
        <v>189</v>
      </c>
      <c r="N24" s="436">
        <v>189</v>
      </c>
      <c r="O24" s="436">
        <v>19</v>
      </c>
      <c r="P24" s="436">
        <v>170</v>
      </c>
      <c r="Q24" s="436">
        <v>0</v>
      </c>
      <c r="R24" s="436">
        <v>0</v>
      </c>
      <c r="S24" s="436">
        <v>0</v>
      </c>
      <c r="T24" s="436">
        <v>0</v>
      </c>
      <c r="U24" s="436">
        <v>0</v>
      </c>
      <c r="V24" s="436">
        <v>0</v>
      </c>
      <c r="W24" s="436">
        <v>0</v>
      </c>
      <c r="X24" s="436">
        <v>0</v>
      </c>
      <c r="Y24" s="436">
        <v>27</v>
      </c>
      <c r="Z24" s="436">
        <v>92.999999999999986</v>
      </c>
      <c r="AA24" s="436">
        <v>93.999999999999929</v>
      </c>
      <c r="AB24" s="436">
        <v>0</v>
      </c>
      <c r="AC24" s="436">
        <v>0</v>
      </c>
      <c r="AD24" s="436">
        <v>18.999999999999901</v>
      </c>
      <c r="AE24" s="436">
        <v>81.999999999999844</v>
      </c>
      <c r="AF24" s="436">
        <v>3.999999999999988</v>
      </c>
      <c r="AG24" s="436">
        <v>3.999999999999988</v>
      </c>
      <c r="AH24" s="436">
        <v>51.999999999999979</v>
      </c>
      <c r="AI24" s="436">
        <v>14.999999999999989</v>
      </c>
      <c r="AJ24" s="436">
        <v>12.999999999999984</v>
      </c>
      <c r="AK24" s="436">
        <v>0</v>
      </c>
      <c r="AL24" s="436">
        <v>0</v>
      </c>
      <c r="AM24" s="436">
        <v>0</v>
      </c>
      <c r="AN24" s="436">
        <v>0</v>
      </c>
      <c r="AO24" s="436">
        <v>0</v>
      </c>
      <c r="AP24" s="436">
        <v>0</v>
      </c>
      <c r="AQ24" s="436">
        <v>0</v>
      </c>
      <c r="AR24" s="436">
        <v>44.47058823529396</v>
      </c>
      <c r="AS24" s="436">
        <v>0</v>
      </c>
      <c r="AT24" s="436">
        <v>87.544344890274047</v>
      </c>
      <c r="AU24" s="436">
        <v>0</v>
      </c>
      <c r="AV24" s="436">
        <v>0</v>
      </c>
      <c r="AW24" s="436">
        <v>0</v>
      </c>
      <c r="AX24" s="436">
        <v>0</v>
      </c>
      <c r="AY24" s="436">
        <v>0</v>
      </c>
      <c r="AZ24" s="436">
        <v>0</v>
      </c>
      <c r="BA24" s="436">
        <v>16.09548387096762</v>
      </c>
      <c r="BB24" s="436">
        <v>0</v>
      </c>
      <c r="BC24" s="436">
        <v>0.91</v>
      </c>
      <c r="BD24" s="436">
        <v>0</v>
      </c>
      <c r="BE24" s="436">
        <v>0</v>
      </c>
      <c r="BF24" s="437">
        <v>0</v>
      </c>
      <c r="BG24" s="436">
        <v>0</v>
      </c>
      <c r="BH24" s="436">
        <v>1</v>
      </c>
      <c r="BI24" s="436">
        <v>0</v>
      </c>
    </row>
    <row r="25" spans="1:61">
      <c r="A25" s="432">
        <v>103209</v>
      </c>
      <c r="B25" s="432">
        <v>3302092</v>
      </c>
      <c r="C25" s="433" t="s">
        <v>99</v>
      </c>
      <c r="D25" s="417" t="s">
        <v>515</v>
      </c>
      <c r="E25" s="434" t="s">
        <v>516</v>
      </c>
      <c r="F25" s="435">
        <v>1</v>
      </c>
      <c r="G25" s="436">
        <v>0</v>
      </c>
      <c r="H25" s="436">
        <v>0</v>
      </c>
      <c r="I25" s="436">
        <v>4</v>
      </c>
      <c r="J25" s="436">
        <v>0</v>
      </c>
      <c r="K25" s="436">
        <v>0</v>
      </c>
      <c r="L25" s="436">
        <v>0</v>
      </c>
      <c r="M25" s="436">
        <v>486</v>
      </c>
      <c r="N25" s="436">
        <v>486</v>
      </c>
      <c r="O25" s="436">
        <v>0</v>
      </c>
      <c r="P25" s="436">
        <v>486</v>
      </c>
      <c r="Q25" s="436">
        <v>0</v>
      </c>
      <c r="R25" s="436">
        <v>0</v>
      </c>
      <c r="S25" s="436">
        <v>0</v>
      </c>
      <c r="T25" s="436">
        <v>0</v>
      </c>
      <c r="U25" s="436">
        <v>0</v>
      </c>
      <c r="V25" s="436">
        <v>0</v>
      </c>
      <c r="W25" s="436">
        <v>0</v>
      </c>
      <c r="X25" s="436">
        <v>0</v>
      </c>
      <c r="Y25" s="436">
        <v>121.5</v>
      </c>
      <c r="Z25" s="436">
        <v>178.99999999999997</v>
      </c>
      <c r="AA25" s="436">
        <v>187.99999999999972</v>
      </c>
      <c r="AB25" s="436">
        <v>0</v>
      </c>
      <c r="AC25" s="436">
        <v>0</v>
      </c>
      <c r="AD25" s="436">
        <v>343.99999999999989</v>
      </c>
      <c r="AE25" s="436">
        <v>50</v>
      </c>
      <c r="AF25" s="436">
        <v>50</v>
      </c>
      <c r="AG25" s="436">
        <v>13.999999999999991</v>
      </c>
      <c r="AH25" s="436">
        <v>10</v>
      </c>
      <c r="AI25" s="436">
        <v>15.999999999999961</v>
      </c>
      <c r="AJ25" s="436">
        <v>2</v>
      </c>
      <c r="AK25" s="436">
        <v>0</v>
      </c>
      <c r="AL25" s="436">
        <v>0</v>
      </c>
      <c r="AM25" s="436">
        <v>0</v>
      </c>
      <c r="AN25" s="436">
        <v>0</v>
      </c>
      <c r="AO25" s="436">
        <v>0</v>
      </c>
      <c r="AP25" s="436">
        <v>0</v>
      </c>
      <c r="AQ25" s="436">
        <v>0</v>
      </c>
      <c r="AR25" s="436">
        <v>65.999999999999773</v>
      </c>
      <c r="AS25" s="436">
        <v>0</v>
      </c>
      <c r="AT25" s="436">
        <v>108.62744594969871</v>
      </c>
      <c r="AU25" s="436">
        <v>0</v>
      </c>
      <c r="AV25" s="436">
        <v>0</v>
      </c>
      <c r="AW25" s="436">
        <v>0</v>
      </c>
      <c r="AX25" s="436">
        <v>0</v>
      </c>
      <c r="AY25" s="436">
        <v>0</v>
      </c>
      <c r="AZ25" s="436">
        <v>0</v>
      </c>
      <c r="BA25" s="436">
        <v>0</v>
      </c>
      <c r="BB25" s="436">
        <v>0</v>
      </c>
      <c r="BC25" s="436">
        <v>0.70299999999999996</v>
      </c>
      <c r="BD25" s="436">
        <v>0</v>
      </c>
      <c r="BE25" s="436">
        <v>0</v>
      </c>
      <c r="BF25" s="437">
        <v>0</v>
      </c>
      <c r="BG25" s="436">
        <v>0</v>
      </c>
      <c r="BH25" s="436">
        <v>1</v>
      </c>
      <c r="BI25" s="436">
        <v>0</v>
      </c>
    </row>
    <row r="26" spans="1:61">
      <c r="A26" s="432">
        <v>103210</v>
      </c>
      <c r="B26" s="432">
        <v>3302093</v>
      </c>
      <c r="C26" s="433" t="s">
        <v>100</v>
      </c>
      <c r="D26" s="417" t="s">
        <v>515</v>
      </c>
      <c r="E26" s="434" t="s">
        <v>516</v>
      </c>
      <c r="F26" s="435">
        <v>1</v>
      </c>
      <c r="G26" s="436">
        <v>0</v>
      </c>
      <c r="H26" s="436">
        <v>0</v>
      </c>
      <c r="I26" s="436">
        <v>3</v>
      </c>
      <c r="J26" s="436">
        <v>0</v>
      </c>
      <c r="K26" s="436">
        <v>0</v>
      </c>
      <c r="L26" s="436">
        <v>0</v>
      </c>
      <c r="M26" s="436">
        <v>358</v>
      </c>
      <c r="N26" s="436">
        <v>358</v>
      </c>
      <c r="O26" s="436">
        <v>119</v>
      </c>
      <c r="P26" s="436">
        <v>239</v>
      </c>
      <c r="Q26" s="436">
        <v>0</v>
      </c>
      <c r="R26" s="436">
        <v>0</v>
      </c>
      <c r="S26" s="436">
        <v>0</v>
      </c>
      <c r="T26" s="436">
        <v>0</v>
      </c>
      <c r="U26" s="436">
        <v>0</v>
      </c>
      <c r="V26" s="436">
        <v>0</v>
      </c>
      <c r="W26" s="436">
        <v>0</v>
      </c>
      <c r="X26" s="436">
        <v>0</v>
      </c>
      <c r="Y26" s="436">
        <v>119.33333333333333</v>
      </c>
      <c r="Z26" s="436">
        <v>87.999999999999716</v>
      </c>
      <c r="AA26" s="436">
        <v>88.999999999999901</v>
      </c>
      <c r="AB26" s="436">
        <v>0</v>
      </c>
      <c r="AC26" s="436">
        <v>0</v>
      </c>
      <c r="AD26" s="436">
        <v>255.9999999999998</v>
      </c>
      <c r="AE26" s="436">
        <v>34.999999999999993</v>
      </c>
      <c r="AF26" s="436">
        <v>41.999999999999666</v>
      </c>
      <c r="AG26" s="436">
        <v>6.9999999999999911</v>
      </c>
      <c r="AH26" s="436">
        <v>5.9999999999999822</v>
      </c>
      <c r="AI26" s="436">
        <v>10.999999999999993</v>
      </c>
      <c r="AJ26" s="436">
        <v>0.99999999999999833</v>
      </c>
      <c r="AK26" s="436">
        <v>0</v>
      </c>
      <c r="AL26" s="436">
        <v>0</v>
      </c>
      <c r="AM26" s="436">
        <v>0</v>
      </c>
      <c r="AN26" s="436">
        <v>0</v>
      </c>
      <c r="AO26" s="436">
        <v>0</v>
      </c>
      <c r="AP26" s="436">
        <v>0</v>
      </c>
      <c r="AQ26" s="436">
        <v>0</v>
      </c>
      <c r="AR26" s="436">
        <v>221.6903765690376</v>
      </c>
      <c r="AS26" s="436">
        <v>0</v>
      </c>
      <c r="AT26" s="436">
        <v>79.729257641921379</v>
      </c>
      <c r="AU26" s="436">
        <v>0</v>
      </c>
      <c r="AV26" s="436">
        <v>0</v>
      </c>
      <c r="AW26" s="436">
        <v>0</v>
      </c>
      <c r="AX26" s="436">
        <v>0</v>
      </c>
      <c r="AY26" s="436">
        <v>0</v>
      </c>
      <c r="AZ26" s="436">
        <v>0</v>
      </c>
      <c r="BA26" s="436">
        <v>0</v>
      </c>
      <c r="BB26" s="436">
        <v>0</v>
      </c>
      <c r="BC26" s="436">
        <v>0.73299999999999998</v>
      </c>
      <c r="BD26" s="436">
        <v>0</v>
      </c>
      <c r="BE26" s="436">
        <v>0</v>
      </c>
      <c r="BF26" s="437">
        <v>0</v>
      </c>
      <c r="BG26" s="436">
        <v>0</v>
      </c>
      <c r="BH26" s="436">
        <v>1</v>
      </c>
      <c r="BI26" s="436">
        <v>0</v>
      </c>
    </row>
    <row r="27" spans="1:61">
      <c r="A27" s="432">
        <v>103214</v>
      </c>
      <c r="B27" s="432">
        <v>3302099</v>
      </c>
      <c r="C27" s="433" t="s">
        <v>101</v>
      </c>
      <c r="D27" s="417" t="s">
        <v>515</v>
      </c>
      <c r="E27" s="434" t="s">
        <v>516</v>
      </c>
      <c r="F27" s="435">
        <v>1</v>
      </c>
      <c r="G27" s="436">
        <v>0</v>
      </c>
      <c r="H27" s="436">
        <v>0</v>
      </c>
      <c r="I27" s="436">
        <v>7</v>
      </c>
      <c r="J27" s="436">
        <v>0</v>
      </c>
      <c r="K27" s="436">
        <v>0</v>
      </c>
      <c r="L27" s="436">
        <v>0</v>
      </c>
      <c r="M27" s="436">
        <v>209</v>
      </c>
      <c r="N27" s="436">
        <v>209</v>
      </c>
      <c r="O27" s="436">
        <v>31</v>
      </c>
      <c r="P27" s="436">
        <v>178</v>
      </c>
      <c r="Q27" s="436">
        <v>0</v>
      </c>
      <c r="R27" s="436">
        <v>0</v>
      </c>
      <c r="S27" s="436">
        <v>0</v>
      </c>
      <c r="T27" s="436">
        <v>0</v>
      </c>
      <c r="U27" s="436">
        <v>0</v>
      </c>
      <c r="V27" s="436">
        <v>0</v>
      </c>
      <c r="W27" s="436">
        <v>0</v>
      </c>
      <c r="X27" s="436">
        <v>0</v>
      </c>
      <c r="Y27" s="436">
        <v>29.857142857142858</v>
      </c>
      <c r="Z27" s="436">
        <v>126.9999999999999</v>
      </c>
      <c r="AA27" s="436">
        <v>130.99999999999986</v>
      </c>
      <c r="AB27" s="436">
        <v>0</v>
      </c>
      <c r="AC27" s="436">
        <v>0</v>
      </c>
      <c r="AD27" s="436">
        <v>26.999999999999915</v>
      </c>
      <c r="AE27" s="436">
        <v>6.999999999999984</v>
      </c>
      <c r="AF27" s="436">
        <v>6.999999999999984</v>
      </c>
      <c r="AG27" s="436">
        <v>5.9999999999999867</v>
      </c>
      <c r="AH27" s="436">
        <v>47.999999999999801</v>
      </c>
      <c r="AI27" s="436">
        <v>53.999999999999829</v>
      </c>
      <c r="AJ27" s="436">
        <v>59.999999999999858</v>
      </c>
      <c r="AK27" s="436">
        <v>0</v>
      </c>
      <c r="AL27" s="436">
        <v>0</v>
      </c>
      <c r="AM27" s="436">
        <v>0</v>
      </c>
      <c r="AN27" s="436">
        <v>0</v>
      </c>
      <c r="AO27" s="436">
        <v>0</v>
      </c>
      <c r="AP27" s="436">
        <v>0</v>
      </c>
      <c r="AQ27" s="436">
        <v>0</v>
      </c>
      <c r="AR27" s="436">
        <v>30.52808988764043</v>
      </c>
      <c r="AS27" s="436">
        <v>0</v>
      </c>
      <c r="AT27" s="436">
        <v>72.046653144016233</v>
      </c>
      <c r="AU27" s="436">
        <v>0</v>
      </c>
      <c r="AV27" s="436">
        <v>0</v>
      </c>
      <c r="AW27" s="436">
        <v>0</v>
      </c>
      <c r="AX27" s="436">
        <v>0</v>
      </c>
      <c r="AY27" s="436">
        <v>0</v>
      </c>
      <c r="AZ27" s="436">
        <v>0</v>
      </c>
      <c r="BA27" s="436">
        <v>0</v>
      </c>
      <c r="BB27" s="436">
        <v>0</v>
      </c>
      <c r="BC27" s="436">
        <v>0.65300000000000002</v>
      </c>
      <c r="BD27" s="436">
        <v>0</v>
      </c>
      <c r="BE27" s="436">
        <v>0</v>
      </c>
      <c r="BF27" s="437">
        <v>0</v>
      </c>
      <c r="BG27" s="436">
        <v>0</v>
      </c>
      <c r="BH27" s="436">
        <v>1</v>
      </c>
      <c r="BI27" s="436">
        <v>0</v>
      </c>
    </row>
    <row r="28" spans="1:61">
      <c r="A28" s="432">
        <v>103217</v>
      </c>
      <c r="B28" s="432">
        <v>3302108</v>
      </c>
      <c r="C28" s="433" t="s">
        <v>102</v>
      </c>
      <c r="D28" s="417" t="s">
        <v>515</v>
      </c>
      <c r="E28" s="434" t="s">
        <v>516</v>
      </c>
      <c r="F28" s="435">
        <v>1</v>
      </c>
      <c r="G28" s="436">
        <v>0</v>
      </c>
      <c r="H28" s="436">
        <v>0</v>
      </c>
      <c r="I28" s="436">
        <v>7</v>
      </c>
      <c r="J28" s="436">
        <v>0</v>
      </c>
      <c r="K28" s="436">
        <v>0</v>
      </c>
      <c r="L28" s="436">
        <v>0</v>
      </c>
      <c r="M28" s="436">
        <v>828</v>
      </c>
      <c r="N28" s="436">
        <v>828</v>
      </c>
      <c r="O28" s="436">
        <v>99</v>
      </c>
      <c r="P28" s="436">
        <v>729</v>
      </c>
      <c r="Q28" s="436">
        <v>0</v>
      </c>
      <c r="R28" s="436">
        <v>0</v>
      </c>
      <c r="S28" s="436">
        <v>0</v>
      </c>
      <c r="T28" s="436">
        <v>0</v>
      </c>
      <c r="U28" s="436">
        <v>0</v>
      </c>
      <c r="V28" s="436">
        <v>0</v>
      </c>
      <c r="W28" s="436">
        <v>0</v>
      </c>
      <c r="X28" s="436">
        <v>0</v>
      </c>
      <c r="Y28" s="436">
        <v>118.28571428571429</v>
      </c>
      <c r="Z28" s="436">
        <v>408.99999999999932</v>
      </c>
      <c r="AA28" s="436">
        <v>412.9999999999992</v>
      </c>
      <c r="AB28" s="436">
        <v>0</v>
      </c>
      <c r="AC28" s="436">
        <v>0</v>
      </c>
      <c r="AD28" s="436">
        <v>105.9999999999995</v>
      </c>
      <c r="AE28" s="436">
        <v>20.999999999999993</v>
      </c>
      <c r="AF28" s="436">
        <v>117.99999999999919</v>
      </c>
      <c r="AG28" s="436">
        <v>92.999999999999886</v>
      </c>
      <c r="AH28" s="436">
        <v>65</v>
      </c>
      <c r="AI28" s="436">
        <v>416.99999999999994</v>
      </c>
      <c r="AJ28" s="436">
        <v>8</v>
      </c>
      <c r="AK28" s="436">
        <v>0</v>
      </c>
      <c r="AL28" s="436">
        <v>0</v>
      </c>
      <c r="AM28" s="436">
        <v>0</v>
      </c>
      <c r="AN28" s="436">
        <v>0</v>
      </c>
      <c r="AO28" s="436">
        <v>0</v>
      </c>
      <c r="AP28" s="436">
        <v>0</v>
      </c>
      <c r="AQ28" s="436">
        <v>0</v>
      </c>
      <c r="AR28" s="436">
        <v>132.61838440111416</v>
      </c>
      <c r="AS28" s="436">
        <v>0</v>
      </c>
      <c r="AT28" s="436">
        <v>356.4656331243944</v>
      </c>
      <c r="AU28" s="436">
        <v>0</v>
      </c>
      <c r="AV28" s="436">
        <v>0</v>
      </c>
      <c r="AW28" s="436">
        <v>0</v>
      </c>
      <c r="AX28" s="436">
        <v>0</v>
      </c>
      <c r="AY28" s="436">
        <v>0</v>
      </c>
      <c r="AZ28" s="436">
        <v>0</v>
      </c>
      <c r="BA28" s="436">
        <v>0</v>
      </c>
      <c r="BB28" s="436">
        <v>0</v>
      </c>
      <c r="BC28" s="436">
        <v>0.69499999999999995</v>
      </c>
      <c r="BD28" s="436">
        <v>0</v>
      </c>
      <c r="BE28" s="436">
        <v>0</v>
      </c>
      <c r="BF28" s="437">
        <v>0</v>
      </c>
      <c r="BG28" s="436">
        <v>0</v>
      </c>
      <c r="BH28" s="436">
        <v>1</v>
      </c>
      <c r="BI28" s="436">
        <v>0</v>
      </c>
    </row>
    <row r="29" spans="1:61">
      <c r="A29" s="432">
        <v>103221</v>
      </c>
      <c r="B29" s="432">
        <v>3302115</v>
      </c>
      <c r="C29" s="433" t="s">
        <v>103</v>
      </c>
      <c r="D29" s="417" t="s">
        <v>515</v>
      </c>
      <c r="E29" s="434" t="s">
        <v>516</v>
      </c>
      <c r="F29" s="435">
        <v>1</v>
      </c>
      <c r="G29" s="436">
        <v>0</v>
      </c>
      <c r="H29" s="436">
        <v>0</v>
      </c>
      <c r="I29" s="436">
        <v>7</v>
      </c>
      <c r="J29" s="436">
        <v>0</v>
      </c>
      <c r="K29" s="436">
        <v>0</v>
      </c>
      <c r="L29" s="436">
        <v>0</v>
      </c>
      <c r="M29" s="436">
        <v>258</v>
      </c>
      <c r="N29" s="436">
        <v>258</v>
      </c>
      <c r="O29" s="436">
        <v>34</v>
      </c>
      <c r="P29" s="436">
        <v>224</v>
      </c>
      <c r="Q29" s="436">
        <v>0</v>
      </c>
      <c r="R29" s="436">
        <v>0</v>
      </c>
      <c r="S29" s="436">
        <v>0</v>
      </c>
      <c r="T29" s="436">
        <v>0</v>
      </c>
      <c r="U29" s="436">
        <v>0</v>
      </c>
      <c r="V29" s="436">
        <v>0</v>
      </c>
      <c r="W29" s="436">
        <v>0</v>
      </c>
      <c r="X29" s="436">
        <v>0</v>
      </c>
      <c r="Y29" s="436">
        <v>36.857142857142854</v>
      </c>
      <c r="Z29" s="436">
        <v>154.99999999999986</v>
      </c>
      <c r="AA29" s="436">
        <v>154.99999999999986</v>
      </c>
      <c r="AB29" s="436">
        <v>0</v>
      </c>
      <c r="AC29" s="436">
        <v>0</v>
      </c>
      <c r="AD29" s="436">
        <v>40.999999999999858</v>
      </c>
      <c r="AE29" s="436">
        <v>44.999999999999794</v>
      </c>
      <c r="AF29" s="436">
        <v>1.9999999999999989</v>
      </c>
      <c r="AG29" s="436">
        <v>3.9999999999999876</v>
      </c>
      <c r="AH29" s="436">
        <v>7.9999999999999751</v>
      </c>
      <c r="AI29" s="436">
        <v>129.99999999999997</v>
      </c>
      <c r="AJ29" s="436">
        <v>27.999999999999808</v>
      </c>
      <c r="AK29" s="436">
        <v>0</v>
      </c>
      <c r="AL29" s="436">
        <v>0</v>
      </c>
      <c r="AM29" s="436">
        <v>0</v>
      </c>
      <c r="AN29" s="436">
        <v>0</v>
      </c>
      <c r="AO29" s="436">
        <v>0</v>
      </c>
      <c r="AP29" s="436">
        <v>0</v>
      </c>
      <c r="AQ29" s="436">
        <v>0</v>
      </c>
      <c r="AR29" s="436">
        <v>34.553571428571317</v>
      </c>
      <c r="AS29" s="436">
        <v>0</v>
      </c>
      <c r="AT29" s="436">
        <v>76.808389707472088</v>
      </c>
      <c r="AU29" s="436">
        <v>0</v>
      </c>
      <c r="AV29" s="436">
        <v>0</v>
      </c>
      <c r="AW29" s="436">
        <v>0</v>
      </c>
      <c r="AX29" s="436">
        <v>0</v>
      </c>
      <c r="AY29" s="436">
        <v>0</v>
      </c>
      <c r="AZ29" s="436">
        <v>0</v>
      </c>
      <c r="BA29" s="436">
        <v>0</v>
      </c>
      <c r="BB29" s="436">
        <v>0</v>
      </c>
      <c r="BC29" s="436">
        <v>0.53100000000000003</v>
      </c>
      <c r="BD29" s="436">
        <v>0</v>
      </c>
      <c r="BE29" s="436">
        <v>0</v>
      </c>
      <c r="BF29" s="437">
        <v>0</v>
      </c>
      <c r="BG29" s="436">
        <v>0</v>
      </c>
      <c r="BH29" s="436">
        <v>1</v>
      </c>
      <c r="BI29" s="436">
        <v>0</v>
      </c>
    </row>
    <row r="30" spans="1:61">
      <c r="A30" s="432">
        <v>103227</v>
      </c>
      <c r="B30" s="432">
        <v>3302127</v>
      </c>
      <c r="C30" s="433" t="s">
        <v>104</v>
      </c>
      <c r="D30" s="417" t="s">
        <v>515</v>
      </c>
      <c r="E30" s="434" t="s">
        <v>516</v>
      </c>
      <c r="F30" s="435">
        <v>1</v>
      </c>
      <c r="G30" s="436">
        <v>0</v>
      </c>
      <c r="H30" s="436">
        <v>0</v>
      </c>
      <c r="I30" s="436">
        <v>7</v>
      </c>
      <c r="J30" s="436">
        <v>0</v>
      </c>
      <c r="K30" s="436">
        <v>0</v>
      </c>
      <c r="L30" s="436">
        <v>0</v>
      </c>
      <c r="M30" s="436">
        <v>414</v>
      </c>
      <c r="N30" s="436">
        <v>414</v>
      </c>
      <c r="O30" s="436">
        <v>59</v>
      </c>
      <c r="P30" s="436">
        <v>355</v>
      </c>
      <c r="Q30" s="436">
        <v>0</v>
      </c>
      <c r="R30" s="436">
        <v>0</v>
      </c>
      <c r="S30" s="436">
        <v>0</v>
      </c>
      <c r="T30" s="436">
        <v>0</v>
      </c>
      <c r="U30" s="436">
        <v>0</v>
      </c>
      <c r="V30" s="436">
        <v>0</v>
      </c>
      <c r="W30" s="436">
        <v>0</v>
      </c>
      <c r="X30" s="436">
        <v>0</v>
      </c>
      <c r="Y30" s="436">
        <v>59.142857142857146</v>
      </c>
      <c r="Z30" s="436">
        <v>281</v>
      </c>
      <c r="AA30" s="436">
        <v>284.99999999999989</v>
      </c>
      <c r="AB30" s="436">
        <v>0</v>
      </c>
      <c r="AC30" s="436">
        <v>0</v>
      </c>
      <c r="AD30" s="436">
        <v>5.9999999999999982</v>
      </c>
      <c r="AE30" s="436">
        <v>5.9999999999999982</v>
      </c>
      <c r="AF30" s="436">
        <v>10.99999999999998</v>
      </c>
      <c r="AG30" s="436">
        <v>8.9999999999999964</v>
      </c>
      <c r="AH30" s="436">
        <v>138.99999999999983</v>
      </c>
      <c r="AI30" s="436">
        <v>204.99999999999966</v>
      </c>
      <c r="AJ30" s="436">
        <v>37.999999999999972</v>
      </c>
      <c r="AK30" s="436">
        <v>0</v>
      </c>
      <c r="AL30" s="436">
        <v>0</v>
      </c>
      <c r="AM30" s="436">
        <v>0</v>
      </c>
      <c r="AN30" s="436">
        <v>0</v>
      </c>
      <c r="AO30" s="436">
        <v>0</v>
      </c>
      <c r="AP30" s="436">
        <v>0</v>
      </c>
      <c r="AQ30" s="436">
        <v>0</v>
      </c>
      <c r="AR30" s="436">
        <v>127.47457627118644</v>
      </c>
      <c r="AS30" s="436">
        <v>0</v>
      </c>
      <c r="AT30" s="436">
        <v>125.53692302902569</v>
      </c>
      <c r="AU30" s="436">
        <v>0</v>
      </c>
      <c r="AV30" s="436">
        <v>0</v>
      </c>
      <c r="AW30" s="436">
        <v>0</v>
      </c>
      <c r="AX30" s="436">
        <v>0</v>
      </c>
      <c r="AY30" s="436">
        <v>0</v>
      </c>
      <c r="AZ30" s="436">
        <v>0</v>
      </c>
      <c r="BA30" s="436">
        <v>0</v>
      </c>
      <c r="BB30" s="436">
        <v>0</v>
      </c>
      <c r="BC30" s="436">
        <v>0.41799999999999998</v>
      </c>
      <c r="BD30" s="436">
        <v>0</v>
      </c>
      <c r="BE30" s="436">
        <v>0</v>
      </c>
      <c r="BF30" s="437">
        <v>0</v>
      </c>
      <c r="BG30" s="436">
        <v>0</v>
      </c>
      <c r="BH30" s="436">
        <v>1</v>
      </c>
      <c r="BI30" s="436">
        <v>0</v>
      </c>
    </row>
    <row r="31" spans="1:61">
      <c r="A31" s="432">
        <v>103228</v>
      </c>
      <c r="B31" s="432">
        <v>3302128</v>
      </c>
      <c r="C31" s="433" t="s">
        <v>105</v>
      </c>
      <c r="D31" s="417" t="s">
        <v>515</v>
      </c>
      <c r="E31" s="434" t="s">
        <v>516</v>
      </c>
      <c r="F31" s="435">
        <v>1</v>
      </c>
      <c r="G31" s="436">
        <v>0</v>
      </c>
      <c r="H31" s="436">
        <v>0</v>
      </c>
      <c r="I31" s="436">
        <v>4</v>
      </c>
      <c r="J31" s="436">
        <v>0</v>
      </c>
      <c r="K31" s="436">
        <v>0</v>
      </c>
      <c r="L31" s="436">
        <v>0</v>
      </c>
      <c r="M31" s="436">
        <v>367</v>
      </c>
      <c r="N31" s="436">
        <v>367</v>
      </c>
      <c r="O31" s="436">
        <v>0</v>
      </c>
      <c r="P31" s="436">
        <v>367</v>
      </c>
      <c r="Q31" s="436">
        <v>0</v>
      </c>
      <c r="R31" s="436">
        <v>0</v>
      </c>
      <c r="S31" s="436">
        <v>0</v>
      </c>
      <c r="T31" s="436">
        <v>0</v>
      </c>
      <c r="U31" s="436">
        <v>0</v>
      </c>
      <c r="V31" s="436">
        <v>0</v>
      </c>
      <c r="W31" s="436">
        <v>0</v>
      </c>
      <c r="X31" s="436">
        <v>0</v>
      </c>
      <c r="Y31" s="436">
        <v>91.75</v>
      </c>
      <c r="Z31" s="436">
        <v>150.99999999999989</v>
      </c>
      <c r="AA31" s="436">
        <v>151.99999999999991</v>
      </c>
      <c r="AB31" s="436">
        <v>0</v>
      </c>
      <c r="AC31" s="436">
        <v>0</v>
      </c>
      <c r="AD31" s="436">
        <v>185.99999999999986</v>
      </c>
      <c r="AE31" s="436">
        <v>84.999999999999659</v>
      </c>
      <c r="AF31" s="436">
        <v>36.999999999999964</v>
      </c>
      <c r="AG31" s="436">
        <v>1.9999999999999996</v>
      </c>
      <c r="AH31" s="436">
        <v>17.999999999999979</v>
      </c>
      <c r="AI31" s="436">
        <v>36.999999999999964</v>
      </c>
      <c r="AJ31" s="436">
        <v>1.9999999999999996</v>
      </c>
      <c r="AK31" s="436">
        <v>0</v>
      </c>
      <c r="AL31" s="436">
        <v>0</v>
      </c>
      <c r="AM31" s="436">
        <v>0</v>
      </c>
      <c r="AN31" s="436">
        <v>0</v>
      </c>
      <c r="AO31" s="436">
        <v>0</v>
      </c>
      <c r="AP31" s="436">
        <v>0</v>
      </c>
      <c r="AQ31" s="436">
        <v>0</v>
      </c>
      <c r="AR31" s="436">
        <v>20.999999999999968</v>
      </c>
      <c r="AS31" s="436">
        <v>0</v>
      </c>
      <c r="AT31" s="436">
        <v>116.6636349509954</v>
      </c>
      <c r="AU31" s="436">
        <v>0</v>
      </c>
      <c r="AV31" s="436">
        <v>0</v>
      </c>
      <c r="AW31" s="436">
        <v>0</v>
      </c>
      <c r="AX31" s="436">
        <v>0</v>
      </c>
      <c r="AY31" s="436">
        <v>0</v>
      </c>
      <c r="AZ31" s="436">
        <v>0</v>
      </c>
      <c r="BA31" s="436">
        <v>0</v>
      </c>
      <c r="BB31" s="436">
        <v>0</v>
      </c>
      <c r="BC31" s="436">
        <v>0.73599999999999999</v>
      </c>
      <c r="BD31" s="436">
        <v>0</v>
      </c>
      <c r="BE31" s="436">
        <v>0</v>
      </c>
      <c r="BF31" s="437">
        <v>0</v>
      </c>
      <c r="BG31" s="436">
        <v>0</v>
      </c>
      <c r="BH31" s="436">
        <v>1</v>
      </c>
      <c r="BI31" s="436">
        <v>0</v>
      </c>
    </row>
    <row r="32" spans="1:61">
      <c r="A32" s="432">
        <v>103229</v>
      </c>
      <c r="B32" s="432">
        <v>3302129</v>
      </c>
      <c r="C32" s="433" t="s">
        <v>106</v>
      </c>
      <c r="D32" s="417" t="s">
        <v>515</v>
      </c>
      <c r="E32" s="434" t="s">
        <v>516</v>
      </c>
      <c r="F32" s="435">
        <v>1</v>
      </c>
      <c r="G32" s="436">
        <v>0</v>
      </c>
      <c r="H32" s="436">
        <v>0</v>
      </c>
      <c r="I32" s="436">
        <v>3</v>
      </c>
      <c r="J32" s="436">
        <v>0</v>
      </c>
      <c r="K32" s="436">
        <v>0</v>
      </c>
      <c r="L32" s="436">
        <v>0</v>
      </c>
      <c r="M32" s="436">
        <v>237</v>
      </c>
      <c r="N32" s="436">
        <v>237</v>
      </c>
      <c r="O32" s="436">
        <v>73</v>
      </c>
      <c r="P32" s="436">
        <v>164</v>
      </c>
      <c r="Q32" s="436">
        <v>0</v>
      </c>
      <c r="R32" s="436">
        <v>0</v>
      </c>
      <c r="S32" s="436">
        <v>0</v>
      </c>
      <c r="T32" s="436">
        <v>0</v>
      </c>
      <c r="U32" s="436">
        <v>0</v>
      </c>
      <c r="V32" s="436">
        <v>0</v>
      </c>
      <c r="W32" s="436">
        <v>0</v>
      </c>
      <c r="X32" s="436">
        <v>0</v>
      </c>
      <c r="Y32" s="436">
        <v>79</v>
      </c>
      <c r="Z32" s="436">
        <v>65.999999999999801</v>
      </c>
      <c r="AA32" s="436">
        <v>67.999999999999844</v>
      </c>
      <c r="AB32" s="436">
        <v>0</v>
      </c>
      <c r="AC32" s="436">
        <v>0</v>
      </c>
      <c r="AD32" s="436">
        <v>103.9999999999998</v>
      </c>
      <c r="AE32" s="436">
        <v>52.999999999999915</v>
      </c>
      <c r="AF32" s="436">
        <v>30.999999999999982</v>
      </c>
      <c r="AG32" s="436">
        <v>0.99999999999999956</v>
      </c>
      <c r="AH32" s="436">
        <v>7.9999999999999831</v>
      </c>
      <c r="AI32" s="436">
        <v>32.99999999999978</v>
      </c>
      <c r="AJ32" s="436">
        <v>6.9999999999999876</v>
      </c>
      <c r="AK32" s="436">
        <v>0</v>
      </c>
      <c r="AL32" s="436">
        <v>0</v>
      </c>
      <c r="AM32" s="436">
        <v>0</v>
      </c>
      <c r="AN32" s="436">
        <v>0</v>
      </c>
      <c r="AO32" s="436">
        <v>0</v>
      </c>
      <c r="AP32" s="436">
        <v>0</v>
      </c>
      <c r="AQ32" s="436">
        <v>0</v>
      </c>
      <c r="AR32" s="436">
        <v>54.914634146341285</v>
      </c>
      <c r="AS32" s="436">
        <v>0</v>
      </c>
      <c r="AT32" s="436">
        <v>77.999999999999787</v>
      </c>
      <c r="AU32" s="436">
        <v>0</v>
      </c>
      <c r="AV32" s="436">
        <v>0</v>
      </c>
      <c r="AW32" s="436">
        <v>0</v>
      </c>
      <c r="AX32" s="436">
        <v>0</v>
      </c>
      <c r="AY32" s="436">
        <v>0</v>
      </c>
      <c r="AZ32" s="436">
        <v>0</v>
      </c>
      <c r="BA32" s="436">
        <v>0</v>
      </c>
      <c r="BB32" s="436">
        <v>0</v>
      </c>
      <c r="BC32" s="436">
        <v>0.77600000000000002</v>
      </c>
      <c r="BD32" s="436">
        <v>0</v>
      </c>
      <c r="BE32" s="436">
        <v>0</v>
      </c>
      <c r="BF32" s="437">
        <v>0</v>
      </c>
      <c r="BG32" s="436">
        <v>0</v>
      </c>
      <c r="BH32" s="436">
        <v>1</v>
      </c>
      <c r="BI32" s="436">
        <v>0</v>
      </c>
    </row>
    <row r="33" spans="1:61">
      <c r="A33" s="432">
        <v>103233</v>
      </c>
      <c r="B33" s="432">
        <v>3302133</v>
      </c>
      <c r="C33" s="433" t="s">
        <v>107</v>
      </c>
      <c r="D33" s="417" t="s">
        <v>515</v>
      </c>
      <c r="E33" s="434" t="s">
        <v>516</v>
      </c>
      <c r="F33" s="435">
        <v>1</v>
      </c>
      <c r="G33" s="436">
        <v>0</v>
      </c>
      <c r="H33" s="436">
        <v>0</v>
      </c>
      <c r="I33" s="436">
        <v>7</v>
      </c>
      <c r="J33" s="436">
        <v>0</v>
      </c>
      <c r="K33" s="436">
        <v>0</v>
      </c>
      <c r="L33" s="436">
        <v>0</v>
      </c>
      <c r="M33" s="436">
        <v>418</v>
      </c>
      <c r="N33" s="436">
        <v>418</v>
      </c>
      <c r="O33" s="436">
        <v>60</v>
      </c>
      <c r="P33" s="436">
        <v>358</v>
      </c>
      <c r="Q33" s="436">
        <v>0</v>
      </c>
      <c r="R33" s="436">
        <v>0</v>
      </c>
      <c r="S33" s="436">
        <v>0</v>
      </c>
      <c r="T33" s="436">
        <v>0</v>
      </c>
      <c r="U33" s="436">
        <v>0</v>
      </c>
      <c r="V33" s="436">
        <v>0</v>
      </c>
      <c r="W33" s="436">
        <v>0</v>
      </c>
      <c r="X33" s="436">
        <v>0</v>
      </c>
      <c r="Y33" s="436">
        <v>59.714285714285715</v>
      </c>
      <c r="Z33" s="436">
        <v>213.99999999999986</v>
      </c>
      <c r="AA33" s="436">
        <v>216.99999999999991</v>
      </c>
      <c r="AB33" s="436">
        <v>0</v>
      </c>
      <c r="AC33" s="436">
        <v>0</v>
      </c>
      <c r="AD33" s="436">
        <v>100.4417475728154</v>
      </c>
      <c r="AE33" s="436">
        <v>97.398058252427148</v>
      </c>
      <c r="AF33" s="436">
        <v>25.364077669902898</v>
      </c>
      <c r="AG33" s="436">
        <v>7.1019417475728064</v>
      </c>
      <c r="AH33" s="436">
        <v>68.99029126213577</v>
      </c>
      <c r="AI33" s="436">
        <v>67.975728155339411</v>
      </c>
      <c r="AJ33" s="436">
        <v>50.728155339805461</v>
      </c>
      <c r="AK33" s="436">
        <v>0</v>
      </c>
      <c r="AL33" s="436">
        <v>0</v>
      </c>
      <c r="AM33" s="436">
        <v>0</v>
      </c>
      <c r="AN33" s="436">
        <v>0</v>
      </c>
      <c r="AO33" s="436">
        <v>0</v>
      </c>
      <c r="AP33" s="436">
        <v>0</v>
      </c>
      <c r="AQ33" s="436">
        <v>0</v>
      </c>
      <c r="AR33" s="436">
        <v>42.033519553072587</v>
      </c>
      <c r="AS33" s="436">
        <v>0</v>
      </c>
      <c r="AT33" s="436">
        <v>133.47491823164347</v>
      </c>
      <c r="AU33" s="436">
        <v>0</v>
      </c>
      <c r="AV33" s="436">
        <v>0</v>
      </c>
      <c r="AW33" s="436">
        <v>0</v>
      </c>
      <c r="AX33" s="436">
        <v>0</v>
      </c>
      <c r="AY33" s="436">
        <v>0</v>
      </c>
      <c r="AZ33" s="436">
        <v>0</v>
      </c>
      <c r="BA33" s="436">
        <v>0</v>
      </c>
      <c r="BB33" s="436">
        <v>0</v>
      </c>
      <c r="BC33" s="436">
        <v>0.61799999999999999</v>
      </c>
      <c r="BD33" s="436">
        <v>0</v>
      </c>
      <c r="BE33" s="436">
        <v>0</v>
      </c>
      <c r="BF33" s="437">
        <v>0</v>
      </c>
      <c r="BG33" s="436">
        <v>0</v>
      </c>
      <c r="BH33" s="436">
        <v>1</v>
      </c>
      <c r="BI33" s="436">
        <v>0</v>
      </c>
    </row>
    <row r="34" spans="1:61">
      <c r="A34" s="432">
        <v>103237</v>
      </c>
      <c r="B34" s="432">
        <v>3302142</v>
      </c>
      <c r="C34" s="433" t="s">
        <v>108</v>
      </c>
      <c r="D34" s="417" t="s">
        <v>515</v>
      </c>
      <c r="E34" s="434" t="s">
        <v>516</v>
      </c>
      <c r="F34" s="435">
        <v>1</v>
      </c>
      <c r="G34" s="436">
        <v>0</v>
      </c>
      <c r="H34" s="436">
        <v>0</v>
      </c>
      <c r="I34" s="436">
        <v>7</v>
      </c>
      <c r="J34" s="436">
        <v>0</v>
      </c>
      <c r="K34" s="436">
        <v>0</v>
      </c>
      <c r="L34" s="436">
        <v>0</v>
      </c>
      <c r="M34" s="436">
        <v>420</v>
      </c>
      <c r="N34" s="436">
        <v>420</v>
      </c>
      <c r="O34" s="436">
        <v>60</v>
      </c>
      <c r="P34" s="436">
        <v>360</v>
      </c>
      <c r="Q34" s="436">
        <v>0</v>
      </c>
      <c r="R34" s="436">
        <v>0</v>
      </c>
      <c r="S34" s="436">
        <v>0</v>
      </c>
      <c r="T34" s="436">
        <v>0</v>
      </c>
      <c r="U34" s="436">
        <v>0</v>
      </c>
      <c r="V34" s="436">
        <v>0</v>
      </c>
      <c r="W34" s="436">
        <v>0</v>
      </c>
      <c r="X34" s="436">
        <v>0</v>
      </c>
      <c r="Y34" s="436">
        <v>60</v>
      </c>
      <c r="Z34" s="436">
        <v>197.9999999999998</v>
      </c>
      <c r="AA34" s="436">
        <v>211.99999999999966</v>
      </c>
      <c r="AB34" s="436">
        <v>0</v>
      </c>
      <c r="AC34" s="436">
        <v>0</v>
      </c>
      <c r="AD34" s="436">
        <v>95.999999999999758</v>
      </c>
      <c r="AE34" s="436">
        <v>4.9999999999999982</v>
      </c>
      <c r="AF34" s="436">
        <v>8.9999999999999876</v>
      </c>
      <c r="AG34" s="436">
        <v>56.999999999999702</v>
      </c>
      <c r="AH34" s="436">
        <v>21</v>
      </c>
      <c r="AI34" s="436">
        <v>34.999999999999986</v>
      </c>
      <c r="AJ34" s="436">
        <v>196.99999999999997</v>
      </c>
      <c r="AK34" s="436">
        <v>0</v>
      </c>
      <c r="AL34" s="436">
        <v>0</v>
      </c>
      <c r="AM34" s="436">
        <v>0</v>
      </c>
      <c r="AN34" s="436">
        <v>0</v>
      </c>
      <c r="AO34" s="436">
        <v>0</v>
      </c>
      <c r="AP34" s="436">
        <v>0</v>
      </c>
      <c r="AQ34" s="436">
        <v>0</v>
      </c>
      <c r="AR34" s="436">
        <v>227.49999999999972</v>
      </c>
      <c r="AS34" s="436">
        <v>0</v>
      </c>
      <c r="AT34" s="436">
        <v>163.2349844181042</v>
      </c>
      <c r="AU34" s="436">
        <v>0</v>
      </c>
      <c r="AV34" s="436">
        <v>0</v>
      </c>
      <c r="AW34" s="436">
        <v>0</v>
      </c>
      <c r="AX34" s="436">
        <v>0</v>
      </c>
      <c r="AY34" s="436">
        <v>0</v>
      </c>
      <c r="AZ34" s="436">
        <v>0</v>
      </c>
      <c r="BA34" s="436">
        <v>2.7999999999999714</v>
      </c>
      <c r="BB34" s="436">
        <v>0</v>
      </c>
      <c r="BC34" s="436">
        <v>0.58599999999999997</v>
      </c>
      <c r="BD34" s="436">
        <v>0</v>
      </c>
      <c r="BE34" s="436">
        <v>0</v>
      </c>
      <c r="BF34" s="437">
        <v>0</v>
      </c>
      <c r="BG34" s="436">
        <v>0</v>
      </c>
      <c r="BH34" s="436">
        <v>1</v>
      </c>
      <c r="BI34" s="436">
        <v>0</v>
      </c>
    </row>
    <row r="35" spans="1:61">
      <c r="A35" s="432">
        <v>103241</v>
      </c>
      <c r="B35" s="432">
        <v>3302150</v>
      </c>
      <c r="C35" s="433" t="s">
        <v>109</v>
      </c>
      <c r="D35" s="417" t="s">
        <v>515</v>
      </c>
      <c r="E35" s="434" t="s">
        <v>516</v>
      </c>
      <c r="F35" s="435">
        <v>1</v>
      </c>
      <c r="G35" s="436">
        <v>0</v>
      </c>
      <c r="H35" s="436">
        <v>0</v>
      </c>
      <c r="I35" s="436">
        <v>7</v>
      </c>
      <c r="J35" s="436">
        <v>0</v>
      </c>
      <c r="K35" s="436">
        <v>0</v>
      </c>
      <c r="L35" s="436">
        <v>0</v>
      </c>
      <c r="M35" s="436">
        <v>223</v>
      </c>
      <c r="N35" s="436">
        <v>223</v>
      </c>
      <c r="O35" s="436">
        <v>25</v>
      </c>
      <c r="P35" s="436">
        <v>198</v>
      </c>
      <c r="Q35" s="436">
        <v>0</v>
      </c>
      <c r="R35" s="436">
        <v>0</v>
      </c>
      <c r="S35" s="436">
        <v>0</v>
      </c>
      <c r="T35" s="436">
        <v>0</v>
      </c>
      <c r="U35" s="436">
        <v>0</v>
      </c>
      <c r="V35" s="436">
        <v>0</v>
      </c>
      <c r="W35" s="436">
        <v>0</v>
      </c>
      <c r="X35" s="436">
        <v>0</v>
      </c>
      <c r="Y35" s="436">
        <v>31.857142857142858</v>
      </c>
      <c r="Z35" s="436">
        <v>116.99999999999982</v>
      </c>
      <c r="AA35" s="436">
        <v>119.99999999999997</v>
      </c>
      <c r="AB35" s="436">
        <v>0</v>
      </c>
      <c r="AC35" s="436">
        <v>0</v>
      </c>
      <c r="AD35" s="436">
        <v>25.112612612612477</v>
      </c>
      <c r="AE35" s="436">
        <v>23.103603603603471</v>
      </c>
      <c r="AF35" s="436">
        <v>38.171171171171132</v>
      </c>
      <c r="AG35" s="436">
        <v>11.049549549549539</v>
      </c>
      <c r="AH35" s="436">
        <v>77.34684684684666</v>
      </c>
      <c r="AI35" s="436">
        <v>39.175675675675521</v>
      </c>
      <c r="AJ35" s="436">
        <v>9.0405405405405315</v>
      </c>
      <c r="AK35" s="436">
        <v>0</v>
      </c>
      <c r="AL35" s="436">
        <v>0</v>
      </c>
      <c r="AM35" s="436">
        <v>0</v>
      </c>
      <c r="AN35" s="436">
        <v>0</v>
      </c>
      <c r="AO35" s="436">
        <v>0</v>
      </c>
      <c r="AP35" s="436">
        <v>0</v>
      </c>
      <c r="AQ35" s="436">
        <v>0</v>
      </c>
      <c r="AR35" s="436">
        <v>24.77777777777775</v>
      </c>
      <c r="AS35" s="436">
        <v>0</v>
      </c>
      <c r="AT35" s="436">
        <v>68.43330996617992</v>
      </c>
      <c r="AU35" s="436">
        <v>0</v>
      </c>
      <c r="AV35" s="436">
        <v>0</v>
      </c>
      <c r="AW35" s="436">
        <v>0</v>
      </c>
      <c r="AX35" s="436">
        <v>0</v>
      </c>
      <c r="AY35" s="436">
        <v>0</v>
      </c>
      <c r="AZ35" s="436">
        <v>0</v>
      </c>
      <c r="BA35" s="436">
        <v>7.6199999999999903</v>
      </c>
      <c r="BB35" s="436">
        <v>0</v>
      </c>
      <c r="BC35" s="436">
        <v>0.24299999999999999</v>
      </c>
      <c r="BD35" s="436">
        <v>0</v>
      </c>
      <c r="BE35" s="436">
        <v>0</v>
      </c>
      <c r="BF35" s="437">
        <v>0</v>
      </c>
      <c r="BG35" s="436">
        <v>0</v>
      </c>
      <c r="BH35" s="436">
        <v>1</v>
      </c>
      <c r="BI35" s="436">
        <v>0</v>
      </c>
    </row>
    <row r="36" spans="1:61">
      <c r="A36" s="432">
        <v>103243</v>
      </c>
      <c r="B36" s="432">
        <v>3302153</v>
      </c>
      <c r="C36" s="433" t="s">
        <v>110</v>
      </c>
      <c r="D36" s="417" t="s">
        <v>515</v>
      </c>
      <c r="E36" s="434" t="s">
        <v>516</v>
      </c>
      <c r="F36" s="435">
        <v>1</v>
      </c>
      <c r="G36" s="436">
        <v>0</v>
      </c>
      <c r="H36" s="436">
        <v>0</v>
      </c>
      <c r="I36" s="436">
        <v>7</v>
      </c>
      <c r="J36" s="436">
        <v>0</v>
      </c>
      <c r="K36" s="436">
        <v>0</v>
      </c>
      <c r="L36" s="436">
        <v>0</v>
      </c>
      <c r="M36" s="436">
        <v>382</v>
      </c>
      <c r="N36" s="436">
        <v>382</v>
      </c>
      <c r="O36" s="436">
        <v>39</v>
      </c>
      <c r="P36" s="436">
        <v>343</v>
      </c>
      <c r="Q36" s="436">
        <v>0</v>
      </c>
      <c r="R36" s="436">
        <v>0</v>
      </c>
      <c r="S36" s="436">
        <v>0</v>
      </c>
      <c r="T36" s="436">
        <v>0</v>
      </c>
      <c r="U36" s="436">
        <v>0</v>
      </c>
      <c r="V36" s="436">
        <v>0</v>
      </c>
      <c r="W36" s="436">
        <v>0</v>
      </c>
      <c r="X36" s="436">
        <v>0</v>
      </c>
      <c r="Y36" s="436">
        <v>54.571428571428569</v>
      </c>
      <c r="Z36" s="436">
        <v>241.99999999999986</v>
      </c>
      <c r="AA36" s="436">
        <v>241.99999999999986</v>
      </c>
      <c r="AB36" s="436">
        <v>0</v>
      </c>
      <c r="AC36" s="436">
        <v>0</v>
      </c>
      <c r="AD36" s="436">
        <v>64.999999999999915</v>
      </c>
      <c r="AE36" s="436">
        <v>10.999999999999996</v>
      </c>
      <c r="AF36" s="436">
        <v>77.999999999999744</v>
      </c>
      <c r="AG36" s="436">
        <v>31.999999999999996</v>
      </c>
      <c r="AH36" s="436">
        <v>17.999999999999986</v>
      </c>
      <c r="AI36" s="436">
        <v>158.99999999999977</v>
      </c>
      <c r="AJ36" s="436">
        <v>18.999999999999979</v>
      </c>
      <c r="AK36" s="436">
        <v>0</v>
      </c>
      <c r="AL36" s="436">
        <v>0</v>
      </c>
      <c r="AM36" s="436">
        <v>0</v>
      </c>
      <c r="AN36" s="436">
        <v>0</v>
      </c>
      <c r="AO36" s="436">
        <v>0</v>
      </c>
      <c r="AP36" s="436">
        <v>0</v>
      </c>
      <c r="AQ36" s="436">
        <v>0</v>
      </c>
      <c r="AR36" s="436">
        <v>54.571428571428243</v>
      </c>
      <c r="AS36" s="436">
        <v>0</v>
      </c>
      <c r="AT36" s="436">
        <v>206.14420100720986</v>
      </c>
      <c r="AU36" s="436">
        <v>0</v>
      </c>
      <c r="AV36" s="436">
        <v>0</v>
      </c>
      <c r="AW36" s="436">
        <v>0</v>
      </c>
      <c r="AX36" s="436">
        <v>0</v>
      </c>
      <c r="AY36" s="436">
        <v>0</v>
      </c>
      <c r="AZ36" s="436">
        <v>0</v>
      </c>
      <c r="BA36" s="436">
        <v>5.0799999999999876</v>
      </c>
      <c r="BB36" s="436">
        <v>0</v>
      </c>
      <c r="BC36" s="436">
        <v>0.78200000000000003</v>
      </c>
      <c r="BD36" s="436">
        <v>0</v>
      </c>
      <c r="BE36" s="436">
        <v>0</v>
      </c>
      <c r="BF36" s="437">
        <v>0</v>
      </c>
      <c r="BG36" s="436">
        <v>0</v>
      </c>
      <c r="BH36" s="436">
        <v>1</v>
      </c>
      <c r="BI36" s="436">
        <v>0</v>
      </c>
    </row>
    <row r="37" spans="1:61">
      <c r="A37" s="432">
        <v>103246</v>
      </c>
      <c r="B37" s="432">
        <v>3302157</v>
      </c>
      <c r="C37" s="433" t="s">
        <v>111</v>
      </c>
      <c r="D37" s="417" t="s">
        <v>515</v>
      </c>
      <c r="E37" s="434" t="s">
        <v>516</v>
      </c>
      <c r="F37" s="435">
        <v>1</v>
      </c>
      <c r="G37" s="436">
        <v>0</v>
      </c>
      <c r="H37" s="436">
        <v>0</v>
      </c>
      <c r="I37" s="436">
        <v>7</v>
      </c>
      <c r="J37" s="436">
        <v>0</v>
      </c>
      <c r="K37" s="436">
        <v>0</v>
      </c>
      <c r="L37" s="436">
        <v>0</v>
      </c>
      <c r="M37" s="436">
        <v>368</v>
      </c>
      <c r="N37" s="436">
        <v>368</v>
      </c>
      <c r="O37" s="436">
        <v>33</v>
      </c>
      <c r="P37" s="436">
        <v>335</v>
      </c>
      <c r="Q37" s="436">
        <v>0</v>
      </c>
      <c r="R37" s="436">
        <v>0</v>
      </c>
      <c r="S37" s="436">
        <v>0</v>
      </c>
      <c r="T37" s="436">
        <v>0</v>
      </c>
      <c r="U37" s="436">
        <v>0</v>
      </c>
      <c r="V37" s="436">
        <v>0</v>
      </c>
      <c r="W37" s="436">
        <v>0</v>
      </c>
      <c r="X37" s="436">
        <v>0</v>
      </c>
      <c r="Y37" s="436">
        <v>52.571428571428569</v>
      </c>
      <c r="Z37" s="436">
        <v>84.999999999999915</v>
      </c>
      <c r="AA37" s="436">
        <v>86.999999999999687</v>
      </c>
      <c r="AB37" s="436">
        <v>0</v>
      </c>
      <c r="AC37" s="436">
        <v>0</v>
      </c>
      <c r="AD37" s="436">
        <v>202.99999999999974</v>
      </c>
      <c r="AE37" s="436">
        <v>10.999999999999968</v>
      </c>
      <c r="AF37" s="436">
        <v>75.999999999999716</v>
      </c>
      <c r="AG37" s="436">
        <v>5.9999999999999796</v>
      </c>
      <c r="AH37" s="436">
        <v>21.999999999999972</v>
      </c>
      <c r="AI37" s="436">
        <v>43.999999999999872</v>
      </c>
      <c r="AJ37" s="436">
        <v>5.9999999999999796</v>
      </c>
      <c r="AK37" s="436">
        <v>0</v>
      </c>
      <c r="AL37" s="436">
        <v>0</v>
      </c>
      <c r="AM37" s="436">
        <v>0</v>
      </c>
      <c r="AN37" s="436">
        <v>0</v>
      </c>
      <c r="AO37" s="436">
        <v>0</v>
      </c>
      <c r="AP37" s="436">
        <v>0</v>
      </c>
      <c r="AQ37" s="436">
        <v>0</v>
      </c>
      <c r="AR37" s="436">
        <v>51.784431137724368</v>
      </c>
      <c r="AS37" s="436">
        <v>0</v>
      </c>
      <c r="AT37" s="436">
        <v>103.28970379410993</v>
      </c>
      <c r="AU37" s="436">
        <v>0</v>
      </c>
      <c r="AV37" s="436">
        <v>0</v>
      </c>
      <c r="AW37" s="436">
        <v>0</v>
      </c>
      <c r="AX37" s="436">
        <v>0</v>
      </c>
      <c r="AY37" s="436">
        <v>0</v>
      </c>
      <c r="AZ37" s="436">
        <v>0</v>
      </c>
      <c r="BA37" s="436">
        <v>12.919999999999998</v>
      </c>
      <c r="BB37" s="436">
        <v>0</v>
      </c>
      <c r="BC37" s="436">
        <v>0.57799999999999996</v>
      </c>
      <c r="BD37" s="436">
        <v>0</v>
      </c>
      <c r="BE37" s="436">
        <v>0</v>
      </c>
      <c r="BF37" s="437">
        <v>0</v>
      </c>
      <c r="BG37" s="436">
        <v>0</v>
      </c>
      <c r="BH37" s="436">
        <v>1</v>
      </c>
      <c r="BI37" s="436">
        <v>0</v>
      </c>
    </row>
    <row r="38" spans="1:61">
      <c r="A38" s="432">
        <v>103247</v>
      </c>
      <c r="B38" s="432">
        <v>3302159</v>
      </c>
      <c r="C38" s="433" t="s">
        <v>112</v>
      </c>
      <c r="D38" s="417" t="s">
        <v>515</v>
      </c>
      <c r="E38" s="434" t="s">
        <v>516</v>
      </c>
      <c r="F38" s="435">
        <v>1</v>
      </c>
      <c r="G38" s="436">
        <v>0</v>
      </c>
      <c r="H38" s="436">
        <v>0</v>
      </c>
      <c r="I38" s="436">
        <v>7</v>
      </c>
      <c r="J38" s="436">
        <v>0</v>
      </c>
      <c r="K38" s="436">
        <v>0</v>
      </c>
      <c r="L38" s="436">
        <v>0</v>
      </c>
      <c r="M38" s="436">
        <v>203</v>
      </c>
      <c r="N38" s="436">
        <v>203</v>
      </c>
      <c r="O38" s="436">
        <v>30</v>
      </c>
      <c r="P38" s="436">
        <v>173</v>
      </c>
      <c r="Q38" s="436">
        <v>0</v>
      </c>
      <c r="R38" s="436">
        <v>0</v>
      </c>
      <c r="S38" s="436">
        <v>0</v>
      </c>
      <c r="T38" s="436">
        <v>0</v>
      </c>
      <c r="U38" s="436">
        <v>0</v>
      </c>
      <c r="V38" s="436">
        <v>0</v>
      </c>
      <c r="W38" s="436">
        <v>0</v>
      </c>
      <c r="X38" s="436">
        <v>0</v>
      </c>
      <c r="Y38" s="436">
        <v>29</v>
      </c>
      <c r="Z38" s="436">
        <v>107.99999999999989</v>
      </c>
      <c r="AA38" s="436">
        <v>107.99999999999989</v>
      </c>
      <c r="AB38" s="436">
        <v>0</v>
      </c>
      <c r="AC38" s="436">
        <v>0</v>
      </c>
      <c r="AD38" s="436">
        <v>4.9999999999999831</v>
      </c>
      <c r="AE38" s="436">
        <v>11</v>
      </c>
      <c r="AF38" s="436">
        <v>46.999999999999979</v>
      </c>
      <c r="AG38" s="436">
        <v>24.999999999999815</v>
      </c>
      <c r="AH38" s="436">
        <v>112.99999999999986</v>
      </c>
      <c r="AI38" s="436">
        <v>0.99999999999999856</v>
      </c>
      <c r="AJ38" s="436">
        <v>0.99999999999999856</v>
      </c>
      <c r="AK38" s="436">
        <v>0</v>
      </c>
      <c r="AL38" s="436">
        <v>0</v>
      </c>
      <c r="AM38" s="436">
        <v>0</v>
      </c>
      <c r="AN38" s="436">
        <v>0</v>
      </c>
      <c r="AO38" s="436">
        <v>0</v>
      </c>
      <c r="AP38" s="436">
        <v>0</v>
      </c>
      <c r="AQ38" s="436">
        <v>0</v>
      </c>
      <c r="AR38" s="436">
        <v>91.526011560693561</v>
      </c>
      <c r="AS38" s="436">
        <v>0</v>
      </c>
      <c r="AT38" s="436">
        <v>77.070833807821046</v>
      </c>
      <c r="AU38" s="436">
        <v>0</v>
      </c>
      <c r="AV38" s="436">
        <v>0</v>
      </c>
      <c r="AW38" s="436">
        <v>0</v>
      </c>
      <c r="AX38" s="436">
        <v>0</v>
      </c>
      <c r="AY38" s="436">
        <v>0</v>
      </c>
      <c r="AZ38" s="436">
        <v>0</v>
      </c>
      <c r="BA38" s="436">
        <v>9.8199999999999594</v>
      </c>
      <c r="BB38" s="436">
        <v>0</v>
      </c>
      <c r="BC38" s="436">
        <v>0.59099999999999997</v>
      </c>
      <c r="BD38" s="436">
        <v>0</v>
      </c>
      <c r="BE38" s="436">
        <v>0</v>
      </c>
      <c r="BF38" s="437">
        <v>0</v>
      </c>
      <c r="BG38" s="436">
        <v>0</v>
      </c>
      <c r="BH38" s="436">
        <v>1</v>
      </c>
      <c r="BI38" s="436">
        <v>0</v>
      </c>
    </row>
    <row r="39" spans="1:61">
      <c r="A39" s="432">
        <v>103248</v>
      </c>
      <c r="B39" s="432">
        <v>3302160</v>
      </c>
      <c r="C39" s="433" t="s">
        <v>113</v>
      </c>
      <c r="D39" s="417" t="s">
        <v>515</v>
      </c>
      <c r="E39" s="434" t="s">
        <v>516</v>
      </c>
      <c r="F39" s="435">
        <v>1</v>
      </c>
      <c r="G39" s="436">
        <v>0</v>
      </c>
      <c r="H39" s="436">
        <v>0</v>
      </c>
      <c r="I39" s="436">
        <v>4</v>
      </c>
      <c r="J39" s="436">
        <v>0</v>
      </c>
      <c r="K39" s="436">
        <v>0</v>
      </c>
      <c r="L39" s="436">
        <v>0</v>
      </c>
      <c r="M39" s="436">
        <v>327</v>
      </c>
      <c r="N39" s="436">
        <v>327</v>
      </c>
      <c r="O39" s="436">
        <v>0</v>
      </c>
      <c r="P39" s="436">
        <v>327</v>
      </c>
      <c r="Q39" s="436">
        <v>0</v>
      </c>
      <c r="R39" s="436">
        <v>0</v>
      </c>
      <c r="S39" s="436">
        <v>0</v>
      </c>
      <c r="T39" s="436">
        <v>0</v>
      </c>
      <c r="U39" s="436">
        <v>0</v>
      </c>
      <c r="V39" s="436">
        <v>0</v>
      </c>
      <c r="W39" s="436">
        <v>0</v>
      </c>
      <c r="X39" s="436">
        <v>0</v>
      </c>
      <c r="Y39" s="436">
        <v>81.75</v>
      </c>
      <c r="Z39" s="436">
        <v>132.99999999999989</v>
      </c>
      <c r="AA39" s="436">
        <v>184.99999999999997</v>
      </c>
      <c r="AB39" s="436">
        <v>0</v>
      </c>
      <c r="AC39" s="436">
        <v>0</v>
      </c>
      <c r="AD39" s="436">
        <v>78.999999999999901</v>
      </c>
      <c r="AE39" s="436">
        <v>21.999999999999996</v>
      </c>
      <c r="AF39" s="436">
        <v>28</v>
      </c>
      <c r="AG39" s="436">
        <v>7.9999999999999849</v>
      </c>
      <c r="AH39" s="436">
        <v>104.99999999999979</v>
      </c>
      <c r="AI39" s="436">
        <v>67.999999999999858</v>
      </c>
      <c r="AJ39" s="436">
        <v>16.999999999999982</v>
      </c>
      <c r="AK39" s="436">
        <v>0</v>
      </c>
      <c r="AL39" s="436">
        <v>0</v>
      </c>
      <c r="AM39" s="436">
        <v>0</v>
      </c>
      <c r="AN39" s="436">
        <v>0</v>
      </c>
      <c r="AO39" s="436">
        <v>0</v>
      </c>
      <c r="AP39" s="436">
        <v>0</v>
      </c>
      <c r="AQ39" s="436">
        <v>0</v>
      </c>
      <c r="AR39" s="436">
        <v>9.9999999999999734</v>
      </c>
      <c r="AS39" s="436">
        <v>0</v>
      </c>
      <c r="AT39" s="436">
        <v>112.45384386921222</v>
      </c>
      <c r="AU39" s="436">
        <v>0</v>
      </c>
      <c r="AV39" s="436">
        <v>0</v>
      </c>
      <c r="AW39" s="436">
        <v>0</v>
      </c>
      <c r="AX39" s="436">
        <v>0</v>
      </c>
      <c r="AY39" s="436">
        <v>0</v>
      </c>
      <c r="AZ39" s="436">
        <v>0</v>
      </c>
      <c r="BA39" s="436">
        <v>0.37999999999997991</v>
      </c>
      <c r="BB39" s="436">
        <v>0</v>
      </c>
      <c r="BC39" s="436">
        <v>0.98299999999999998</v>
      </c>
      <c r="BD39" s="436">
        <v>0</v>
      </c>
      <c r="BE39" s="436">
        <v>0</v>
      </c>
      <c r="BF39" s="437">
        <v>0</v>
      </c>
      <c r="BG39" s="436">
        <v>0</v>
      </c>
      <c r="BH39" s="436">
        <v>1</v>
      </c>
      <c r="BI39" s="436">
        <v>0</v>
      </c>
    </row>
    <row r="40" spans="1:61">
      <c r="A40" s="432">
        <v>103249</v>
      </c>
      <c r="B40" s="432">
        <v>3302161</v>
      </c>
      <c r="C40" s="433" t="s">
        <v>114</v>
      </c>
      <c r="D40" s="417" t="s">
        <v>515</v>
      </c>
      <c r="E40" s="434" t="s">
        <v>516</v>
      </c>
      <c r="F40" s="435">
        <v>1</v>
      </c>
      <c r="G40" s="436">
        <v>0</v>
      </c>
      <c r="H40" s="436">
        <v>0</v>
      </c>
      <c r="I40" s="436">
        <v>3</v>
      </c>
      <c r="J40" s="436">
        <v>0</v>
      </c>
      <c r="K40" s="436">
        <v>0</v>
      </c>
      <c r="L40" s="436">
        <v>0</v>
      </c>
      <c r="M40" s="436">
        <v>217</v>
      </c>
      <c r="N40" s="436">
        <v>217</v>
      </c>
      <c r="O40" s="436">
        <v>73</v>
      </c>
      <c r="P40" s="436">
        <v>144</v>
      </c>
      <c r="Q40" s="436">
        <v>0</v>
      </c>
      <c r="R40" s="436">
        <v>0</v>
      </c>
      <c r="S40" s="436">
        <v>0</v>
      </c>
      <c r="T40" s="436">
        <v>0</v>
      </c>
      <c r="U40" s="436">
        <v>0</v>
      </c>
      <c r="V40" s="436">
        <v>0</v>
      </c>
      <c r="W40" s="436">
        <v>0</v>
      </c>
      <c r="X40" s="436">
        <v>0</v>
      </c>
      <c r="Y40" s="436">
        <v>72.333333333333329</v>
      </c>
      <c r="Z40" s="436">
        <v>85</v>
      </c>
      <c r="AA40" s="436">
        <v>85</v>
      </c>
      <c r="AB40" s="436">
        <v>0</v>
      </c>
      <c r="AC40" s="436">
        <v>0</v>
      </c>
      <c r="AD40" s="436">
        <v>57.999999999999908</v>
      </c>
      <c r="AE40" s="436">
        <v>12.999999999999982</v>
      </c>
      <c r="AF40" s="436">
        <v>24.999999999999911</v>
      </c>
      <c r="AG40" s="436">
        <v>4.9999999999999831</v>
      </c>
      <c r="AH40" s="436">
        <v>65.999999999999986</v>
      </c>
      <c r="AI40" s="436">
        <v>36.999999999999929</v>
      </c>
      <c r="AJ40" s="436">
        <v>12.999999999999982</v>
      </c>
      <c r="AK40" s="436">
        <v>0</v>
      </c>
      <c r="AL40" s="436">
        <v>0</v>
      </c>
      <c r="AM40" s="436">
        <v>0</v>
      </c>
      <c r="AN40" s="436">
        <v>0</v>
      </c>
      <c r="AO40" s="436">
        <v>0</v>
      </c>
      <c r="AP40" s="436">
        <v>0</v>
      </c>
      <c r="AQ40" s="436">
        <v>0</v>
      </c>
      <c r="AR40" s="436">
        <v>19.727272727272723</v>
      </c>
      <c r="AS40" s="436">
        <v>0</v>
      </c>
      <c r="AT40" s="436">
        <v>91.690140845070502</v>
      </c>
      <c r="AU40" s="436">
        <v>0</v>
      </c>
      <c r="AV40" s="436">
        <v>0</v>
      </c>
      <c r="AW40" s="436">
        <v>0</v>
      </c>
      <c r="AX40" s="436">
        <v>0</v>
      </c>
      <c r="AY40" s="436">
        <v>0</v>
      </c>
      <c r="AZ40" s="436">
        <v>0</v>
      </c>
      <c r="BA40" s="436">
        <v>0</v>
      </c>
      <c r="BB40" s="436">
        <v>0</v>
      </c>
      <c r="BC40" s="436">
        <v>0.93600000000000005</v>
      </c>
      <c r="BD40" s="436">
        <v>0</v>
      </c>
      <c r="BE40" s="436">
        <v>0</v>
      </c>
      <c r="BF40" s="437">
        <v>0</v>
      </c>
      <c r="BG40" s="436">
        <v>0</v>
      </c>
      <c r="BH40" s="436">
        <v>1</v>
      </c>
      <c r="BI40" s="436">
        <v>0</v>
      </c>
    </row>
    <row r="41" spans="1:61">
      <c r="A41" s="432">
        <v>103252</v>
      </c>
      <c r="B41" s="432">
        <v>3302169</v>
      </c>
      <c r="C41" s="433" t="s">
        <v>115</v>
      </c>
      <c r="D41" s="417" t="s">
        <v>515</v>
      </c>
      <c r="E41" s="434" t="s">
        <v>516</v>
      </c>
      <c r="F41" s="435">
        <v>1</v>
      </c>
      <c r="G41" s="436">
        <v>0</v>
      </c>
      <c r="H41" s="436">
        <v>0</v>
      </c>
      <c r="I41" s="436">
        <v>7</v>
      </c>
      <c r="J41" s="436">
        <v>0</v>
      </c>
      <c r="K41" s="436">
        <v>0</v>
      </c>
      <c r="L41" s="436">
        <v>0</v>
      </c>
      <c r="M41" s="436">
        <v>361</v>
      </c>
      <c r="N41" s="436">
        <v>361</v>
      </c>
      <c r="O41" s="436">
        <v>44</v>
      </c>
      <c r="P41" s="436">
        <v>317</v>
      </c>
      <c r="Q41" s="436">
        <v>0</v>
      </c>
      <c r="R41" s="436">
        <v>0</v>
      </c>
      <c r="S41" s="436">
        <v>0</v>
      </c>
      <c r="T41" s="436">
        <v>0</v>
      </c>
      <c r="U41" s="436">
        <v>0</v>
      </c>
      <c r="V41" s="436">
        <v>0</v>
      </c>
      <c r="W41" s="436">
        <v>0</v>
      </c>
      <c r="X41" s="436">
        <v>0</v>
      </c>
      <c r="Y41" s="436">
        <v>51.571428571428569</v>
      </c>
      <c r="Z41" s="436">
        <v>246.99999999999986</v>
      </c>
      <c r="AA41" s="436">
        <v>246.99999999999986</v>
      </c>
      <c r="AB41" s="436">
        <v>0</v>
      </c>
      <c r="AC41" s="436">
        <v>0</v>
      </c>
      <c r="AD41" s="436">
        <v>41.99999999999995</v>
      </c>
      <c r="AE41" s="436">
        <v>26.999999999999993</v>
      </c>
      <c r="AF41" s="436">
        <v>16</v>
      </c>
      <c r="AG41" s="436">
        <v>4.9999999999999734</v>
      </c>
      <c r="AH41" s="436">
        <v>83.999999999999901</v>
      </c>
      <c r="AI41" s="436">
        <v>182.99999999999974</v>
      </c>
      <c r="AJ41" s="436">
        <v>4</v>
      </c>
      <c r="AK41" s="436">
        <v>0</v>
      </c>
      <c r="AL41" s="436">
        <v>0</v>
      </c>
      <c r="AM41" s="436">
        <v>0</v>
      </c>
      <c r="AN41" s="436">
        <v>0</v>
      </c>
      <c r="AO41" s="436">
        <v>0</v>
      </c>
      <c r="AP41" s="436">
        <v>0</v>
      </c>
      <c r="AQ41" s="436">
        <v>0</v>
      </c>
      <c r="AR41" s="436">
        <v>133.23974763406929</v>
      </c>
      <c r="AS41" s="436">
        <v>0</v>
      </c>
      <c r="AT41" s="436">
        <v>121.20767920526399</v>
      </c>
      <c r="AU41" s="436">
        <v>0</v>
      </c>
      <c r="AV41" s="436">
        <v>0</v>
      </c>
      <c r="AW41" s="436">
        <v>0</v>
      </c>
      <c r="AX41" s="436">
        <v>0</v>
      </c>
      <c r="AY41" s="436">
        <v>0</v>
      </c>
      <c r="AZ41" s="436">
        <v>0</v>
      </c>
      <c r="BA41" s="436">
        <v>32.339999999999989</v>
      </c>
      <c r="BB41" s="436">
        <v>0</v>
      </c>
      <c r="BC41" s="436">
        <v>0.55200000000000005</v>
      </c>
      <c r="BD41" s="436">
        <v>0</v>
      </c>
      <c r="BE41" s="436">
        <v>0</v>
      </c>
      <c r="BF41" s="437">
        <v>0</v>
      </c>
      <c r="BG41" s="436">
        <v>0</v>
      </c>
      <c r="BH41" s="436">
        <v>1</v>
      </c>
      <c r="BI41" s="436">
        <v>0</v>
      </c>
    </row>
    <row r="42" spans="1:61">
      <c r="A42" s="432">
        <v>103255</v>
      </c>
      <c r="B42" s="432">
        <v>3302174</v>
      </c>
      <c r="C42" s="433" t="s">
        <v>116</v>
      </c>
      <c r="D42" s="417" t="s">
        <v>515</v>
      </c>
      <c r="E42" s="434" t="s">
        <v>516</v>
      </c>
      <c r="F42" s="435">
        <v>1</v>
      </c>
      <c r="G42" s="436">
        <v>0</v>
      </c>
      <c r="H42" s="436">
        <v>0</v>
      </c>
      <c r="I42" s="436">
        <v>3</v>
      </c>
      <c r="J42" s="436">
        <v>0</v>
      </c>
      <c r="K42" s="436">
        <v>0</v>
      </c>
      <c r="L42" s="436">
        <v>0</v>
      </c>
      <c r="M42" s="436">
        <v>268</v>
      </c>
      <c r="N42" s="436">
        <v>268</v>
      </c>
      <c r="O42" s="436">
        <v>89</v>
      </c>
      <c r="P42" s="436">
        <v>179</v>
      </c>
      <c r="Q42" s="436">
        <v>0</v>
      </c>
      <c r="R42" s="436">
        <v>0</v>
      </c>
      <c r="S42" s="436">
        <v>0</v>
      </c>
      <c r="T42" s="436">
        <v>0</v>
      </c>
      <c r="U42" s="436">
        <v>0</v>
      </c>
      <c r="V42" s="436">
        <v>0</v>
      </c>
      <c r="W42" s="436">
        <v>0</v>
      </c>
      <c r="X42" s="436">
        <v>0</v>
      </c>
      <c r="Y42" s="436">
        <v>89.333333333333329</v>
      </c>
      <c r="Z42" s="436">
        <v>109.99999999999977</v>
      </c>
      <c r="AA42" s="436">
        <v>109.99999999999977</v>
      </c>
      <c r="AB42" s="436">
        <v>0</v>
      </c>
      <c r="AC42" s="436">
        <v>0</v>
      </c>
      <c r="AD42" s="436">
        <v>17.999999999999996</v>
      </c>
      <c r="AE42" s="436">
        <v>4.9999999999999876</v>
      </c>
      <c r="AF42" s="436">
        <v>79.999999999999957</v>
      </c>
      <c r="AG42" s="436">
        <v>67</v>
      </c>
      <c r="AH42" s="436">
        <v>48.999999999999893</v>
      </c>
      <c r="AI42" s="436">
        <v>45.999999999999972</v>
      </c>
      <c r="AJ42" s="436">
        <v>2.9999999999999818</v>
      </c>
      <c r="AK42" s="436">
        <v>0</v>
      </c>
      <c r="AL42" s="436">
        <v>0</v>
      </c>
      <c r="AM42" s="436">
        <v>0</v>
      </c>
      <c r="AN42" s="436">
        <v>0</v>
      </c>
      <c r="AO42" s="436">
        <v>0</v>
      </c>
      <c r="AP42" s="436">
        <v>0</v>
      </c>
      <c r="AQ42" s="436">
        <v>0</v>
      </c>
      <c r="AR42" s="436">
        <v>85.340782122904997</v>
      </c>
      <c r="AS42" s="436">
        <v>0</v>
      </c>
      <c r="AT42" s="436">
        <v>63.883720930232336</v>
      </c>
      <c r="AU42" s="436">
        <v>0</v>
      </c>
      <c r="AV42" s="436">
        <v>0</v>
      </c>
      <c r="AW42" s="436">
        <v>0</v>
      </c>
      <c r="AX42" s="436">
        <v>0</v>
      </c>
      <c r="AY42" s="436">
        <v>0</v>
      </c>
      <c r="AZ42" s="436">
        <v>0</v>
      </c>
      <c r="BA42" s="436">
        <v>0</v>
      </c>
      <c r="BB42" s="436">
        <v>0</v>
      </c>
      <c r="BC42" s="436">
        <v>0.52100000000000002</v>
      </c>
      <c r="BD42" s="436">
        <v>0</v>
      </c>
      <c r="BE42" s="436">
        <v>0</v>
      </c>
      <c r="BF42" s="437">
        <v>0</v>
      </c>
      <c r="BG42" s="436">
        <v>0</v>
      </c>
      <c r="BH42" s="436">
        <v>1</v>
      </c>
      <c r="BI42" s="436">
        <v>0</v>
      </c>
    </row>
    <row r="43" spans="1:61">
      <c r="A43" s="432">
        <v>103256</v>
      </c>
      <c r="B43" s="432">
        <v>3302176</v>
      </c>
      <c r="C43" s="433" t="s">
        <v>117</v>
      </c>
      <c r="D43" s="417" t="s">
        <v>515</v>
      </c>
      <c r="E43" s="434" t="s">
        <v>516</v>
      </c>
      <c r="F43" s="435">
        <v>1</v>
      </c>
      <c r="G43" s="436">
        <v>0</v>
      </c>
      <c r="H43" s="436">
        <v>0</v>
      </c>
      <c r="I43" s="436">
        <v>7</v>
      </c>
      <c r="J43" s="436">
        <v>0</v>
      </c>
      <c r="K43" s="436">
        <v>0</v>
      </c>
      <c r="L43" s="436">
        <v>0</v>
      </c>
      <c r="M43" s="436">
        <v>649</v>
      </c>
      <c r="N43" s="436">
        <v>649</v>
      </c>
      <c r="O43" s="436">
        <v>89</v>
      </c>
      <c r="P43" s="436">
        <v>560</v>
      </c>
      <c r="Q43" s="436">
        <v>0</v>
      </c>
      <c r="R43" s="436">
        <v>0</v>
      </c>
      <c r="S43" s="436">
        <v>0</v>
      </c>
      <c r="T43" s="436">
        <v>0</v>
      </c>
      <c r="U43" s="436">
        <v>0</v>
      </c>
      <c r="V43" s="436">
        <v>0</v>
      </c>
      <c r="W43" s="436">
        <v>0</v>
      </c>
      <c r="X43" s="436">
        <v>0</v>
      </c>
      <c r="Y43" s="436">
        <v>92.714285714285708</v>
      </c>
      <c r="Z43" s="436">
        <v>400.99999999999943</v>
      </c>
      <c r="AA43" s="436">
        <v>401.99999999999966</v>
      </c>
      <c r="AB43" s="436">
        <v>0</v>
      </c>
      <c r="AC43" s="436">
        <v>0</v>
      </c>
      <c r="AD43" s="436">
        <v>21.999999999999961</v>
      </c>
      <c r="AE43" s="436">
        <v>7.9999999999999973</v>
      </c>
      <c r="AF43" s="436">
        <v>275.9999999999996</v>
      </c>
      <c r="AG43" s="436">
        <v>165.99999999999943</v>
      </c>
      <c r="AH43" s="436">
        <v>107.99999999999964</v>
      </c>
      <c r="AI43" s="436">
        <v>61.999999999999943</v>
      </c>
      <c r="AJ43" s="436">
        <v>6.9999999999999485</v>
      </c>
      <c r="AK43" s="436">
        <v>0</v>
      </c>
      <c r="AL43" s="436">
        <v>0</v>
      </c>
      <c r="AM43" s="436">
        <v>0</v>
      </c>
      <c r="AN43" s="436">
        <v>0</v>
      </c>
      <c r="AO43" s="436">
        <v>0</v>
      </c>
      <c r="AP43" s="436">
        <v>0</v>
      </c>
      <c r="AQ43" s="436">
        <v>0</v>
      </c>
      <c r="AR43" s="436">
        <v>346.51964285714257</v>
      </c>
      <c r="AS43" s="436">
        <v>0</v>
      </c>
      <c r="AT43" s="436">
        <v>244.40274025744961</v>
      </c>
      <c r="AU43" s="436">
        <v>0</v>
      </c>
      <c r="AV43" s="436">
        <v>0</v>
      </c>
      <c r="AW43" s="436">
        <v>0</v>
      </c>
      <c r="AX43" s="436">
        <v>0</v>
      </c>
      <c r="AY43" s="436">
        <v>0</v>
      </c>
      <c r="AZ43" s="436">
        <v>0</v>
      </c>
      <c r="BA43" s="436">
        <v>6.1294444444444212</v>
      </c>
      <c r="BB43" s="436">
        <v>0</v>
      </c>
      <c r="BC43" s="436">
        <v>0.39300000000000002</v>
      </c>
      <c r="BD43" s="436">
        <v>0</v>
      </c>
      <c r="BE43" s="436">
        <v>0</v>
      </c>
      <c r="BF43" s="437">
        <v>0</v>
      </c>
      <c r="BG43" s="436">
        <v>0</v>
      </c>
      <c r="BH43" s="436">
        <v>1</v>
      </c>
      <c r="BI43" s="436">
        <v>0</v>
      </c>
    </row>
    <row r="44" spans="1:61">
      <c r="A44" s="432">
        <v>103257</v>
      </c>
      <c r="B44" s="432">
        <v>3302178</v>
      </c>
      <c r="C44" s="433" t="s">
        <v>118</v>
      </c>
      <c r="D44" s="417" t="s">
        <v>515</v>
      </c>
      <c r="E44" s="434" t="s">
        <v>516</v>
      </c>
      <c r="F44" s="435">
        <v>1</v>
      </c>
      <c r="G44" s="436">
        <v>0</v>
      </c>
      <c r="H44" s="436">
        <v>0</v>
      </c>
      <c r="I44" s="436">
        <v>7</v>
      </c>
      <c r="J44" s="436">
        <v>0</v>
      </c>
      <c r="K44" s="436">
        <v>0</v>
      </c>
      <c r="L44" s="436">
        <v>0</v>
      </c>
      <c r="M44" s="436">
        <v>203</v>
      </c>
      <c r="N44" s="436">
        <v>203</v>
      </c>
      <c r="O44" s="436">
        <v>24</v>
      </c>
      <c r="P44" s="436">
        <v>179</v>
      </c>
      <c r="Q44" s="436">
        <v>0</v>
      </c>
      <c r="R44" s="436">
        <v>0</v>
      </c>
      <c r="S44" s="436">
        <v>0</v>
      </c>
      <c r="T44" s="436">
        <v>0</v>
      </c>
      <c r="U44" s="436">
        <v>0</v>
      </c>
      <c r="V44" s="436">
        <v>0</v>
      </c>
      <c r="W44" s="436">
        <v>0</v>
      </c>
      <c r="X44" s="436">
        <v>0</v>
      </c>
      <c r="Y44" s="436">
        <v>29</v>
      </c>
      <c r="Z44" s="436">
        <v>104.99999999999983</v>
      </c>
      <c r="AA44" s="436">
        <v>108.99999999999984</v>
      </c>
      <c r="AB44" s="436">
        <v>0</v>
      </c>
      <c r="AC44" s="436">
        <v>0</v>
      </c>
      <c r="AD44" s="436">
        <v>31.999999999999886</v>
      </c>
      <c r="AE44" s="436">
        <v>15.999999999999984</v>
      </c>
      <c r="AF44" s="436">
        <v>7.9999999999999813</v>
      </c>
      <c r="AG44" s="436">
        <v>1.9999999999999993</v>
      </c>
      <c r="AH44" s="436">
        <v>80.999999999999972</v>
      </c>
      <c r="AI44" s="436">
        <v>55.999999999999957</v>
      </c>
      <c r="AJ44" s="436">
        <v>7.9999999999999813</v>
      </c>
      <c r="AK44" s="436">
        <v>0</v>
      </c>
      <c r="AL44" s="436">
        <v>0</v>
      </c>
      <c r="AM44" s="436">
        <v>0</v>
      </c>
      <c r="AN44" s="436">
        <v>0</v>
      </c>
      <c r="AO44" s="436">
        <v>0</v>
      </c>
      <c r="AP44" s="436">
        <v>0</v>
      </c>
      <c r="AQ44" s="436">
        <v>0</v>
      </c>
      <c r="AR44" s="436">
        <v>14.743016759776527</v>
      </c>
      <c r="AS44" s="436">
        <v>0</v>
      </c>
      <c r="AT44" s="436">
        <v>73.853500432152046</v>
      </c>
      <c r="AU44" s="436">
        <v>0</v>
      </c>
      <c r="AV44" s="436">
        <v>0</v>
      </c>
      <c r="AW44" s="436">
        <v>0</v>
      </c>
      <c r="AX44" s="436">
        <v>0</v>
      </c>
      <c r="AY44" s="436">
        <v>0</v>
      </c>
      <c r="AZ44" s="436">
        <v>0</v>
      </c>
      <c r="BA44" s="436">
        <v>0</v>
      </c>
      <c r="BB44" s="436">
        <v>0</v>
      </c>
      <c r="BC44" s="436">
        <v>0.63800000000000001</v>
      </c>
      <c r="BD44" s="436">
        <v>0</v>
      </c>
      <c r="BE44" s="436">
        <v>0</v>
      </c>
      <c r="BF44" s="437">
        <v>0</v>
      </c>
      <c r="BG44" s="436">
        <v>0</v>
      </c>
      <c r="BH44" s="436">
        <v>1</v>
      </c>
      <c r="BI44" s="436">
        <v>0</v>
      </c>
    </row>
    <row r="45" spans="1:61">
      <c r="A45" s="432">
        <v>103261</v>
      </c>
      <c r="B45" s="432">
        <v>3302183</v>
      </c>
      <c r="C45" s="433" t="s">
        <v>119</v>
      </c>
      <c r="D45" s="417" t="s">
        <v>515</v>
      </c>
      <c r="E45" s="434" t="s">
        <v>516</v>
      </c>
      <c r="F45" s="435">
        <v>1</v>
      </c>
      <c r="G45" s="436">
        <v>0</v>
      </c>
      <c r="H45" s="436">
        <v>0</v>
      </c>
      <c r="I45" s="436">
        <v>7</v>
      </c>
      <c r="J45" s="436">
        <v>0</v>
      </c>
      <c r="K45" s="436">
        <v>0</v>
      </c>
      <c r="L45" s="436">
        <v>0</v>
      </c>
      <c r="M45" s="436">
        <v>307</v>
      </c>
      <c r="N45" s="436">
        <v>307</v>
      </c>
      <c r="O45" s="436">
        <v>21</v>
      </c>
      <c r="P45" s="436">
        <v>286</v>
      </c>
      <c r="Q45" s="436">
        <v>0</v>
      </c>
      <c r="R45" s="436">
        <v>0</v>
      </c>
      <c r="S45" s="436">
        <v>0</v>
      </c>
      <c r="T45" s="436">
        <v>0</v>
      </c>
      <c r="U45" s="436">
        <v>0</v>
      </c>
      <c r="V45" s="436">
        <v>0</v>
      </c>
      <c r="W45" s="436">
        <v>0</v>
      </c>
      <c r="X45" s="436">
        <v>0</v>
      </c>
      <c r="Y45" s="436">
        <v>43.857142857142854</v>
      </c>
      <c r="Z45" s="436">
        <v>169.99999999999994</v>
      </c>
      <c r="AA45" s="436">
        <v>177.99999999999991</v>
      </c>
      <c r="AB45" s="436">
        <v>0</v>
      </c>
      <c r="AC45" s="436">
        <v>0</v>
      </c>
      <c r="AD45" s="436">
        <v>6.9999999999999725</v>
      </c>
      <c r="AE45" s="436">
        <v>5.999999999999976</v>
      </c>
      <c r="AF45" s="436">
        <v>110.99999999999986</v>
      </c>
      <c r="AG45" s="436">
        <v>100.99999999999991</v>
      </c>
      <c r="AH45" s="436">
        <v>66.99999999999973</v>
      </c>
      <c r="AI45" s="436">
        <v>11.999999999999982</v>
      </c>
      <c r="AJ45" s="436">
        <v>2.9999999999999969</v>
      </c>
      <c r="AK45" s="436">
        <v>0</v>
      </c>
      <c r="AL45" s="436">
        <v>0</v>
      </c>
      <c r="AM45" s="436">
        <v>0</v>
      </c>
      <c r="AN45" s="436">
        <v>0</v>
      </c>
      <c r="AO45" s="436">
        <v>0</v>
      </c>
      <c r="AP45" s="436">
        <v>0</v>
      </c>
      <c r="AQ45" s="436">
        <v>0</v>
      </c>
      <c r="AR45" s="436">
        <v>153.5</v>
      </c>
      <c r="AS45" s="436">
        <v>0</v>
      </c>
      <c r="AT45" s="436">
        <v>130.59090068194604</v>
      </c>
      <c r="AU45" s="436">
        <v>0</v>
      </c>
      <c r="AV45" s="436">
        <v>0</v>
      </c>
      <c r="AW45" s="436">
        <v>0</v>
      </c>
      <c r="AX45" s="436">
        <v>0</v>
      </c>
      <c r="AY45" s="436">
        <v>0</v>
      </c>
      <c r="AZ45" s="436">
        <v>0</v>
      </c>
      <c r="BA45" s="436">
        <v>21.842295081967045</v>
      </c>
      <c r="BB45" s="436">
        <v>0</v>
      </c>
      <c r="BC45" s="436">
        <v>0.307</v>
      </c>
      <c r="BD45" s="436">
        <v>0</v>
      </c>
      <c r="BE45" s="436">
        <v>0</v>
      </c>
      <c r="BF45" s="437">
        <v>0</v>
      </c>
      <c r="BG45" s="436">
        <v>0</v>
      </c>
      <c r="BH45" s="436">
        <v>1</v>
      </c>
      <c r="BI45" s="436">
        <v>0</v>
      </c>
    </row>
    <row r="46" spans="1:61">
      <c r="A46" s="432">
        <v>103262</v>
      </c>
      <c r="B46" s="432">
        <v>3302184</v>
      </c>
      <c r="C46" s="433" t="s">
        <v>120</v>
      </c>
      <c r="D46" s="417" t="s">
        <v>515</v>
      </c>
      <c r="E46" s="434" t="s">
        <v>516</v>
      </c>
      <c r="F46" s="435">
        <v>1</v>
      </c>
      <c r="G46" s="436">
        <v>0</v>
      </c>
      <c r="H46" s="436">
        <v>0</v>
      </c>
      <c r="I46" s="436">
        <v>7</v>
      </c>
      <c r="J46" s="436">
        <v>0</v>
      </c>
      <c r="K46" s="436">
        <v>0</v>
      </c>
      <c r="L46" s="436">
        <v>0</v>
      </c>
      <c r="M46" s="436">
        <v>421</v>
      </c>
      <c r="N46" s="436">
        <v>421</v>
      </c>
      <c r="O46" s="436">
        <v>58</v>
      </c>
      <c r="P46" s="436">
        <v>363</v>
      </c>
      <c r="Q46" s="436">
        <v>0</v>
      </c>
      <c r="R46" s="436">
        <v>0</v>
      </c>
      <c r="S46" s="436">
        <v>0</v>
      </c>
      <c r="T46" s="436">
        <v>0</v>
      </c>
      <c r="U46" s="436">
        <v>0</v>
      </c>
      <c r="V46" s="436">
        <v>0</v>
      </c>
      <c r="W46" s="436">
        <v>0</v>
      </c>
      <c r="X46" s="436">
        <v>0</v>
      </c>
      <c r="Y46" s="436">
        <v>60.142857142857146</v>
      </c>
      <c r="Z46" s="436">
        <v>204.9999999999996</v>
      </c>
      <c r="AA46" s="436">
        <v>210</v>
      </c>
      <c r="AB46" s="436">
        <v>0</v>
      </c>
      <c r="AC46" s="436">
        <v>0</v>
      </c>
      <c r="AD46" s="436">
        <v>10.999999999999977</v>
      </c>
      <c r="AE46" s="436">
        <v>68.999999999999588</v>
      </c>
      <c r="AF46" s="436">
        <v>176.99999999999977</v>
      </c>
      <c r="AG46" s="436">
        <v>10.999999999999977</v>
      </c>
      <c r="AH46" s="436">
        <v>87.999999999999901</v>
      </c>
      <c r="AI46" s="436">
        <v>28.999999999999996</v>
      </c>
      <c r="AJ46" s="436">
        <v>36</v>
      </c>
      <c r="AK46" s="436">
        <v>0</v>
      </c>
      <c r="AL46" s="436">
        <v>0</v>
      </c>
      <c r="AM46" s="436">
        <v>0</v>
      </c>
      <c r="AN46" s="436">
        <v>0</v>
      </c>
      <c r="AO46" s="436">
        <v>0</v>
      </c>
      <c r="AP46" s="436">
        <v>0</v>
      </c>
      <c r="AQ46" s="436">
        <v>0</v>
      </c>
      <c r="AR46" s="436">
        <v>119.28333333333319</v>
      </c>
      <c r="AS46" s="436">
        <v>0</v>
      </c>
      <c r="AT46" s="436">
        <v>120.38684327501799</v>
      </c>
      <c r="AU46" s="436">
        <v>0</v>
      </c>
      <c r="AV46" s="436">
        <v>0</v>
      </c>
      <c r="AW46" s="436">
        <v>0</v>
      </c>
      <c r="AX46" s="436">
        <v>0</v>
      </c>
      <c r="AY46" s="436">
        <v>0</v>
      </c>
      <c r="AZ46" s="436">
        <v>0</v>
      </c>
      <c r="BA46" s="436">
        <v>0</v>
      </c>
      <c r="BB46" s="436">
        <v>0</v>
      </c>
      <c r="BC46" s="436">
        <v>0.42</v>
      </c>
      <c r="BD46" s="436">
        <v>0</v>
      </c>
      <c r="BE46" s="436">
        <v>0</v>
      </c>
      <c r="BF46" s="437">
        <v>0</v>
      </c>
      <c r="BG46" s="436">
        <v>0</v>
      </c>
      <c r="BH46" s="436">
        <v>1</v>
      </c>
      <c r="BI46" s="436">
        <v>0</v>
      </c>
    </row>
    <row r="47" spans="1:61">
      <c r="A47" s="432">
        <v>103263</v>
      </c>
      <c r="B47" s="432">
        <v>3302185</v>
      </c>
      <c r="C47" s="433" t="s">
        <v>121</v>
      </c>
      <c r="D47" s="417" t="s">
        <v>515</v>
      </c>
      <c r="E47" s="434" t="s">
        <v>516</v>
      </c>
      <c r="F47" s="435">
        <v>1</v>
      </c>
      <c r="G47" s="436">
        <v>0</v>
      </c>
      <c r="H47" s="436">
        <v>0</v>
      </c>
      <c r="I47" s="436">
        <v>7</v>
      </c>
      <c r="J47" s="436">
        <v>0</v>
      </c>
      <c r="K47" s="436">
        <v>0</v>
      </c>
      <c r="L47" s="436">
        <v>0</v>
      </c>
      <c r="M47" s="436">
        <v>421</v>
      </c>
      <c r="N47" s="436">
        <v>421</v>
      </c>
      <c r="O47" s="436">
        <v>61</v>
      </c>
      <c r="P47" s="436">
        <v>360</v>
      </c>
      <c r="Q47" s="436">
        <v>0</v>
      </c>
      <c r="R47" s="436">
        <v>0</v>
      </c>
      <c r="S47" s="436">
        <v>0</v>
      </c>
      <c r="T47" s="436">
        <v>0</v>
      </c>
      <c r="U47" s="436">
        <v>0</v>
      </c>
      <c r="V47" s="436">
        <v>0</v>
      </c>
      <c r="W47" s="436">
        <v>0</v>
      </c>
      <c r="X47" s="436">
        <v>0</v>
      </c>
      <c r="Y47" s="436">
        <v>60.142857142857146</v>
      </c>
      <c r="Z47" s="436">
        <v>171.9999999999998</v>
      </c>
      <c r="AA47" s="436">
        <v>173.9999999999998</v>
      </c>
      <c r="AB47" s="436">
        <v>0</v>
      </c>
      <c r="AC47" s="436">
        <v>0</v>
      </c>
      <c r="AD47" s="436">
        <v>191.99999999999969</v>
      </c>
      <c r="AE47" s="436">
        <v>24.999999999999975</v>
      </c>
      <c r="AF47" s="436">
        <v>157.99999999999989</v>
      </c>
      <c r="AG47" s="436">
        <v>1.9999999999999964</v>
      </c>
      <c r="AH47" s="436">
        <v>15.999999999999989</v>
      </c>
      <c r="AI47" s="436">
        <v>21</v>
      </c>
      <c r="AJ47" s="436">
        <v>7</v>
      </c>
      <c r="AK47" s="436">
        <v>0</v>
      </c>
      <c r="AL47" s="436">
        <v>0</v>
      </c>
      <c r="AM47" s="436">
        <v>0</v>
      </c>
      <c r="AN47" s="436">
        <v>0</v>
      </c>
      <c r="AO47" s="436">
        <v>0</v>
      </c>
      <c r="AP47" s="436">
        <v>0</v>
      </c>
      <c r="AQ47" s="436">
        <v>0</v>
      </c>
      <c r="AR47" s="436">
        <v>108.7583333333332</v>
      </c>
      <c r="AS47" s="436">
        <v>0</v>
      </c>
      <c r="AT47" s="436">
        <v>187.0254444254447</v>
      </c>
      <c r="AU47" s="436">
        <v>0</v>
      </c>
      <c r="AV47" s="436">
        <v>0</v>
      </c>
      <c r="AW47" s="436">
        <v>0</v>
      </c>
      <c r="AX47" s="436">
        <v>0</v>
      </c>
      <c r="AY47" s="436">
        <v>0</v>
      </c>
      <c r="AZ47" s="436">
        <v>0</v>
      </c>
      <c r="BA47" s="436">
        <v>0</v>
      </c>
      <c r="BB47" s="436">
        <v>0</v>
      </c>
      <c r="BC47" s="436">
        <v>0.61499999999999999</v>
      </c>
      <c r="BD47" s="436">
        <v>0</v>
      </c>
      <c r="BE47" s="436">
        <v>0</v>
      </c>
      <c r="BF47" s="437">
        <v>0</v>
      </c>
      <c r="BG47" s="436">
        <v>0</v>
      </c>
      <c r="BH47" s="436">
        <v>1</v>
      </c>
      <c r="BI47" s="436">
        <v>0</v>
      </c>
    </row>
    <row r="48" spans="1:61">
      <c r="A48" s="432">
        <v>103265</v>
      </c>
      <c r="B48" s="432">
        <v>3302189</v>
      </c>
      <c r="C48" s="433" t="s">
        <v>122</v>
      </c>
      <c r="D48" s="417" t="s">
        <v>515</v>
      </c>
      <c r="E48" s="434" t="s">
        <v>516</v>
      </c>
      <c r="F48" s="435">
        <v>1</v>
      </c>
      <c r="G48" s="436">
        <v>0</v>
      </c>
      <c r="H48" s="436">
        <v>0</v>
      </c>
      <c r="I48" s="436">
        <v>7</v>
      </c>
      <c r="J48" s="436">
        <v>0</v>
      </c>
      <c r="K48" s="436">
        <v>0</v>
      </c>
      <c r="L48" s="436">
        <v>0</v>
      </c>
      <c r="M48" s="436">
        <v>208</v>
      </c>
      <c r="N48" s="436">
        <v>208</v>
      </c>
      <c r="O48" s="436">
        <v>30</v>
      </c>
      <c r="P48" s="436">
        <v>178</v>
      </c>
      <c r="Q48" s="436">
        <v>0</v>
      </c>
      <c r="R48" s="436">
        <v>0</v>
      </c>
      <c r="S48" s="436">
        <v>0</v>
      </c>
      <c r="T48" s="436">
        <v>0</v>
      </c>
      <c r="U48" s="436">
        <v>0</v>
      </c>
      <c r="V48" s="436">
        <v>0</v>
      </c>
      <c r="W48" s="436">
        <v>0</v>
      </c>
      <c r="X48" s="436">
        <v>0</v>
      </c>
      <c r="Y48" s="436">
        <v>29.714285714285715</v>
      </c>
      <c r="Z48" s="436">
        <v>143.99999999999991</v>
      </c>
      <c r="AA48" s="436">
        <v>143.99999999999991</v>
      </c>
      <c r="AB48" s="436">
        <v>0</v>
      </c>
      <c r="AC48" s="436">
        <v>0</v>
      </c>
      <c r="AD48" s="436">
        <v>11.99999999999998</v>
      </c>
      <c r="AE48" s="436">
        <v>5.9999999999999902</v>
      </c>
      <c r="AF48" s="436">
        <v>3.9999999999999938</v>
      </c>
      <c r="AG48" s="436">
        <v>10.999999999999982</v>
      </c>
      <c r="AH48" s="436">
        <v>29.99999999999995</v>
      </c>
      <c r="AI48" s="436">
        <v>66.999999999999872</v>
      </c>
      <c r="AJ48" s="436">
        <v>78</v>
      </c>
      <c r="AK48" s="436">
        <v>0</v>
      </c>
      <c r="AL48" s="436">
        <v>0</v>
      </c>
      <c r="AM48" s="436">
        <v>0</v>
      </c>
      <c r="AN48" s="436">
        <v>0</v>
      </c>
      <c r="AO48" s="436">
        <v>0</v>
      </c>
      <c r="AP48" s="436">
        <v>0</v>
      </c>
      <c r="AQ48" s="436">
        <v>0</v>
      </c>
      <c r="AR48" s="436">
        <v>95.186440677965948</v>
      </c>
      <c r="AS48" s="436">
        <v>0</v>
      </c>
      <c r="AT48" s="436">
        <v>76.551895020231697</v>
      </c>
      <c r="AU48" s="436">
        <v>0</v>
      </c>
      <c r="AV48" s="436">
        <v>0</v>
      </c>
      <c r="AW48" s="436">
        <v>0</v>
      </c>
      <c r="AX48" s="436">
        <v>0</v>
      </c>
      <c r="AY48" s="436">
        <v>0</v>
      </c>
      <c r="AZ48" s="436">
        <v>0</v>
      </c>
      <c r="BA48" s="436">
        <v>3.5199999999999956</v>
      </c>
      <c r="BB48" s="436">
        <v>0</v>
      </c>
      <c r="BC48" s="436">
        <v>0.32500000000000001</v>
      </c>
      <c r="BD48" s="436">
        <v>0</v>
      </c>
      <c r="BE48" s="436">
        <v>0</v>
      </c>
      <c r="BF48" s="437">
        <v>0</v>
      </c>
      <c r="BG48" s="436">
        <v>0</v>
      </c>
      <c r="BH48" s="436">
        <v>1</v>
      </c>
      <c r="BI48" s="436">
        <v>0</v>
      </c>
    </row>
    <row r="49" spans="1:61">
      <c r="A49" s="432">
        <v>103266</v>
      </c>
      <c r="B49" s="432">
        <v>3302190</v>
      </c>
      <c r="C49" s="433" t="s">
        <v>123</v>
      </c>
      <c r="D49" s="417" t="s">
        <v>515</v>
      </c>
      <c r="E49" s="434" t="s">
        <v>516</v>
      </c>
      <c r="F49" s="435">
        <v>1</v>
      </c>
      <c r="G49" s="436">
        <v>0</v>
      </c>
      <c r="H49" s="436">
        <v>0</v>
      </c>
      <c r="I49" s="436">
        <v>7</v>
      </c>
      <c r="J49" s="436">
        <v>0</v>
      </c>
      <c r="K49" s="436">
        <v>0</v>
      </c>
      <c r="L49" s="436">
        <v>0</v>
      </c>
      <c r="M49" s="436">
        <v>145</v>
      </c>
      <c r="N49" s="436">
        <v>145</v>
      </c>
      <c r="O49" s="436">
        <v>21</v>
      </c>
      <c r="P49" s="436">
        <v>124</v>
      </c>
      <c r="Q49" s="436">
        <v>0</v>
      </c>
      <c r="R49" s="436">
        <v>0</v>
      </c>
      <c r="S49" s="436">
        <v>0</v>
      </c>
      <c r="T49" s="436">
        <v>0</v>
      </c>
      <c r="U49" s="436">
        <v>0</v>
      </c>
      <c r="V49" s="436">
        <v>0</v>
      </c>
      <c r="W49" s="436">
        <v>0</v>
      </c>
      <c r="X49" s="436">
        <v>0</v>
      </c>
      <c r="Y49" s="436">
        <v>20.714285714285715</v>
      </c>
      <c r="Z49" s="436">
        <v>80.999999999999943</v>
      </c>
      <c r="AA49" s="436">
        <v>81.999999999999957</v>
      </c>
      <c r="AB49" s="436">
        <v>0</v>
      </c>
      <c r="AC49" s="436">
        <v>0</v>
      </c>
      <c r="AD49" s="436">
        <v>41.999999999999986</v>
      </c>
      <c r="AE49" s="436">
        <v>39.999999999999964</v>
      </c>
      <c r="AF49" s="436">
        <v>2.9999999999999862</v>
      </c>
      <c r="AG49" s="436">
        <v>0.99999999999999989</v>
      </c>
      <c r="AH49" s="436">
        <v>0.99999999999999989</v>
      </c>
      <c r="AI49" s="436">
        <v>54.999999999999972</v>
      </c>
      <c r="AJ49" s="436">
        <v>2.9999999999999862</v>
      </c>
      <c r="AK49" s="436">
        <v>0</v>
      </c>
      <c r="AL49" s="436">
        <v>0</v>
      </c>
      <c r="AM49" s="436">
        <v>0</v>
      </c>
      <c r="AN49" s="436">
        <v>0</v>
      </c>
      <c r="AO49" s="436">
        <v>0</v>
      </c>
      <c r="AP49" s="436">
        <v>0</v>
      </c>
      <c r="AQ49" s="436">
        <v>0</v>
      </c>
      <c r="AR49" s="436">
        <v>22.217741935483737</v>
      </c>
      <c r="AS49" s="436">
        <v>0</v>
      </c>
      <c r="AT49" s="436">
        <v>44.158217190354996</v>
      </c>
      <c r="AU49" s="436">
        <v>0</v>
      </c>
      <c r="AV49" s="436">
        <v>0</v>
      </c>
      <c r="AW49" s="436">
        <v>0</v>
      </c>
      <c r="AX49" s="436">
        <v>0</v>
      </c>
      <c r="AY49" s="436">
        <v>0</v>
      </c>
      <c r="AZ49" s="436">
        <v>0</v>
      </c>
      <c r="BA49" s="436">
        <v>5.2999999999999963</v>
      </c>
      <c r="BB49" s="436">
        <v>0</v>
      </c>
      <c r="BC49" s="436">
        <v>0.54700000000000004</v>
      </c>
      <c r="BD49" s="436">
        <v>0</v>
      </c>
      <c r="BE49" s="436">
        <v>6.4085447263017126E-2</v>
      </c>
      <c r="BF49" s="437">
        <v>0</v>
      </c>
      <c r="BG49" s="436">
        <v>0</v>
      </c>
      <c r="BH49" s="436">
        <v>1</v>
      </c>
      <c r="BI49" s="436">
        <v>0</v>
      </c>
    </row>
    <row r="50" spans="1:61">
      <c r="A50" s="432">
        <v>103268</v>
      </c>
      <c r="B50" s="432">
        <v>3302192</v>
      </c>
      <c r="C50" s="433" t="s">
        <v>124</v>
      </c>
      <c r="D50" s="417" t="s">
        <v>515</v>
      </c>
      <c r="E50" s="434" t="s">
        <v>516</v>
      </c>
      <c r="F50" s="435">
        <v>1</v>
      </c>
      <c r="G50" s="436">
        <v>0</v>
      </c>
      <c r="H50" s="436">
        <v>0</v>
      </c>
      <c r="I50" s="436">
        <v>4</v>
      </c>
      <c r="J50" s="436">
        <v>0</v>
      </c>
      <c r="K50" s="436">
        <v>0</v>
      </c>
      <c r="L50" s="436">
        <v>0</v>
      </c>
      <c r="M50" s="436">
        <v>480</v>
      </c>
      <c r="N50" s="436">
        <v>480</v>
      </c>
      <c r="O50" s="436">
        <v>0</v>
      </c>
      <c r="P50" s="436">
        <v>480</v>
      </c>
      <c r="Q50" s="436">
        <v>0</v>
      </c>
      <c r="R50" s="436">
        <v>0</v>
      </c>
      <c r="S50" s="436">
        <v>0</v>
      </c>
      <c r="T50" s="436">
        <v>0</v>
      </c>
      <c r="U50" s="436">
        <v>0</v>
      </c>
      <c r="V50" s="436">
        <v>0</v>
      </c>
      <c r="W50" s="436">
        <v>0</v>
      </c>
      <c r="X50" s="436">
        <v>0</v>
      </c>
      <c r="Y50" s="436">
        <v>120</v>
      </c>
      <c r="Z50" s="436">
        <v>294.99999999999989</v>
      </c>
      <c r="AA50" s="436">
        <v>297.99999999999983</v>
      </c>
      <c r="AB50" s="436">
        <v>0</v>
      </c>
      <c r="AC50" s="436">
        <v>0</v>
      </c>
      <c r="AD50" s="436">
        <v>34.999999999999972</v>
      </c>
      <c r="AE50" s="436">
        <v>12.999999999999984</v>
      </c>
      <c r="AF50" s="436">
        <v>160.99999999999966</v>
      </c>
      <c r="AG50" s="436">
        <v>76.999999999999687</v>
      </c>
      <c r="AH50" s="436">
        <v>88.999999999999687</v>
      </c>
      <c r="AI50" s="436">
        <v>100.99999999999969</v>
      </c>
      <c r="AJ50" s="436">
        <v>3.9999999999999982</v>
      </c>
      <c r="AK50" s="436">
        <v>0</v>
      </c>
      <c r="AL50" s="436">
        <v>0</v>
      </c>
      <c r="AM50" s="436">
        <v>0</v>
      </c>
      <c r="AN50" s="436">
        <v>0</v>
      </c>
      <c r="AO50" s="436">
        <v>0</v>
      </c>
      <c r="AP50" s="436">
        <v>0</v>
      </c>
      <c r="AQ50" s="436">
        <v>0</v>
      </c>
      <c r="AR50" s="436">
        <v>151.99999999999966</v>
      </c>
      <c r="AS50" s="436">
        <v>0</v>
      </c>
      <c r="AT50" s="436">
        <v>127.59693757188094</v>
      </c>
      <c r="AU50" s="436">
        <v>0</v>
      </c>
      <c r="AV50" s="436">
        <v>0</v>
      </c>
      <c r="AW50" s="436">
        <v>0</v>
      </c>
      <c r="AX50" s="436">
        <v>0</v>
      </c>
      <c r="AY50" s="436">
        <v>0</v>
      </c>
      <c r="AZ50" s="436">
        <v>0</v>
      </c>
      <c r="BA50" s="436">
        <v>0</v>
      </c>
      <c r="BB50" s="436">
        <v>0</v>
      </c>
      <c r="BC50" s="436">
        <v>0.51500000000000001</v>
      </c>
      <c r="BD50" s="436">
        <v>0</v>
      </c>
      <c r="BE50" s="436">
        <v>0</v>
      </c>
      <c r="BF50" s="437">
        <v>0</v>
      </c>
      <c r="BG50" s="436">
        <v>0</v>
      </c>
      <c r="BH50" s="436">
        <v>1</v>
      </c>
      <c r="BI50" s="436">
        <v>0</v>
      </c>
    </row>
    <row r="51" spans="1:61">
      <c r="A51" s="432">
        <v>103279</v>
      </c>
      <c r="B51" s="432">
        <v>3302225</v>
      </c>
      <c r="C51" s="433" t="s">
        <v>125</v>
      </c>
      <c r="D51" s="417" t="s">
        <v>515</v>
      </c>
      <c r="E51" s="434" t="s">
        <v>516</v>
      </c>
      <c r="F51" s="435">
        <v>1</v>
      </c>
      <c r="G51" s="436">
        <v>0</v>
      </c>
      <c r="H51" s="436">
        <v>0</v>
      </c>
      <c r="I51" s="436">
        <v>4</v>
      </c>
      <c r="J51" s="436">
        <v>0</v>
      </c>
      <c r="K51" s="436">
        <v>0</v>
      </c>
      <c r="L51" s="436">
        <v>0</v>
      </c>
      <c r="M51" s="436">
        <v>360</v>
      </c>
      <c r="N51" s="436">
        <v>360</v>
      </c>
      <c r="O51" s="436">
        <v>0</v>
      </c>
      <c r="P51" s="436">
        <v>360</v>
      </c>
      <c r="Q51" s="436">
        <v>0</v>
      </c>
      <c r="R51" s="436">
        <v>0</v>
      </c>
      <c r="S51" s="436">
        <v>0</v>
      </c>
      <c r="T51" s="436">
        <v>0</v>
      </c>
      <c r="U51" s="436">
        <v>0</v>
      </c>
      <c r="V51" s="436">
        <v>0</v>
      </c>
      <c r="W51" s="436">
        <v>0</v>
      </c>
      <c r="X51" s="436">
        <v>0</v>
      </c>
      <c r="Y51" s="436">
        <v>90</v>
      </c>
      <c r="Z51" s="436">
        <v>198.99999999999974</v>
      </c>
      <c r="AA51" s="436">
        <v>199.9999999999998</v>
      </c>
      <c r="AB51" s="436">
        <v>0</v>
      </c>
      <c r="AC51" s="436">
        <v>0</v>
      </c>
      <c r="AD51" s="436">
        <v>61.999999999999922</v>
      </c>
      <c r="AE51" s="436">
        <v>3.9999999999999956</v>
      </c>
      <c r="AF51" s="436">
        <v>0.99999999999999722</v>
      </c>
      <c r="AG51" s="436">
        <v>108.99999999999972</v>
      </c>
      <c r="AH51" s="436">
        <v>50.999999999999758</v>
      </c>
      <c r="AI51" s="436">
        <v>57.999999999999964</v>
      </c>
      <c r="AJ51" s="436">
        <v>74.999999999999886</v>
      </c>
      <c r="AK51" s="436">
        <v>0</v>
      </c>
      <c r="AL51" s="436">
        <v>0</v>
      </c>
      <c r="AM51" s="436">
        <v>0</v>
      </c>
      <c r="AN51" s="436">
        <v>0</v>
      </c>
      <c r="AO51" s="436">
        <v>0</v>
      </c>
      <c r="AP51" s="436">
        <v>0</v>
      </c>
      <c r="AQ51" s="436">
        <v>0</v>
      </c>
      <c r="AR51" s="436">
        <v>42.954545454545162</v>
      </c>
      <c r="AS51" s="436">
        <v>0</v>
      </c>
      <c r="AT51" s="436">
        <v>131.43272000378221</v>
      </c>
      <c r="AU51" s="436">
        <v>0</v>
      </c>
      <c r="AV51" s="436">
        <v>0</v>
      </c>
      <c r="AW51" s="436">
        <v>0</v>
      </c>
      <c r="AX51" s="436">
        <v>0</v>
      </c>
      <c r="AY51" s="436">
        <v>0</v>
      </c>
      <c r="AZ51" s="436">
        <v>0</v>
      </c>
      <c r="BA51" s="436">
        <v>0</v>
      </c>
      <c r="BB51" s="436">
        <v>0</v>
      </c>
      <c r="BC51" s="436">
        <v>0.53500000000000003</v>
      </c>
      <c r="BD51" s="436">
        <v>0</v>
      </c>
      <c r="BE51" s="436">
        <v>0</v>
      </c>
      <c r="BF51" s="437">
        <v>0</v>
      </c>
      <c r="BG51" s="436">
        <v>0</v>
      </c>
      <c r="BH51" s="436">
        <v>1</v>
      </c>
      <c r="BI51" s="436">
        <v>0</v>
      </c>
    </row>
    <row r="52" spans="1:61">
      <c r="A52" s="432">
        <v>103281</v>
      </c>
      <c r="B52" s="432">
        <v>3302227</v>
      </c>
      <c r="C52" s="433" t="s">
        <v>126</v>
      </c>
      <c r="D52" s="417" t="s">
        <v>515</v>
      </c>
      <c r="E52" s="434" t="s">
        <v>516</v>
      </c>
      <c r="F52" s="435">
        <v>1</v>
      </c>
      <c r="G52" s="436">
        <v>0</v>
      </c>
      <c r="H52" s="436">
        <v>0</v>
      </c>
      <c r="I52" s="436">
        <v>7</v>
      </c>
      <c r="J52" s="436">
        <v>0</v>
      </c>
      <c r="K52" s="436">
        <v>0</v>
      </c>
      <c r="L52" s="436">
        <v>0</v>
      </c>
      <c r="M52" s="436">
        <v>386</v>
      </c>
      <c r="N52" s="436">
        <v>386</v>
      </c>
      <c r="O52" s="436">
        <v>41</v>
      </c>
      <c r="P52" s="436">
        <v>345</v>
      </c>
      <c r="Q52" s="436">
        <v>0</v>
      </c>
      <c r="R52" s="436">
        <v>0</v>
      </c>
      <c r="S52" s="436">
        <v>0</v>
      </c>
      <c r="T52" s="436">
        <v>0</v>
      </c>
      <c r="U52" s="436">
        <v>0</v>
      </c>
      <c r="V52" s="436">
        <v>0</v>
      </c>
      <c r="W52" s="436">
        <v>0</v>
      </c>
      <c r="X52" s="436">
        <v>0</v>
      </c>
      <c r="Y52" s="436">
        <v>55.142857142857146</v>
      </c>
      <c r="Z52" s="436">
        <v>230.99999999999989</v>
      </c>
      <c r="AA52" s="436">
        <v>230.99999999999989</v>
      </c>
      <c r="AB52" s="436">
        <v>0</v>
      </c>
      <c r="AC52" s="436">
        <v>0</v>
      </c>
      <c r="AD52" s="436">
        <v>59.999999999999986</v>
      </c>
      <c r="AE52" s="436">
        <v>2.9999999999999996</v>
      </c>
      <c r="AF52" s="436">
        <v>34.999999999999972</v>
      </c>
      <c r="AG52" s="436">
        <v>29.999999999999993</v>
      </c>
      <c r="AH52" s="436">
        <v>19.999999999999972</v>
      </c>
      <c r="AI52" s="436">
        <v>224.99999999999997</v>
      </c>
      <c r="AJ52" s="436">
        <v>12.999999999999984</v>
      </c>
      <c r="AK52" s="436">
        <v>0</v>
      </c>
      <c r="AL52" s="436">
        <v>0</v>
      </c>
      <c r="AM52" s="436">
        <v>0</v>
      </c>
      <c r="AN52" s="436">
        <v>0</v>
      </c>
      <c r="AO52" s="436">
        <v>0</v>
      </c>
      <c r="AP52" s="436">
        <v>0</v>
      </c>
      <c r="AQ52" s="436">
        <v>0</v>
      </c>
      <c r="AR52" s="436">
        <v>97.339130434782518</v>
      </c>
      <c r="AS52" s="436">
        <v>0</v>
      </c>
      <c r="AT52" s="436">
        <v>209.33272879115131</v>
      </c>
      <c r="AU52" s="436">
        <v>0</v>
      </c>
      <c r="AV52" s="436">
        <v>0</v>
      </c>
      <c r="AW52" s="436">
        <v>0</v>
      </c>
      <c r="AX52" s="436">
        <v>0</v>
      </c>
      <c r="AY52" s="436">
        <v>0</v>
      </c>
      <c r="AZ52" s="436">
        <v>0</v>
      </c>
      <c r="BA52" s="436">
        <v>13.839999999999982</v>
      </c>
      <c r="BB52" s="436">
        <v>0</v>
      </c>
      <c r="BC52" s="436">
        <v>0.56899999999999995</v>
      </c>
      <c r="BD52" s="436">
        <v>0</v>
      </c>
      <c r="BE52" s="436">
        <v>0</v>
      </c>
      <c r="BF52" s="437">
        <v>0</v>
      </c>
      <c r="BG52" s="436">
        <v>0</v>
      </c>
      <c r="BH52" s="436">
        <v>1</v>
      </c>
      <c r="BI52" s="436">
        <v>0</v>
      </c>
    </row>
    <row r="53" spans="1:61">
      <c r="A53" s="432">
        <v>103284</v>
      </c>
      <c r="B53" s="432">
        <v>3302231</v>
      </c>
      <c r="C53" s="433" t="s">
        <v>127</v>
      </c>
      <c r="D53" s="417" t="s">
        <v>515</v>
      </c>
      <c r="E53" s="434" t="s">
        <v>516</v>
      </c>
      <c r="F53" s="435">
        <v>1</v>
      </c>
      <c r="G53" s="436">
        <v>0</v>
      </c>
      <c r="H53" s="436">
        <v>0</v>
      </c>
      <c r="I53" s="436">
        <v>7</v>
      </c>
      <c r="J53" s="436">
        <v>0</v>
      </c>
      <c r="K53" s="436">
        <v>0</v>
      </c>
      <c r="L53" s="436">
        <v>0</v>
      </c>
      <c r="M53" s="436">
        <v>422</v>
      </c>
      <c r="N53" s="436">
        <v>422</v>
      </c>
      <c r="O53" s="436">
        <v>51</v>
      </c>
      <c r="P53" s="436">
        <v>371</v>
      </c>
      <c r="Q53" s="436">
        <v>0</v>
      </c>
      <c r="R53" s="436">
        <v>0</v>
      </c>
      <c r="S53" s="436">
        <v>0</v>
      </c>
      <c r="T53" s="436">
        <v>0</v>
      </c>
      <c r="U53" s="436">
        <v>0</v>
      </c>
      <c r="V53" s="436">
        <v>0</v>
      </c>
      <c r="W53" s="436">
        <v>0</v>
      </c>
      <c r="X53" s="436">
        <v>0</v>
      </c>
      <c r="Y53" s="436">
        <v>60.285714285714285</v>
      </c>
      <c r="Z53" s="436">
        <v>213.00000000000003</v>
      </c>
      <c r="AA53" s="436">
        <v>221</v>
      </c>
      <c r="AB53" s="436">
        <v>0</v>
      </c>
      <c r="AC53" s="436">
        <v>0</v>
      </c>
      <c r="AD53" s="436">
        <v>53.999999999999631</v>
      </c>
      <c r="AE53" s="436">
        <v>33.999999999999993</v>
      </c>
      <c r="AF53" s="436">
        <v>260.9999999999996</v>
      </c>
      <c r="AG53" s="436">
        <v>43.999999999999623</v>
      </c>
      <c r="AH53" s="436">
        <v>17.999999999999975</v>
      </c>
      <c r="AI53" s="436">
        <v>10.999999999999968</v>
      </c>
      <c r="AJ53" s="436">
        <v>0</v>
      </c>
      <c r="AK53" s="436">
        <v>0</v>
      </c>
      <c r="AL53" s="436">
        <v>0</v>
      </c>
      <c r="AM53" s="436">
        <v>0</v>
      </c>
      <c r="AN53" s="436">
        <v>0</v>
      </c>
      <c r="AO53" s="436">
        <v>0</v>
      </c>
      <c r="AP53" s="436">
        <v>0</v>
      </c>
      <c r="AQ53" s="436">
        <v>0</v>
      </c>
      <c r="AR53" s="436">
        <v>111.47169811320738</v>
      </c>
      <c r="AS53" s="436">
        <v>0</v>
      </c>
      <c r="AT53" s="436">
        <v>118.87338057111104</v>
      </c>
      <c r="AU53" s="436">
        <v>0</v>
      </c>
      <c r="AV53" s="436">
        <v>0</v>
      </c>
      <c r="AW53" s="436">
        <v>0</v>
      </c>
      <c r="AX53" s="436">
        <v>0</v>
      </c>
      <c r="AY53" s="436">
        <v>0</v>
      </c>
      <c r="AZ53" s="436">
        <v>0</v>
      </c>
      <c r="BA53" s="436">
        <v>0</v>
      </c>
      <c r="BB53" s="436">
        <v>0</v>
      </c>
      <c r="BC53" s="436">
        <v>0.59899999999999998</v>
      </c>
      <c r="BD53" s="436">
        <v>0</v>
      </c>
      <c r="BE53" s="436">
        <v>0</v>
      </c>
      <c r="BF53" s="437">
        <v>0</v>
      </c>
      <c r="BG53" s="436">
        <v>0</v>
      </c>
      <c r="BH53" s="436">
        <v>1</v>
      </c>
      <c r="BI53" s="436">
        <v>0</v>
      </c>
    </row>
    <row r="54" spans="1:61">
      <c r="A54" s="432">
        <v>103289</v>
      </c>
      <c r="B54" s="432">
        <v>3302239</v>
      </c>
      <c r="C54" s="433" t="s">
        <v>128</v>
      </c>
      <c r="D54" s="417" t="s">
        <v>515</v>
      </c>
      <c r="E54" s="434" t="s">
        <v>516</v>
      </c>
      <c r="F54" s="435">
        <v>1</v>
      </c>
      <c r="G54" s="436">
        <v>0</v>
      </c>
      <c r="H54" s="436">
        <v>0</v>
      </c>
      <c r="I54" s="436">
        <v>3</v>
      </c>
      <c r="J54" s="436">
        <v>0</v>
      </c>
      <c r="K54" s="436">
        <v>0</v>
      </c>
      <c r="L54" s="436">
        <v>0</v>
      </c>
      <c r="M54" s="436">
        <v>139</v>
      </c>
      <c r="N54" s="436">
        <v>139</v>
      </c>
      <c r="O54" s="436">
        <v>50</v>
      </c>
      <c r="P54" s="436">
        <v>89</v>
      </c>
      <c r="Q54" s="436">
        <v>0</v>
      </c>
      <c r="R54" s="436">
        <v>0</v>
      </c>
      <c r="S54" s="436">
        <v>0</v>
      </c>
      <c r="T54" s="436">
        <v>0</v>
      </c>
      <c r="U54" s="436">
        <v>0</v>
      </c>
      <c r="V54" s="436">
        <v>0</v>
      </c>
      <c r="W54" s="436">
        <v>0</v>
      </c>
      <c r="X54" s="436">
        <v>0</v>
      </c>
      <c r="Y54" s="436">
        <v>46.333333333333336</v>
      </c>
      <c r="Z54" s="436">
        <v>75.999999999999929</v>
      </c>
      <c r="AA54" s="436">
        <v>75.999999999999929</v>
      </c>
      <c r="AB54" s="436">
        <v>0</v>
      </c>
      <c r="AC54" s="436">
        <v>0</v>
      </c>
      <c r="AD54" s="436">
        <v>38.999999999999957</v>
      </c>
      <c r="AE54" s="436">
        <v>1.9999999999999871</v>
      </c>
      <c r="AF54" s="436">
        <v>9.9999999999999893</v>
      </c>
      <c r="AG54" s="436">
        <v>7.9999999999999902</v>
      </c>
      <c r="AH54" s="436">
        <v>5.9999999999999885</v>
      </c>
      <c r="AI54" s="436">
        <v>35.999999999999908</v>
      </c>
      <c r="AJ54" s="436">
        <v>37.999999999999893</v>
      </c>
      <c r="AK54" s="436">
        <v>0</v>
      </c>
      <c r="AL54" s="436">
        <v>0</v>
      </c>
      <c r="AM54" s="436">
        <v>0</v>
      </c>
      <c r="AN54" s="436">
        <v>0</v>
      </c>
      <c r="AO54" s="436">
        <v>0</v>
      </c>
      <c r="AP54" s="436">
        <v>0</v>
      </c>
      <c r="AQ54" s="436">
        <v>0</v>
      </c>
      <c r="AR54" s="436">
        <v>34.359550561797747</v>
      </c>
      <c r="AS54" s="436">
        <v>0</v>
      </c>
      <c r="AT54" s="436">
        <v>54.321839080459711</v>
      </c>
      <c r="AU54" s="436">
        <v>0</v>
      </c>
      <c r="AV54" s="436">
        <v>0</v>
      </c>
      <c r="AW54" s="436">
        <v>0</v>
      </c>
      <c r="AX54" s="436">
        <v>0</v>
      </c>
      <c r="AY54" s="436">
        <v>0</v>
      </c>
      <c r="AZ54" s="436">
        <v>0</v>
      </c>
      <c r="BA54" s="436">
        <v>0</v>
      </c>
      <c r="BB54" s="436">
        <v>0</v>
      </c>
      <c r="BC54" s="436">
        <v>0.68200000000000005</v>
      </c>
      <c r="BD54" s="436">
        <v>0</v>
      </c>
      <c r="BE54" s="436">
        <v>0</v>
      </c>
      <c r="BF54" s="437">
        <v>0</v>
      </c>
      <c r="BG54" s="436">
        <v>0</v>
      </c>
      <c r="BH54" s="436">
        <v>1</v>
      </c>
      <c r="BI54" s="436">
        <v>0</v>
      </c>
    </row>
    <row r="55" spans="1:61">
      <c r="A55" s="432">
        <v>103291</v>
      </c>
      <c r="B55" s="432">
        <v>3302241</v>
      </c>
      <c r="C55" s="433" t="s">
        <v>129</v>
      </c>
      <c r="D55" s="417" t="s">
        <v>515</v>
      </c>
      <c r="E55" s="434" t="s">
        <v>516</v>
      </c>
      <c r="F55" s="435">
        <v>1</v>
      </c>
      <c r="G55" s="436">
        <v>0</v>
      </c>
      <c r="H55" s="436">
        <v>0</v>
      </c>
      <c r="I55" s="436">
        <v>4</v>
      </c>
      <c r="J55" s="436">
        <v>0</v>
      </c>
      <c r="K55" s="436">
        <v>0</v>
      </c>
      <c r="L55" s="436">
        <v>0</v>
      </c>
      <c r="M55" s="436">
        <v>231</v>
      </c>
      <c r="N55" s="436">
        <v>231</v>
      </c>
      <c r="O55" s="436">
        <v>0</v>
      </c>
      <c r="P55" s="436">
        <v>231</v>
      </c>
      <c r="Q55" s="436">
        <v>0</v>
      </c>
      <c r="R55" s="436">
        <v>0</v>
      </c>
      <c r="S55" s="436">
        <v>0</v>
      </c>
      <c r="T55" s="436">
        <v>0</v>
      </c>
      <c r="U55" s="436">
        <v>0</v>
      </c>
      <c r="V55" s="436">
        <v>0</v>
      </c>
      <c r="W55" s="436">
        <v>0</v>
      </c>
      <c r="X55" s="436">
        <v>0</v>
      </c>
      <c r="Y55" s="436">
        <v>57.75</v>
      </c>
      <c r="Z55" s="436">
        <v>127.99999999999997</v>
      </c>
      <c r="AA55" s="436">
        <v>132.99999999999983</v>
      </c>
      <c r="AB55" s="436">
        <v>0</v>
      </c>
      <c r="AC55" s="436">
        <v>0</v>
      </c>
      <c r="AD55" s="436">
        <v>52.999999999999901</v>
      </c>
      <c r="AE55" s="436">
        <v>4.9999999999999893</v>
      </c>
      <c r="AF55" s="436">
        <v>6.9999999999999991</v>
      </c>
      <c r="AG55" s="436">
        <v>18.999999999999989</v>
      </c>
      <c r="AH55" s="436">
        <v>8.9999999999999858</v>
      </c>
      <c r="AI55" s="436">
        <v>79</v>
      </c>
      <c r="AJ55" s="436">
        <v>58.999999999999901</v>
      </c>
      <c r="AK55" s="436">
        <v>0</v>
      </c>
      <c r="AL55" s="436">
        <v>0</v>
      </c>
      <c r="AM55" s="436">
        <v>0</v>
      </c>
      <c r="AN55" s="436">
        <v>0</v>
      </c>
      <c r="AO55" s="436">
        <v>0</v>
      </c>
      <c r="AP55" s="436">
        <v>0</v>
      </c>
      <c r="AQ55" s="436">
        <v>0</v>
      </c>
      <c r="AR55" s="436">
        <v>25.999999999999872</v>
      </c>
      <c r="AS55" s="436">
        <v>0</v>
      </c>
      <c r="AT55" s="436">
        <v>89.100087204693182</v>
      </c>
      <c r="AU55" s="436">
        <v>0</v>
      </c>
      <c r="AV55" s="436">
        <v>0</v>
      </c>
      <c r="AW55" s="436">
        <v>0</v>
      </c>
      <c r="AX55" s="436">
        <v>0</v>
      </c>
      <c r="AY55" s="436">
        <v>0</v>
      </c>
      <c r="AZ55" s="436">
        <v>0</v>
      </c>
      <c r="BA55" s="436">
        <v>0</v>
      </c>
      <c r="BB55" s="436">
        <v>0</v>
      </c>
      <c r="BC55" s="436">
        <v>0.63700000000000001</v>
      </c>
      <c r="BD55" s="436">
        <v>0</v>
      </c>
      <c r="BE55" s="436">
        <v>0</v>
      </c>
      <c r="BF55" s="437">
        <v>0</v>
      </c>
      <c r="BG55" s="436">
        <v>0</v>
      </c>
      <c r="BH55" s="436">
        <v>1</v>
      </c>
      <c r="BI55" s="436">
        <v>0</v>
      </c>
    </row>
    <row r="56" spans="1:61">
      <c r="A56" s="432">
        <v>103295</v>
      </c>
      <c r="B56" s="432">
        <v>3302245</v>
      </c>
      <c r="C56" s="433" t="s">
        <v>130</v>
      </c>
      <c r="D56" s="417" t="s">
        <v>515</v>
      </c>
      <c r="E56" s="434" t="s">
        <v>516</v>
      </c>
      <c r="F56" s="435">
        <v>1</v>
      </c>
      <c r="G56" s="436">
        <v>0</v>
      </c>
      <c r="H56" s="436">
        <v>0</v>
      </c>
      <c r="I56" s="436">
        <v>7</v>
      </c>
      <c r="J56" s="436">
        <v>0</v>
      </c>
      <c r="K56" s="436">
        <v>0</v>
      </c>
      <c r="L56" s="436">
        <v>0</v>
      </c>
      <c r="M56" s="436">
        <v>191</v>
      </c>
      <c r="N56" s="436">
        <v>191</v>
      </c>
      <c r="O56" s="436">
        <v>21</v>
      </c>
      <c r="P56" s="436">
        <v>170</v>
      </c>
      <c r="Q56" s="436">
        <v>0</v>
      </c>
      <c r="R56" s="436">
        <v>0</v>
      </c>
      <c r="S56" s="436">
        <v>0</v>
      </c>
      <c r="T56" s="436">
        <v>0</v>
      </c>
      <c r="U56" s="436">
        <v>0</v>
      </c>
      <c r="V56" s="436">
        <v>0</v>
      </c>
      <c r="W56" s="436">
        <v>0</v>
      </c>
      <c r="X56" s="436">
        <v>0</v>
      </c>
      <c r="Y56" s="436">
        <v>27.285714285714285</v>
      </c>
      <c r="Z56" s="436">
        <v>145.99999999999994</v>
      </c>
      <c r="AA56" s="436">
        <v>148</v>
      </c>
      <c r="AB56" s="436">
        <v>0</v>
      </c>
      <c r="AC56" s="436">
        <v>0</v>
      </c>
      <c r="AD56" s="436">
        <v>6.9999999999999876</v>
      </c>
      <c r="AE56" s="436">
        <v>0.99999999999999856</v>
      </c>
      <c r="AF56" s="436">
        <v>2.9999999999999973</v>
      </c>
      <c r="AG56" s="436">
        <v>3.9999999999999902</v>
      </c>
      <c r="AH56" s="436">
        <v>3.9999999999999902</v>
      </c>
      <c r="AI56" s="436">
        <v>12.999999999999982</v>
      </c>
      <c r="AJ56" s="436">
        <v>158.99999999999997</v>
      </c>
      <c r="AK56" s="436">
        <v>0</v>
      </c>
      <c r="AL56" s="436">
        <v>0</v>
      </c>
      <c r="AM56" s="436">
        <v>0</v>
      </c>
      <c r="AN56" s="436">
        <v>0</v>
      </c>
      <c r="AO56" s="436">
        <v>0</v>
      </c>
      <c r="AP56" s="436">
        <v>0</v>
      </c>
      <c r="AQ56" s="436">
        <v>0</v>
      </c>
      <c r="AR56" s="436">
        <v>68.535294117646927</v>
      </c>
      <c r="AS56" s="436">
        <v>0</v>
      </c>
      <c r="AT56" s="436">
        <v>67.610451660140967</v>
      </c>
      <c r="AU56" s="436">
        <v>0</v>
      </c>
      <c r="AV56" s="436">
        <v>0</v>
      </c>
      <c r="AW56" s="436">
        <v>0</v>
      </c>
      <c r="AX56" s="436">
        <v>0</v>
      </c>
      <c r="AY56" s="436">
        <v>0</v>
      </c>
      <c r="AZ56" s="436">
        <v>0</v>
      </c>
      <c r="BA56" s="436">
        <v>4.5399999999999991</v>
      </c>
      <c r="BB56" s="436">
        <v>0</v>
      </c>
      <c r="BC56" s="436">
        <v>0.60099999999999998</v>
      </c>
      <c r="BD56" s="436">
        <v>0</v>
      </c>
      <c r="BE56" s="436">
        <v>0</v>
      </c>
      <c r="BF56" s="437">
        <v>0</v>
      </c>
      <c r="BG56" s="436">
        <v>0</v>
      </c>
      <c r="BH56" s="436">
        <v>1</v>
      </c>
      <c r="BI56" s="436">
        <v>0</v>
      </c>
    </row>
    <row r="57" spans="1:61">
      <c r="A57" s="432">
        <v>103298</v>
      </c>
      <c r="B57" s="432">
        <v>3302251</v>
      </c>
      <c r="C57" s="433" t="s">
        <v>131</v>
      </c>
      <c r="D57" s="417" t="s">
        <v>515</v>
      </c>
      <c r="E57" s="434" t="s">
        <v>516</v>
      </c>
      <c r="F57" s="435">
        <v>1</v>
      </c>
      <c r="G57" s="436">
        <v>0</v>
      </c>
      <c r="H57" s="436">
        <v>0</v>
      </c>
      <c r="I57" s="436">
        <v>7</v>
      </c>
      <c r="J57" s="436">
        <v>0</v>
      </c>
      <c r="K57" s="436">
        <v>0</v>
      </c>
      <c r="L57" s="436">
        <v>0</v>
      </c>
      <c r="M57" s="436">
        <v>418</v>
      </c>
      <c r="N57" s="436">
        <v>418</v>
      </c>
      <c r="O57" s="436">
        <v>60</v>
      </c>
      <c r="P57" s="436">
        <v>358</v>
      </c>
      <c r="Q57" s="436">
        <v>0</v>
      </c>
      <c r="R57" s="436">
        <v>0</v>
      </c>
      <c r="S57" s="436">
        <v>0</v>
      </c>
      <c r="T57" s="436">
        <v>0</v>
      </c>
      <c r="U57" s="436">
        <v>0</v>
      </c>
      <c r="V57" s="436">
        <v>0</v>
      </c>
      <c r="W57" s="436">
        <v>0</v>
      </c>
      <c r="X57" s="436">
        <v>0</v>
      </c>
      <c r="Y57" s="436">
        <v>59.714285714285715</v>
      </c>
      <c r="Z57" s="436">
        <v>90</v>
      </c>
      <c r="AA57" s="436">
        <v>91.999999999999872</v>
      </c>
      <c r="AB57" s="436">
        <v>0</v>
      </c>
      <c r="AC57" s="436">
        <v>0</v>
      </c>
      <c r="AD57" s="436">
        <v>407.99999999999983</v>
      </c>
      <c r="AE57" s="436">
        <v>1.9999999999999996</v>
      </c>
      <c r="AF57" s="436">
        <v>2.9999999999999973</v>
      </c>
      <c r="AG57" s="436">
        <v>0</v>
      </c>
      <c r="AH57" s="436">
        <v>1.9999999999999996</v>
      </c>
      <c r="AI57" s="436">
        <v>2.9999999999999973</v>
      </c>
      <c r="AJ57" s="436">
        <v>0</v>
      </c>
      <c r="AK57" s="436">
        <v>0</v>
      </c>
      <c r="AL57" s="436">
        <v>0</v>
      </c>
      <c r="AM57" s="436">
        <v>0</v>
      </c>
      <c r="AN57" s="436">
        <v>0</v>
      </c>
      <c r="AO57" s="436">
        <v>0</v>
      </c>
      <c r="AP57" s="436">
        <v>0</v>
      </c>
      <c r="AQ57" s="436">
        <v>0</v>
      </c>
      <c r="AR57" s="436">
        <v>63.404494382022072</v>
      </c>
      <c r="AS57" s="436">
        <v>0</v>
      </c>
      <c r="AT57" s="436">
        <v>114.42089996225384</v>
      </c>
      <c r="AU57" s="436">
        <v>0</v>
      </c>
      <c r="AV57" s="436">
        <v>0</v>
      </c>
      <c r="AW57" s="436">
        <v>0</v>
      </c>
      <c r="AX57" s="436">
        <v>0</v>
      </c>
      <c r="AY57" s="436">
        <v>0</v>
      </c>
      <c r="AZ57" s="436">
        <v>0</v>
      </c>
      <c r="BA57" s="436">
        <v>0</v>
      </c>
      <c r="BB57" s="436">
        <v>0</v>
      </c>
      <c r="BC57" s="436">
        <v>0.78900000000000003</v>
      </c>
      <c r="BD57" s="436">
        <v>0</v>
      </c>
      <c r="BE57" s="436">
        <v>0</v>
      </c>
      <c r="BF57" s="437">
        <v>0</v>
      </c>
      <c r="BG57" s="436">
        <v>0</v>
      </c>
      <c r="BH57" s="436">
        <v>1</v>
      </c>
      <c r="BI57" s="436">
        <v>0</v>
      </c>
    </row>
    <row r="58" spans="1:61">
      <c r="A58" s="432">
        <v>103300</v>
      </c>
      <c r="B58" s="432">
        <v>3302254</v>
      </c>
      <c r="C58" s="433" t="s">
        <v>132</v>
      </c>
      <c r="D58" s="417" t="s">
        <v>515</v>
      </c>
      <c r="E58" s="434" t="s">
        <v>516</v>
      </c>
      <c r="F58" s="435">
        <v>1</v>
      </c>
      <c r="G58" s="436">
        <v>0</v>
      </c>
      <c r="H58" s="436">
        <v>0</v>
      </c>
      <c r="I58" s="436">
        <v>7</v>
      </c>
      <c r="J58" s="436">
        <v>0</v>
      </c>
      <c r="K58" s="436">
        <v>0</v>
      </c>
      <c r="L58" s="436">
        <v>0</v>
      </c>
      <c r="M58" s="436">
        <v>464</v>
      </c>
      <c r="N58" s="436">
        <v>464</v>
      </c>
      <c r="O58" s="436">
        <v>45</v>
      </c>
      <c r="P58" s="436">
        <v>419</v>
      </c>
      <c r="Q58" s="436">
        <v>0</v>
      </c>
      <c r="R58" s="436">
        <v>0</v>
      </c>
      <c r="S58" s="436">
        <v>0</v>
      </c>
      <c r="T58" s="436">
        <v>0</v>
      </c>
      <c r="U58" s="436">
        <v>0</v>
      </c>
      <c r="V58" s="436">
        <v>0</v>
      </c>
      <c r="W58" s="436">
        <v>0</v>
      </c>
      <c r="X58" s="436">
        <v>0</v>
      </c>
      <c r="Y58" s="436">
        <v>66.285714285714292</v>
      </c>
      <c r="Z58" s="436">
        <v>252.99999999999994</v>
      </c>
      <c r="AA58" s="436">
        <v>256.99999999999972</v>
      </c>
      <c r="AB58" s="436">
        <v>0</v>
      </c>
      <c r="AC58" s="436">
        <v>0</v>
      </c>
      <c r="AD58" s="436">
        <v>17.999999999999972</v>
      </c>
      <c r="AE58" s="436">
        <v>102.9999999999997</v>
      </c>
      <c r="AF58" s="436">
        <v>65.999999999999616</v>
      </c>
      <c r="AG58" s="436">
        <v>24.999999999999961</v>
      </c>
      <c r="AH58" s="436">
        <v>167.99999999999983</v>
      </c>
      <c r="AI58" s="436">
        <v>60.999999999999858</v>
      </c>
      <c r="AJ58" s="436">
        <v>22.999999999999961</v>
      </c>
      <c r="AK58" s="436">
        <v>0</v>
      </c>
      <c r="AL58" s="436">
        <v>0</v>
      </c>
      <c r="AM58" s="436">
        <v>0</v>
      </c>
      <c r="AN58" s="436">
        <v>0</v>
      </c>
      <c r="AO58" s="436">
        <v>0</v>
      </c>
      <c r="AP58" s="436">
        <v>0</v>
      </c>
      <c r="AQ58" s="436">
        <v>0</v>
      </c>
      <c r="AR58" s="436">
        <v>165.00238663484464</v>
      </c>
      <c r="AS58" s="436">
        <v>0</v>
      </c>
      <c r="AT58" s="436">
        <v>237.30512593114861</v>
      </c>
      <c r="AU58" s="436">
        <v>0</v>
      </c>
      <c r="AV58" s="436">
        <v>0</v>
      </c>
      <c r="AW58" s="436">
        <v>0</v>
      </c>
      <c r="AX58" s="436">
        <v>0</v>
      </c>
      <c r="AY58" s="436">
        <v>0</v>
      </c>
      <c r="AZ58" s="436">
        <v>0</v>
      </c>
      <c r="BA58" s="436">
        <v>17.159999999999975</v>
      </c>
      <c r="BB58" s="436">
        <v>0</v>
      </c>
      <c r="BC58" s="436">
        <v>0.47</v>
      </c>
      <c r="BD58" s="436">
        <v>0</v>
      </c>
      <c r="BE58" s="436">
        <v>0</v>
      </c>
      <c r="BF58" s="437">
        <v>0</v>
      </c>
      <c r="BG58" s="436">
        <v>0</v>
      </c>
      <c r="BH58" s="436">
        <v>1</v>
      </c>
      <c r="BI58" s="436">
        <v>0</v>
      </c>
    </row>
    <row r="59" spans="1:61">
      <c r="A59" s="432">
        <v>103310</v>
      </c>
      <c r="B59" s="432">
        <v>3302278</v>
      </c>
      <c r="C59" s="433" t="s">
        <v>133</v>
      </c>
      <c r="D59" s="417" t="s">
        <v>515</v>
      </c>
      <c r="E59" s="434" t="s">
        <v>516</v>
      </c>
      <c r="F59" s="435">
        <v>1</v>
      </c>
      <c r="G59" s="436">
        <v>0</v>
      </c>
      <c r="H59" s="436">
        <v>0</v>
      </c>
      <c r="I59" s="436">
        <v>7</v>
      </c>
      <c r="J59" s="436">
        <v>0</v>
      </c>
      <c r="K59" s="436">
        <v>0</v>
      </c>
      <c r="L59" s="436">
        <v>0</v>
      </c>
      <c r="M59" s="436">
        <v>401</v>
      </c>
      <c r="N59" s="436">
        <v>401</v>
      </c>
      <c r="O59" s="436">
        <v>55</v>
      </c>
      <c r="P59" s="436">
        <v>346</v>
      </c>
      <c r="Q59" s="436">
        <v>0</v>
      </c>
      <c r="R59" s="436">
        <v>0</v>
      </c>
      <c r="S59" s="436">
        <v>0</v>
      </c>
      <c r="T59" s="436">
        <v>0</v>
      </c>
      <c r="U59" s="436">
        <v>0</v>
      </c>
      <c r="V59" s="436">
        <v>0</v>
      </c>
      <c r="W59" s="436">
        <v>0</v>
      </c>
      <c r="X59" s="436">
        <v>0</v>
      </c>
      <c r="Y59" s="436">
        <v>57.285714285714285</v>
      </c>
      <c r="Z59" s="436">
        <v>227.99999999999994</v>
      </c>
      <c r="AA59" s="436">
        <v>231.99999999999972</v>
      </c>
      <c r="AB59" s="436">
        <v>0</v>
      </c>
      <c r="AC59" s="436">
        <v>0</v>
      </c>
      <c r="AD59" s="436">
        <v>70.999999999999673</v>
      </c>
      <c r="AE59" s="436">
        <v>25.999999999999989</v>
      </c>
      <c r="AF59" s="436">
        <v>2.9999999999999969</v>
      </c>
      <c r="AG59" s="436">
        <v>6.9999999999999645</v>
      </c>
      <c r="AH59" s="436">
        <v>61.999999999999766</v>
      </c>
      <c r="AI59" s="436">
        <v>164.99999999999977</v>
      </c>
      <c r="AJ59" s="436">
        <v>66.999999999999929</v>
      </c>
      <c r="AK59" s="436">
        <v>0</v>
      </c>
      <c r="AL59" s="436">
        <v>0</v>
      </c>
      <c r="AM59" s="436">
        <v>0</v>
      </c>
      <c r="AN59" s="436">
        <v>0</v>
      </c>
      <c r="AO59" s="436">
        <v>0</v>
      </c>
      <c r="AP59" s="436">
        <v>0</v>
      </c>
      <c r="AQ59" s="436">
        <v>0</v>
      </c>
      <c r="AR59" s="436">
        <v>64.255192878338036</v>
      </c>
      <c r="AS59" s="436">
        <v>0</v>
      </c>
      <c r="AT59" s="436">
        <v>166.41998388270838</v>
      </c>
      <c r="AU59" s="436">
        <v>0</v>
      </c>
      <c r="AV59" s="436">
        <v>0</v>
      </c>
      <c r="AW59" s="436">
        <v>0</v>
      </c>
      <c r="AX59" s="436">
        <v>0</v>
      </c>
      <c r="AY59" s="436">
        <v>0</v>
      </c>
      <c r="AZ59" s="436">
        <v>0</v>
      </c>
      <c r="BA59" s="436">
        <v>11.027499999999998</v>
      </c>
      <c r="BB59" s="436">
        <v>0</v>
      </c>
      <c r="BC59" s="436">
        <v>0.64700000000000002</v>
      </c>
      <c r="BD59" s="436">
        <v>0</v>
      </c>
      <c r="BE59" s="436">
        <v>0</v>
      </c>
      <c r="BF59" s="437">
        <v>0</v>
      </c>
      <c r="BG59" s="436">
        <v>0</v>
      </c>
      <c r="BH59" s="436">
        <v>1</v>
      </c>
      <c r="BI59" s="436">
        <v>0</v>
      </c>
    </row>
    <row r="60" spans="1:61">
      <c r="A60" s="432">
        <v>103315</v>
      </c>
      <c r="B60" s="432">
        <v>3302289</v>
      </c>
      <c r="C60" s="433" t="s">
        <v>134</v>
      </c>
      <c r="D60" s="417" t="s">
        <v>515</v>
      </c>
      <c r="E60" s="434" t="s">
        <v>516</v>
      </c>
      <c r="F60" s="435">
        <v>1</v>
      </c>
      <c r="G60" s="436">
        <v>0</v>
      </c>
      <c r="H60" s="436">
        <v>0</v>
      </c>
      <c r="I60" s="436">
        <v>7</v>
      </c>
      <c r="J60" s="436">
        <v>0</v>
      </c>
      <c r="K60" s="436">
        <v>0</v>
      </c>
      <c r="L60" s="436">
        <v>0</v>
      </c>
      <c r="M60" s="436">
        <v>411</v>
      </c>
      <c r="N60" s="436">
        <v>411</v>
      </c>
      <c r="O60" s="436">
        <v>60</v>
      </c>
      <c r="P60" s="436">
        <v>351</v>
      </c>
      <c r="Q60" s="436">
        <v>0</v>
      </c>
      <c r="R60" s="436">
        <v>0</v>
      </c>
      <c r="S60" s="436">
        <v>0</v>
      </c>
      <c r="T60" s="436">
        <v>0</v>
      </c>
      <c r="U60" s="436">
        <v>0</v>
      </c>
      <c r="V60" s="436">
        <v>0</v>
      </c>
      <c r="W60" s="436">
        <v>0</v>
      </c>
      <c r="X60" s="436">
        <v>0</v>
      </c>
      <c r="Y60" s="436">
        <v>58.714285714285715</v>
      </c>
      <c r="Z60" s="436">
        <v>126.99999999999987</v>
      </c>
      <c r="AA60" s="436">
        <v>131.99999999999966</v>
      </c>
      <c r="AB60" s="436">
        <v>0</v>
      </c>
      <c r="AC60" s="436">
        <v>0</v>
      </c>
      <c r="AD60" s="436">
        <v>173.99999999999974</v>
      </c>
      <c r="AE60" s="436">
        <v>14</v>
      </c>
      <c r="AF60" s="436">
        <v>11</v>
      </c>
      <c r="AG60" s="436">
        <v>40</v>
      </c>
      <c r="AH60" s="436">
        <v>95.999999999999829</v>
      </c>
      <c r="AI60" s="436">
        <v>63.999999999999751</v>
      </c>
      <c r="AJ60" s="436">
        <v>11.999999999999998</v>
      </c>
      <c r="AK60" s="436">
        <v>0</v>
      </c>
      <c r="AL60" s="436">
        <v>0</v>
      </c>
      <c r="AM60" s="436">
        <v>0</v>
      </c>
      <c r="AN60" s="436">
        <v>0</v>
      </c>
      <c r="AO60" s="436">
        <v>0</v>
      </c>
      <c r="AP60" s="436">
        <v>0</v>
      </c>
      <c r="AQ60" s="436">
        <v>0</v>
      </c>
      <c r="AR60" s="436">
        <v>18.7350427350427</v>
      </c>
      <c r="AS60" s="436">
        <v>0</v>
      </c>
      <c r="AT60" s="436">
        <v>157.52594171008349</v>
      </c>
      <c r="AU60" s="436">
        <v>0</v>
      </c>
      <c r="AV60" s="436">
        <v>0</v>
      </c>
      <c r="AW60" s="436">
        <v>0</v>
      </c>
      <c r="AX60" s="436">
        <v>0</v>
      </c>
      <c r="AY60" s="436">
        <v>0</v>
      </c>
      <c r="AZ60" s="436">
        <v>0</v>
      </c>
      <c r="BA60" s="436">
        <v>0</v>
      </c>
      <c r="BB60" s="436">
        <v>0</v>
      </c>
      <c r="BC60" s="436">
        <v>0.54100000000000004</v>
      </c>
      <c r="BD60" s="436">
        <v>0</v>
      </c>
      <c r="BE60" s="436">
        <v>0</v>
      </c>
      <c r="BF60" s="437">
        <v>0</v>
      </c>
      <c r="BG60" s="436">
        <v>0</v>
      </c>
      <c r="BH60" s="436">
        <v>1</v>
      </c>
      <c r="BI60" s="436">
        <v>0</v>
      </c>
    </row>
    <row r="61" spans="1:61">
      <c r="A61" s="432">
        <v>103317</v>
      </c>
      <c r="B61" s="432">
        <v>3302293</v>
      </c>
      <c r="C61" s="433" t="s">
        <v>135</v>
      </c>
      <c r="D61" s="417" t="s">
        <v>515</v>
      </c>
      <c r="E61" s="434" t="s">
        <v>516</v>
      </c>
      <c r="F61" s="435">
        <v>1</v>
      </c>
      <c r="G61" s="436">
        <v>0</v>
      </c>
      <c r="H61" s="436">
        <v>0</v>
      </c>
      <c r="I61" s="436">
        <v>7</v>
      </c>
      <c r="J61" s="436">
        <v>0</v>
      </c>
      <c r="K61" s="436">
        <v>0</v>
      </c>
      <c r="L61" s="436">
        <v>0</v>
      </c>
      <c r="M61" s="436">
        <v>564</v>
      </c>
      <c r="N61" s="436">
        <v>564</v>
      </c>
      <c r="O61" s="436">
        <v>87</v>
      </c>
      <c r="P61" s="436">
        <v>477</v>
      </c>
      <c r="Q61" s="436">
        <v>0</v>
      </c>
      <c r="R61" s="436">
        <v>0</v>
      </c>
      <c r="S61" s="436">
        <v>0</v>
      </c>
      <c r="T61" s="436">
        <v>0</v>
      </c>
      <c r="U61" s="436">
        <v>0</v>
      </c>
      <c r="V61" s="436">
        <v>0</v>
      </c>
      <c r="W61" s="436">
        <v>0</v>
      </c>
      <c r="X61" s="436">
        <v>0</v>
      </c>
      <c r="Y61" s="436">
        <v>80.571428571428569</v>
      </c>
      <c r="Z61" s="436">
        <v>257.99999999999983</v>
      </c>
      <c r="AA61" s="436">
        <v>259.99999999999977</v>
      </c>
      <c r="AB61" s="436">
        <v>0</v>
      </c>
      <c r="AC61" s="436">
        <v>0</v>
      </c>
      <c r="AD61" s="436">
        <v>15.053380782918131</v>
      </c>
      <c r="AE61" s="436">
        <v>36.128113879003529</v>
      </c>
      <c r="AF61" s="436">
        <v>70.249110320284274</v>
      </c>
      <c r="AG61" s="436">
        <v>239.85053380782875</v>
      </c>
      <c r="AH61" s="436">
        <v>117.41637010676105</v>
      </c>
      <c r="AI61" s="436">
        <v>80.284697508896471</v>
      </c>
      <c r="AJ61" s="436">
        <v>5.017793594306049</v>
      </c>
      <c r="AK61" s="436">
        <v>0</v>
      </c>
      <c r="AL61" s="436">
        <v>0</v>
      </c>
      <c r="AM61" s="436">
        <v>0</v>
      </c>
      <c r="AN61" s="436">
        <v>0</v>
      </c>
      <c r="AO61" s="436">
        <v>0</v>
      </c>
      <c r="AP61" s="436">
        <v>0</v>
      </c>
      <c r="AQ61" s="436">
        <v>0</v>
      </c>
      <c r="AR61" s="436">
        <v>217.55974842767264</v>
      </c>
      <c r="AS61" s="436">
        <v>0</v>
      </c>
      <c r="AT61" s="436">
        <v>188.27841674747864</v>
      </c>
      <c r="AU61" s="436">
        <v>0</v>
      </c>
      <c r="AV61" s="436">
        <v>0</v>
      </c>
      <c r="AW61" s="436">
        <v>0</v>
      </c>
      <c r="AX61" s="436">
        <v>0</v>
      </c>
      <c r="AY61" s="436">
        <v>0</v>
      </c>
      <c r="AZ61" s="436">
        <v>0</v>
      </c>
      <c r="BA61" s="436">
        <v>16.159999999999972</v>
      </c>
      <c r="BB61" s="436">
        <v>0</v>
      </c>
      <c r="BC61" s="436">
        <v>0.42599999999999999</v>
      </c>
      <c r="BD61" s="436">
        <v>0</v>
      </c>
      <c r="BE61" s="436">
        <v>0</v>
      </c>
      <c r="BF61" s="437">
        <v>0</v>
      </c>
      <c r="BG61" s="436">
        <v>0</v>
      </c>
      <c r="BH61" s="436">
        <v>1</v>
      </c>
      <c r="BI61" s="436">
        <v>0</v>
      </c>
    </row>
    <row r="62" spans="1:61">
      <c r="A62" s="432">
        <v>103318</v>
      </c>
      <c r="B62" s="432">
        <v>3302294</v>
      </c>
      <c r="C62" s="433" t="s">
        <v>136</v>
      </c>
      <c r="D62" s="417" t="s">
        <v>515</v>
      </c>
      <c r="E62" s="434" t="s">
        <v>516</v>
      </c>
      <c r="F62" s="435">
        <v>1</v>
      </c>
      <c r="G62" s="436">
        <v>0</v>
      </c>
      <c r="H62" s="436">
        <v>0</v>
      </c>
      <c r="I62" s="436">
        <v>7</v>
      </c>
      <c r="J62" s="436">
        <v>0</v>
      </c>
      <c r="K62" s="436">
        <v>0</v>
      </c>
      <c r="L62" s="436">
        <v>0</v>
      </c>
      <c r="M62" s="436">
        <v>419</v>
      </c>
      <c r="N62" s="436">
        <v>419</v>
      </c>
      <c r="O62" s="436">
        <v>60</v>
      </c>
      <c r="P62" s="436">
        <v>359</v>
      </c>
      <c r="Q62" s="436">
        <v>0</v>
      </c>
      <c r="R62" s="436">
        <v>0</v>
      </c>
      <c r="S62" s="436">
        <v>0</v>
      </c>
      <c r="T62" s="436">
        <v>0</v>
      </c>
      <c r="U62" s="436">
        <v>0</v>
      </c>
      <c r="V62" s="436">
        <v>0</v>
      </c>
      <c r="W62" s="436">
        <v>0</v>
      </c>
      <c r="X62" s="436">
        <v>0</v>
      </c>
      <c r="Y62" s="436">
        <v>59.857142857142854</v>
      </c>
      <c r="Z62" s="436">
        <v>201.9999999999998</v>
      </c>
      <c r="AA62" s="436">
        <v>208.99999999999974</v>
      </c>
      <c r="AB62" s="436">
        <v>0</v>
      </c>
      <c r="AC62" s="436">
        <v>0</v>
      </c>
      <c r="AD62" s="436">
        <v>15.999999999999975</v>
      </c>
      <c r="AE62" s="436">
        <v>140.99999999999972</v>
      </c>
      <c r="AF62" s="436">
        <v>86.999999999999602</v>
      </c>
      <c r="AG62" s="436">
        <v>9.9999999999999787</v>
      </c>
      <c r="AH62" s="436">
        <v>122.99999999999983</v>
      </c>
      <c r="AI62" s="436">
        <v>17</v>
      </c>
      <c r="AJ62" s="436">
        <v>24.999999999999968</v>
      </c>
      <c r="AK62" s="436">
        <v>0</v>
      </c>
      <c r="AL62" s="436">
        <v>0</v>
      </c>
      <c r="AM62" s="436">
        <v>0</v>
      </c>
      <c r="AN62" s="436">
        <v>0</v>
      </c>
      <c r="AO62" s="436">
        <v>0</v>
      </c>
      <c r="AP62" s="436">
        <v>0</v>
      </c>
      <c r="AQ62" s="436">
        <v>0</v>
      </c>
      <c r="AR62" s="436">
        <v>120.88795518207242</v>
      </c>
      <c r="AS62" s="436">
        <v>0</v>
      </c>
      <c r="AT62" s="436">
        <v>164.12217491585628</v>
      </c>
      <c r="AU62" s="436">
        <v>0</v>
      </c>
      <c r="AV62" s="436">
        <v>0</v>
      </c>
      <c r="AW62" s="436">
        <v>0</v>
      </c>
      <c r="AX62" s="436">
        <v>0</v>
      </c>
      <c r="AY62" s="436">
        <v>0</v>
      </c>
      <c r="AZ62" s="436">
        <v>0</v>
      </c>
      <c r="BA62" s="436">
        <v>4.8599999999999781</v>
      </c>
      <c r="BB62" s="436">
        <v>0</v>
      </c>
      <c r="BC62" s="436">
        <v>0.61</v>
      </c>
      <c r="BD62" s="436">
        <v>0</v>
      </c>
      <c r="BE62" s="436">
        <v>0</v>
      </c>
      <c r="BF62" s="437">
        <v>0</v>
      </c>
      <c r="BG62" s="436">
        <v>0</v>
      </c>
      <c r="BH62" s="436">
        <v>1</v>
      </c>
      <c r="BI62" s="436">
        <v>0</v>
      </c>
    </row>
    <row r="63" spans="1:61">
      <c r="A63" s="432">
        <v>103320</v>
      </c>
      <c r="B63" s="432">
        <v>3302296</v>
      </c>
      <c r="C63" s="433" t="s">
        <v>137</v>
      </c>
      <c r="D63" s="417" t="s">
        <v>515</v>
      </c>
      <c r="E63" s="434" t="s">
        <v>516</v>
      </c>
      <c r="F63" s="435">
        <v>1</v>
      </c>
      <c r="G63" s="436">
        <v>0</v>
      </c>
      <c r="H63" s="436">
        <v>0</v>
      </c>
      <c r="I63" s="436">
        <v>7</v>
      </c>
      <c r="J63" s="436">
        <v>0</v>
      </c>
      <c r="K63" s="436">
        <v>0</v>
      </c>
      <c r="L63" s="436">
        <v>0</v>
      </c>
      <c r="M63" s="436">
        <v>262</v>
      </c>
      <c r="N63" s="436">
        <v>262</v>
      </c>
      <c r="O63" s="436">
        <v>30</v>
      </c>
      <c r="P63" s="436">
        <v>232</v>
      </c>
      <c r="Q63" s="436">
        <v>0</v>
      </c>
      <c r="R63" s="436">
        <v>0</v>
      </c>
      <c r="S63" s="436">
        <v>0</v>
      </c>
      <c r="T63" s="436">
        <v>0</v>
      </c>
      <c r="U63" s="436">
        <v>0</v>
      </c>
      <c r="V63" s="436">
        <v>0</v>
      </c>
      <c r="W63" s="436">
        <v>0</v>
      </c>
      <c r="X63" s="436">
        <v>0</v>
      </c>
      <c r="Y63" s="436">
        <v>37.428571428571431</v>
      </c>
      <c r="Z63" s="436">
        <v>116.99999999999994</v>
      </c>
      <c r="AA63" s="436">
        <v>116.99999999999994</v>
      </c>
      <c r="AB63" s="436">
        <v>0</v>
      </c>
      <c r="AC63" s="436">
        <v>0</v>
      </c>
      <c r="AD63" s="436">
        <v>124.9999999999999</v>
      </c>
      <c r="AE63" s="436">
        <v>48.999999999999801</v>
      </c>
      <c r="AF63" s="436">
        <v>37.999999999999922</v>
      </c>
      <c r="AG63" s="436">
        <v>14.999999999999984</v>
      </c>
      <c r="AH63" s="436">
        <v>7.9999999999999822</v>
      </c>
      <c r="AI63" s="436">
        <v>24.999999999999979</v>
      </c>
      <c r="AJ63" s="436">
        <v>1.9999999999999996</v>
      </c>
      <c r="AK63" s="436">
        <v>0</v>
      </c>
      <c r="AL63" s="436">
        <v>0</v>
      </c>
      <c r="AM63" s="436">
        <v>0</v>
      </c>
      <c r="AN63" s="436">
        <v>0</v>
      </c>
      <c r="AO63" s="436">
        <v>0</v>
      </c>
      <c r="AP63" s="436">
        <v>0</v>
      </c>
      <c r="AQ63" s="436">
        <v>0</v>
      </c>
      <c r="AR63" s="436">
        <v>37.267241379310128</v>
      </c>
      <c r="AS63" s="436">
        <v>0</v>
      </c>
      <c r="AT63" s="436">
        <v>77.880330399158495</v>
      </c>
      <c r="AU63" s="436">
        <v>0</v>
      </c>
      <c r="AV63" s="436">
        <v>0</v>
      </c>
      <c r="AW63" s="436">
        <v>0</v>
      </c>
      <c r="AX63" s="436">
        <v>0</v>
      </c>
      <c r="AY63" s="436">
        <v>0</v>
      </c>
      <c r="AZ63" s="436">
        <v>0</v>
      </c>
      <c r="BA63" s="436">
        <v>11.279999999999788</v>
      </c>
      <c r="BB63" s="436">
        <v>0</v>
      </c>
      <c r="BC63" s="436">
        <v>0.436</v>
      </c>
      <c r="BD63" s="436">
        <v>0</v>
      </c>
      <c r="BE63" s="436">
        <v>0</v>
      </c>
      <c r="BF63" s="437">
        <v>0</v>
      </c>
      <c r="BG63" s="436">
        <v>0</v>
      </c>
      <c r="BH63" s="436">
        <v>1</v>
      </c>
      <c r="BI63" s="436">
        <v>0</v>
      </c>
    </row>
    <row r="64" spans="1:61">
      <c r="A64" s="432">
        <v>103324</v>
      </c>
      <c r="B64" s="432">
        <v>3302300</v>
      </c>
      <c r="C64" s="433" t="s">
        <v>138</v>
      </c>
      <c r="D64" s="417" t="s">
        <v>515</v>
      </c>
      <c r="E64" s="434" t="s">
        <v>516</v>
      </c>
      <c r="F64" s="435">
        <v>1</v>
      </c>
      <c r="G64" s="436">
        <v>0</v>
      </c>
      <c r="H64" s="436">
        <v>0</v>
      </c>
      <c r="I64" s="436">
        <v>7</v>
      </c>
      <c r="J64" s="436">
        <v>0</v>
      </c>
      <c r="K64" s="436">
        <v>0</v>
      </c>
      <c r="L64" s="436">
        <v>0</v>
      </c>
      <c r="M64" s="436">
        <v>624</v>
      </c>
      <c r="N64" s="436">
        <v>624</v>
      </c>
      <c r="O64" s="436">
        <v>87</v>
      </c>
      <c r="P64" s="436">
        <v>537</v>
      </c>
      <c r="Q64" s="436">
        <v>0</v>
      </c>
      <c r="R64" s="436">
        <v>0</v>
      </c>
      <c r="S64" s="436">
        <v>0</v>
      </c>
      <c r="T64" s="436">
        <v>0</v>
      </c>
      <c r="U64" s="436">
        <v>0</v>
      </c>
      <c r="V64" s="436">
        <v>0</v>
      </c>
      <c r="W64" s="436">
        <v>0</v>
      </c>
      <c r="X64" s="436">
        <v>0</v>
      </c>
      <c r="Y64" s="436">
        <v>89.142857142857139</v>
      </c>
      <c r="Z64" s="436">
        <v>368.99999999999943</v>
      </c>
      <c r="AA64" s="436">
        <v>373.99999999999977</v>
      </c>
      <c r="AB64" s="436">
        <v>0</v>
      </c>
      <c r="AC64" s="436">
        <v>0</v>
      </c>
      <c r="AD64" s="436">
        <v>12.99999999999998</v>
      </c>
      <c r="AE64" s="436">
        <v>10.999999999999982</v>
      </c>
      <c r="AF64" s="436">
        <v>55.999999999999972</v>
      </c>
      <c r="AG64" s="436">
        <v>126.99999999999999</v>
      </c>
      <c r="AH64" s="436">
        <v>280.99999999999949</v>
      </c>
      <c r="AI64" s="436">
        <v>103.99999999999957</v>
      </c>
      <c r="AJ64" s="436">
        <v>31.999999999999947</v>
      </c>
      <c r="AK64" s="436">
        <v>0</v>
      </c>
      <c r="AL64" s="436">
        <v>0</v>
      </c>
      <c r="AM64" s="436">
        <v>0</v>
      </c>
      <c r="AN64" s="436">
        <v>0</v>
      </c>
      <c r="AO64" s="436">
        <v>0</v>
      </c>
      <c r="AP64" s="436">
        <v>0</v>
      </c>
      <c r="AQ64" s="436">
        <v>0</v>
      </c>
      <c r="AR64" s="436">
        <v>175.4636871508379</v>
      </c>
      <c r="AS64" s="436">
        <v>0</v>
      </c>
      <c r="AT64" s="436">
        <v>177.19160794015576</v>
      </c>
      <c r="AU64" s="436">
        <v>0</v>
      </c>
      <c r="AV64" s="436">
        <v>0</v>
      </c>
      <c r="AW64" s="436">
        <v>0</v>
      </c>
      <c r="AX64" s="436">
        <v>0</v>
      </c>
      <c r="AY64" s="436">
        <v>0</v>
      </c>
      <c r="AZ64" s="436">
        <v>0</v>
      </c>
      <c r="BA64" s="436">
        <v>0</v>
      </c>
      <c r="BB64" s="436">
        <v>0</v>
      </c>
      <c r="BC64" s="436">
        <v>0.35499999999999998</v>
      </c>
      <c r="BD64" s="436">
        <v>0</v>
      </c>
      <c r="BE64" s="436">
        <v>0</v>
      </c>
      <c r="BF64" s="437">
        <v>0</v>
      </c>
      <c r="BG64" s="436">
        <v>0</v>
      </c>
      <c r="BH64" s="436">
        <v>1</v>
      </c>
      <c r="BI64" s="436">
        <v>0</v>
      </c>
    </row>
    <row r="65" spans="1:61">
      <c r="A65" s="432">
        <v>103326</v>
      </c>
      <c r="B65" s="432">
        <v>3302306</v>
      </c>
      <c r="C65" s="433" t="s">
        <v>139</v>
      </c>
      <c r="D65" s="417" t="s">
        <v>515</v>
      </c>
      <c r="E65" s="434" t="s">
        <v>516</v>
      </c>
      <c r="F65" s="435">
        <v>1</v>
      </c>
      <c r="G65" s="436">
        <v>0</v>
      </c>
      <c r="H65" s="436">
        <v>0</v>
      </c>
      <c r="I65" s="436">
        <v>7</v>
      </c>
      <c r="J65" s="436">
        <v>0</v>
      </c>
      <c r="K65" s="436">
        <v>0</v>
      </c>
      <c r="L65" s="436">
        <v>0</v>
      </c>
      <c r="M65" s="436">
        <v>210</v>
      </c>
      <c r="N65" s="436">
        <v>210</v>
      </c>
      <c r="O65" s="436">
        <v>30</v>
      </c>
      <c r="P65" s="436">
        <v>180</v>
      </c>
      <c r="Q65" s="436">
        <v>0</v>
      </c>
      <c r="R65" s="436">
        <v>0</v>
      </c>
      <c r="S65" s="436">
        <v>0</v>
      </c>
      <c r="T65" s="436">
        <v>0</v>
      </c>
      <c r="U65" s="436">
        <v>0</v>
      </c>
      <c r="V65" s="436">
        <v>0</v>
      </c>
      <c r="W65" s="436">
        <v>0</v>
      </c>
      <c r="X65" s="436">
        <v>0</v>
      </c>
      <c r="Y65" s="436">
        <v>30</v>
      </c>
      <c r="Z65" s="436">
        <v>86.999999999999929</v>
      </c>
      <c r="AA65" s="436">
        <v>86.999999999999929</v>
      </c>
      <c r="AB65" s="436">
        <v>0</v>
      </c>
      <c r="AC65" s="436">
        <v>0</v>
      </c>
      <c r="AD65" s="436">
        <v>52.999999999999915</v>
      </c>
      <c r="AE65" s="436">
        <v>61.999999999999957</v>
      </c>
      <c r="AF65" s="436">
        <v>37.999999999999801</v>
      </c>
      <c r="AG65" s="436">
        <v>4.9999999999999982</v>
      </c>
      <c r="AH65" s="436">
        <v>16.999999999999989</v>
      </c>
      <c r="AI65" s="436">
        <v>30.999999999999872</v>
      </c>
      <c r="AJ65" s="436">
        <v>3.9999999999999902</v>
      </c>
      <c r="AK65" s="436">
        <v>0</v>
      </c>
      <c r="AL65" s="436">
        <v>0</v>
      </c>
      <c r="AM65" s="436">
        <v>0</v>
      </c>
      <c r="AN65" s="436">
        <v>0</v>
      </c>
      <c r="AO65" s="436">
        <v>0</v>
      </c>
      <c r="AP65" s="436">
        <v>0</v>
      </c>
      <c r="AQ65" s="436">
        <v>0</v>
      </c>
      <c r="AR65" s="436">
        <v>86.3333333333333</v>
      </c>
      <c r="AS65" s="436">
        <v>0</v>
      </c>
      <c r="AT65" s="436">
        <v>61.830792894222661</v>
      </c>
      <c r="AU65" s="436">
        <v>0</v>
      </c>
      <c r="AV65" s="436">
        <v>0</v>
      </c>
      <c r="AW65" s="436">
        <v>0</v>
      </c>
      <c r="AX65" s="436">
        <v>0</v>
      </c>
      <c r="AY65" s="436">
        <v>0</v>
      </c>
      <c r="AZ65" s="436">
        <v>0</v>
      </c>
      <c r="BA65" s="436">
        <v>17.399999999999817</v>
      </c>
      <c r="BB65" s="436">
        <v>0</v>
      </c>
      <c r="BC65" s="436">
        <v>0.76900000000000002</v>
      </c>
      <c r="BD65" s="436">
        <v>0</v>
      </c>
      <c r="BE65" s="436">
        <v>0</v>
      </c>
      <c r="BF65" s="437">
        <v>0</v>
      </c>
      <c r="BG65" s="436">
        <v>0</v>
      </c>
      <c r="BH65" s="436">
        <v>1</v>
      </c>
      <c r="BI65" s="436">
        <v>0</v>
      </c>
    </row>
    <row r="66" spans="1:61">
      <c r="A66" s="432">
        <v>103328</v>
      </c>
      <c r="B66" s="432">
        <v>3302308</v>
      </c>
      <c r="C66" s="433" t="s">
        <v>140</v>
      </c>
      <c r="D66" s="417" t="s">
        <v>515</v>
      </c>
      <c r="E66" s="434" t="s">
        <v>516</v>
      </c>
      <c r="F66" s="435">
        <v>1</v>
      </c>
      <c r="G66" s="436">
        <v>0</v>
      </c>
      <c r="H66" s="436">
        <v>0</v>
      </c>
      <c r="I66" s="436">
        <v>7</v>
      </c>
      <c r="J66" s="436">
        <v>0</v>
      </c>
      <c r="K66" s="436">
        <v>0</v>
      </c>
      <c r="L66" s="436">
        <v>0</v>
      </c>
      <c r="M66" s="436">
        <v>368</v>
      </c>
      <c r="N66" s="436">
        <v>368</v>
      </c>
      <c r="O66" s="436">
        <v>46</v>
      </c>
      <c r="P66" s="436">
        <v>322</v>
      </c>
      <c r="Q66" s="436">
        <v>0</v>
      </c>
      <c r="R66" s="436">
        <v>0</v>
      </c>
      <c r="S66" s="436">
        <v>0</v>
      </c>
      <c r="T66" s="436">
        <v>0</v>
      </c>
      <c r="U66" s="436">
        <v>0</v>
      </c>
      <c r="V66" s="436">
        <v>0</v>
      </c>
      <c r="W66" s="436">
        <v>0</v>
      </c>
      <c r="X66" s="436">
        <v>0</v>
      </c>
      <c r="Y66" s="436">
        <v>52.571428571428569</v>
      </c>
      <c r="Z66" s="436">
        <v>228.99999999999994</v>
      </c>
      <c r="AA66" s="436">
        <v>230</v>
      </c>
      <c r="AB66" s="436">
        <v>0</v>
      </c>
      <c r="AC66" s="436">
        <v>0</v>
      </c>
      <c r="AD66" s="436">
        <v>13.106849315068462</v>
      </c>
      <c r="AE66" s="436">
        <v>15.123287671232877</v>
      </c>
      <c r="AF66" s="436">
        <v>6.0493150684931285</v>
      </c>
      <c r="AG66" s="436">
        <v>52.427397260273779</v>
      </c>
      <c r="AH66" s="436">
        <v>170.38904109589004</v>
      </c>
      <c r="AI66" s="436">
        <v>97.797260273972512</v>
      </c>
      <c r="AJ66" s="436">
        <v>13.106849315068462</v>
      </c>
      <c r="AK66" s="436">
        <v>0</v>
      </c>
      <c r="AL66" s="436">
        <v>0</v>
      </c>
      <c r="AM66" s="436">
        <v>0</v>
      </c>
      <c r="AN66" s="436">
        <v>0</v>
      </c>
      <c r="AO66" s="436">
        <v>0</v>
      </c>
      <c r="AP66" s="436">
        <v>0</v>
      </c>
      <c r="AQ66" s="436">
        <v>0</v>
      </c>
      <c r="AR66" s="436">
        <v>163.93769470404959</v>
      </c>
      <c r="AS66" s="436">
        <v>0</v>
      </c>
      <c r="AT66" s="436">
        <v>128.59979485807304</v>
      </c>
      <c r="AU66" s="436">
        <v>0</v>
      </c>
      <c r="AV66" s="436">
        <v>0</v>
      </c>
      <c r="AW66" s="436">
        <v>0</v>
      </c>
      <c r="AX66" s="436">
        <v>0</v>
      </c>
      <c r="AY66" s="436">
        <v>0</v>
      </c>
      <c r="AZ66" s="436">
        <v>0</v>
      </c>
      <c r="BA66" s="436">
        <v>3.9199999999999733</v>
      </c>
      <c r="BB66" s="436">
        <v>0</v>
      </c>
      <c r="BC66" s="436">
        <v>0.39600000000000002</v>
      </c>
      <c r="BD66" s="436">
        <v>0</v>
      </c>
      <c r="BE66" s="436">
        <v>0</v>
      </c>
      <c r="BF66" s="437">
        <v>0</v>
      </c>
      <c r="BG66" s="436">
        <v>0</v>
      </c>
      <c r="BH66" s="436">
        <v>1</v>
      </c>
      <c r="BI66" s="436">
        <v>0</v>
      </c>
    </row>
    <row r="67" spans="1:61">
      <c r="A67" s="432">
        <v>103332</v>
      </c>
      <c r="B67" s="432">
        <v>3302312</v>
      </c>
      <c r="C67" s="433" t="s">
        <v>141</v>
      </c>
      <c r="D67" s="417" t="s">
        <v>515</v>
      </c>
      <c r="E67" s="434" t="s">
        <v>516</v>
      </c>
      <c r="F67" s="435">
        <v>1</v>
      </c>
      <c r="G67" s="436">
        <v>0</v>
      </c>
      <c r="H67" s="436">
        <v>0</v>
      </c>
      <c r="I67" s="436">
        <v>7</v>
      </c>
      <c r="J67" s="436">
        <v>0</v>
      </c>
      <c r="K67" s="436">
        <v>0</v>
      </c>
      <c r="L67" s="436">
        <v>0</v>
      </c>
      <c r="M67" s="436">
        <v>414</v>
      </c>
      <c r="N67" s="436">
        <v>414</v>
      </c>
      <c r="O67" s="436">
        <v>55</v>
      </c>
      <c r="P67" s="436">
        <v>359</v>
      </c>
      <c r="Q67" s="436">
        <v>0</v>
      </c>
      <c r="R67" s="436">
        <v>0</v>
      </c>
      <c r="S67" s="436">
        <v>0</v>
      </c>
      <c r="T67" s="436">
        <v>0</v>
      </c>
      <c r="U67" s="436">
        <v>0</v>
      </c>
      <c r="V67" s="436">
        <v>0</v>
      </c>
      <c r="W67" s="436">
        <v>0</v>
      </c>
      <c r="X67" s="436">
        <v>0</v>
      </c>
      <c r="Y67" s="436">
        <v>59.142857142857146</v>
      </c>
      <c r="Z67" s="436">
        <v>78.999999999999858</v>
      </c>
      <c r="AA67" s="436">
        <v>80.999999999999801</v>
      </c>
      <c r="AB67" s="436">
        <v>0</v>
      </c>
      <c r="AC67" s="436">
        <v>0</v>
      </c>
      <c r="AD67" s="436">
        <v>323.78208232445485</v>
      </c>
      <c r="AE67" s="436">
        <v>23.055690072639191</v>
      </c>
      <c r="AF67" s="436">
        <v>14.033898305084719</v>
      </c>
      <c r="AG67" s="436">
        <v>14.033898305084719</v>
      </c>
      <c r="AH67" s="436">
        <v>7.01694915254234</v>
      </c>
      <c r="AI67" s="436">
        <v>24.058111380145256</v>
      </c>
      <c r="AJ67" s="436">
        <v>8.019370460048405</v>
      </c>
      <c r="AK67" s="436">
        <v>0</v>
      </c>
      <c r="AL67" s="436">
        <v>0</v>
      </c>
      <c r="AM67" s="436">
        <v>0</v>
      </c>
      <c r="AN67" s="436">
        <v>0</v>
      </c>
      <c r="AO67" s="436">
        <v>0</v>
      </c>
      <c r="AP67" s="436">
        <v>0</v>
      </c>
      <c r="AQ67" s="436">
        <v>0</v>
      </c>
      <c r="AR67" s="436">
        <v>104.94150417827264</v>
      </c>
      <c r="AS67" s="436">
        <v>0</v>
      </c>
      <c r="AT67" s="436">
        <v>111.90670481513506</v>
      </c>
      <c r="AU67" s="436">
        <v>0</v>
      </c>
      <c r="AV67" s="436">
        <v>0</v>
      </c>
      <c r="AW67" s="436">
        <v>0</v>
      </c>
      <c r="AX67" s="436">
        <v>0</v>
      </c>
      <c r="AY67" s="436">
        <v>0</v>
      </c>
      <c r="AZ67" s="436">
        <v>0</v>
      </c>
      <c r="BA67" s="436">
        <v>0</v>
      </c>
      <c r="BB67" s="436">
        <v>0</v>
      </c>
      <c r="BC67" s="436">
        <v>0.74299999999999999</v>
      </c>
      <c r="BD67" s="436">
        <v>0</v>
      </c>
      <c r="BE67" s="436">
        <v>0</v>
      </c>
      <c r="BF67" s="437">
        <v>0</v>
      </c>
      <c r="BG67" s="436">
        <v>0</v>
      </c>
      <c r="BH67" s="436">
        <v>1</v>
      </c>
      <c r="BI67" s="436">
        <v>0</v>
      </c>
    </row>
    <row r="68" spans="1:61">
      <c r="A68" s="432">
        <v>103337</v>
      </c>
      <c r="B68" s="432">
        <v>3302317</v>
      </c>
      <c r="C68" s="433" t="s">
        <v>142</v>
      </c>
      <c r="D68" s="417" t="s">
        <v>515</v>
      </c>
      <c r="E68" s="434" t="s">
        <v>516</v>
      </c>
      <c r="F68" s="435">
        <v>1</v>
      </c>
      <c r="G68" s="436">
        <v>0</v>
      </c>
      <c r="H68" s="436">
        <v>0</v>
      </c>
      <c r="I68" s="436">
        <v>3</v>
      </c>
      <c r="J68" s="436">
        <v>0</v>
      </c>
      <c r="K68" s="436">
        <v>0</v>
      </c>
      <c r="L68" s="436">
        <v>0</v>
      </c>
      <c r="M68" s="436">
        <v>231</v>
      </c>
      <c r="N68" s="436">
        <v>231</v>
      </c>
      <c r="O68" s="436">
        <v>77</v>
      </c>
      <c r="P68" s="436">
        <v>154</v>
      </c>
      <c r="Q68" s="436">
        <v>0</v>
      </c>
      <c r="R68" s="436">
        <v>0</v>
      </c>
      <c r="S68" s="436">
        <v>0</v>
      </c>
      <c r="T68" s="436">
        <v>0</v>
      </c>
      <c r="U68" s="436">
        <v>0</v>
      </c>
      <c r="V68" s="436">
        <v>0</v>
      </c>
      <c r="W68" s="436">
        <v>0</v>
      </c>
      <c r="X68" s="436">
        <v>0</v>
      </c>
      <c r="Y68" s="436">
        <v>77</v>
      </c>
      <c r="Z68" s="436">
        <v>80.999999999999844</v>
      </c>
      <c r="AA68" s="436">
        <v>80.999999999999844</v>
      </c>
      <c r="AB68" s="436">
        <v>0</v>
      </c>
      <c r="AC68" s="436">
        <v>0</v>
      </c>
      <c r="AD68" s="436">
        <v>26.999999999999797</v>
      </c>
      <c r="AE68" s="436">
        <v>0.999999999999998</v>
      </c>
      <c r="AF68" s="436">
        <v>1.999999999999998</v>
      </c>
      <c r="AG68" s="436">
        <v>73.999999999999915</v>
      </c>
      <c r="AH68" s="436">
        <v>41.999999999999808</v>
      </c>
      <c r="AI68" s="436">
        <v>42.999999999999964</v>
      </c>
      <c r="AJ68" s="436">
        <v>41.999999999999808</v>
      </c>
      <c r="AK68" s="436">
        <v>0</v>
      </c>
      <c r="AL68" s="436">
        <v>0</v>
      </c>
      <c r="AM68" s="436">
        <v>0</v>
      </c>
      <c r="AN68" s="436">
        <v>0</v>
      </c>
      <c r="AO68" s="436">
        <v>0</v>
      </c>
      <c r="AP68" s="436">
        <v>0</v>
      </c>
      <c r="AQ68" s="436">
        <v>0</v>
      </c>
      <c r="AR68" s="436">
        <v>68.630434782608617</v>
      </c>
      <c r="AS68" s="436">
        <v>0</v>
      </c>
      <c r="AT68" s="436">
        <v>99.437086092715134</v>
      </c>
      <c r="AU68" s="436">
        <v>0</v>
      </c>
      <c r="AV68" s="436">
        <v>0</v>
      </c>
      <c r="AW68" s="436">
        <v>0</v>
      </c>
      <c r="AX68" s="436">
        <v>0</v>
      </c>
      <c r="AY68" s="436">
        <v>0</v>
      </c>
      <c r="AZ68" s="436">
        <v>0</v>
      </c>
      <c r="BA68" s="436">
        <v>0</v>
      </c>
      <c r="BB68" s="436">
        <v>0</v>
      </c>
      <c r="BC68" s="436">
        <v>0.53600000000000003</v>
      </c>
      <c r="BD68" s="436">
        <v>0</v>
      </c>
      <c r="BE68" s="436">
        <v>0</v>
      </c>
      <c r="BF68" s="437">
        <v>0</v>
      </c>
      <c r="BG68" s="436">
        <v>0</v>
      </c>
      <c r="BH68" s="436">
        <v>1</v>
      </c>
      <c r="BI68" s="436">
        <v>0</v>
      </c>
    </row>
    <row r="69" spans="1:61">
      <c r="A69" s="432">
        <v>103339</v>
      </c>
      <c r="B69" s="432">
        <v>3302321</v>
      </c>
      <c r="C69" s="433" t="s">
        <v>143</v>
      </c>
      <c r="D69" s="417" t="s">
        <v>515</v>
      </c>
      <c r="E69" s="434" t="s">
        <v>516</v>
      </c>
      <c r="F69" s="435">
        <v>1</v>
      </c>
      <c r="G69" s="436">
        <v>0</v>
      </c>
      <c r="H69" s="436">
        <v>0</v>
      </c>
      <c r="I69" s="436">
        <v>7</v>
      </c>
      <c r="J69" s="436">
        <v>0</v>
      </c>
      <c r="K69" s="436">
        <v>0</v>
      </c>
      <c r="L69" s="436">
        <v>0</v>
      </c>
      <c r="M69" s="436">
        <v>171</v>
      </c>
      <c r="N69" s="436">
        <v>171</v>
      </c>
      <c r="O69" s="436">
        <v>22</v>
      </c>
      <c r="P69" s="436">
        <v>149</v>
      </c>
      <c r="Q69" s="436">
        <v>0</v>
      </c>
      <c r="R69" s="436">
        <v>0</v>
      </c>
      <c r="S69" s="436">
        <v>0</v>
      </c>
      <c r="T69" s="436">
        <v>0</v>
      </c>
      <c r="U69" s="436">
        <v>0</v>
      </c>
      <c r="V69" s="436">
        <v>0</v>
      </c>
      <c r="W69" s="436">
        <v>0</v>
      </c>
      <c r="X69" s="436">
        <v>0</v>
      </c>
      <c r="Y69" s="436">
        <v>24.428571428571427</v>
      </c>
      <c r="Z69" s="436">
        <v>119.99999999999996</v>
      </c>
      <c r="AA69" s="436">
        <v>120.99999999999991</v>
      </c>
      <c r="AB69" s="436">
        <v>0</v>
      </c>
      <c r="AC69" s="436">
        <v>0</v>
      </c>
      <c r="AD69" s="436">
        <v>21.999999999999844</v>
      </c>
      <c r="AE69" s="436">
        <v>0.99999999999999845</v>
      </c>
      <c r="AF69" s="436">
        <v>0</v>
      </c>
      <c r="AG69" s="436">
        <v>2.9999999999999987</v>
      </c>
      <c r="AH69" s="436">
        <v>11.999999999999995</v>
      </c>
      <c r="AI69" s="436">
        <v>111.99999999999997</v>
      </c>
      <c r="AJ69" s="436">
        <v>20.99999999999989</v>
      </c>
      <c r="AK69" s="436">
        <v>0</v>
      </c>
      <c r="AL69" s="436">
        <v>0</v>
      </c>
      <c r="AM69" s="436">
        <v>0</v>
      </c>
      <c r="AN69" s="436">
        <v>0</v>
      </c>
      <c r="AO69" s="436">
        <v>0</v>
      </c>
      <c r="AP69" s="436">
        <v>0</v>
      </c>
      <c r="AQ69" s="436">
        <v>0</v>
      </c>
      <c r="AR69" s="436">
        <v>20.657718120805235</v>
      </c>
      <c r="AS69" s="436">
        <v>0</v>
      </c>
      <c r="AT69" s="436">
        <v>75.363542707292709</v>
      </c>
      <c r="AU69" s="436">
        <v>0</v>
      </c>
      <c r="AV69" s="436">
        <v>0</v>
      </c>
      <c r="AW69" s="436">
        <v>0</v>
      </c>
      <c r="AX69" s="436">
        <v>0</v>
      </c>
      <c r="AY69" s="436">
        <v>0</v>
      </c>
      <c r="AZ69" s="436">
        <v>0</v>
      </c>
      <c r="BA69" s="436">
        <v>8.7399999999999807</v>
      </c>
      <c r="BB69" s="436">
        <v>0</v>
      </c>
      <c r="BC69" s="436">
        <v>0.59099999999999997</v>
      </c>
      <c r="BD69" s="436">
        <v>0</v>
      </c>
      <c r="BE69" s="436">
        <v>0</v>
      </c>
      <c r="BF69" s="437">
        <v>0</v>
      </c>
      <c r="BG69" s="436">
        <v>0</v>
      </c>
      <c r="BH69" s="436">
        <v>1</v>
      </c>
      <c r="BI69" s="436">
        <v>0</v>
      </c>
    </row>
    <row r="70" spans="1:61">
      <c r="A70" s="432">
        <v>103341</v>
      </c>
      <c r="B70" s="432">
        <v>3302401</v>
      </c>
      <c r="C70" s="433" t="s">
        <v>144</v>
      </c>
      <c r="D70" s="417" t="s">
        <v>515</v>
      </c>
      <c r="E70" s="434" t="s">
        <v>516</v>
      </c>
      <c r="F70" s="435">
        <v>1</v>
      </c>
      <c r="G70" s="436">
        <v>0</v>
      </c>
      <c r="H70" s="436">
        <v>0</v>
      </c>
      <c r="I70" s="436">
        <v>4</v>
      </c>
      <c r="J70" s="436">
        <v>0</v>
      </c>
      <c r="K70" s="436">
        <v>0</v>
      </c>
      <c r="L70" s="436">
        <v>0</v>
      </c>
      <c r="M70" s="436">
        <v>380</v>
      </c>
      <c r="N70" s="436">
        <v>380</v>
      </c>
      <c r="O70" s="436">
        <v>0</v>
      </c>
      <c r="P70" s="436">
        <v>380</v>
      </c>
      <c r="Q70" s="436">
        <v>0</v>
      </c>
      <c r="R70" s="436">
        <v>0</v>
      </c>
      <c r="S70" s="436">
        <v>0</v>
      </c>
      <c r="T70" s="436">
        <v>0</v>
      </c>
      <c r="U70" s="436">
        <v>0</v>
      </c>
      <c r="V70" s="436">
        <v>0</v>
      </c>
      <c r="W70" s="436">
        <v>0</v>
      </c>
      <c r="X70" s="436">
        <v>0</v>
      </c>
      <c r="Y70" s="436">
        <v>95</v>
      </c>
      <c r="Z70" s="436">
        <v>58.99999999999968</v>
      </c>
      <c r="AA70" s="436">
        <v>58.99999999999968</v>
      </c>
      <c r="AB70" s="436">
        <v>0</v>
      </c>
      <c r="AC70" s="436">
        <v>0</v>
      </c>
      <c r="AD70" s="436">
        <v>345.99999999999972</v>
      </c>
      <c r="AE70" s="436">
        <v>4.9999999999999973</v>
      </c>
      <c r="AF70" s="436">
        <v>1.9999999999999993</v>
      </c>
      <c r="AG70" s="436">
        <v>4.9999999999999973</v>
      </c>
      <c r="AH70" s="436">
        <v>9.9999999999999947</v>
      </c>
      <c r="AI70" s="436">
        <v>6.9999999999999822</v>
      </c>
      <c r="AJ70" s="436">
        <v>4.9999999999999973</v>
      </c>
      <c r="AK70" s="436">
        <v>0</v>
      </c>
      <c r="AL70" s="436">
        <v>0</v>
      </c>
      <c r="AM70" s="436">
        <v>0</v>
      </c>
      <c r="AN70" s="436">
        <v>0</v>
      </c>
      <c r="AO70" s="436">
        <v>0</v>
      </c>
      <c r="AP70" s="436">
        <v>0</v>
      </c>
      <c r="AQ70" s="436">
        <v>0</v>
      </c>
      <c r="AR70" s="436">
        <v>19</v>
      </c>
      <c r="AS70" s="436">
        <v>0</v>
      </c>
      <c r="AT70" s="436">
        <v>90.299666602159022</v>
      </c>
      <c r="AU70" s="436">
        <v>0</v>
      </c>
      <c r="AV70" s="436">
        <v>0</v>
      </c>
      <c r="AW70" s="436">
        <v>0</v>
      </c>
      <c r="AX70" s="436">
        <v>0</v>
      </c>
      <c r="AY70" s="436">
        <v>0</v>
      </c>
      <c r="AZ70" s="436">
        <v>0</v>
      </c>
      <c r="BA70" s="436">
        <v>0</v>
      </c>
      <c r="BB70" s="436">
        <v>0</v>
      </c>
      <c r="BC70" s="436">
        <v>0.66100000000000003</v>
      </c>
      <c r="BD70" s="436">
        <v>0</v>
      </c>
      <c r="BE70" s="436">
        <v>0</v>
      </c>
      <c r="BF70" s="437">
        <v>0</v>
      </c>
      <c r="BG70" s="436">
        <v>0</v>
      </c>
      <c r="BH70" s="436">
        <v>1</v>
      </c>
      <c r="BI70" s="436">
        <v>0</v>
      </c>
    </row>
    <row r="71" spans="1:61">
      <c r="A71" s="432">
        <v>103342</v>
      </c>
      <c r="B71" s="432">
        <v>3302402</v>
      </c>
      <c r="C71" s="433" t="s">
        <v>145</v>
      </c>
      <c r="D71" s="417" t="s">
        <v>515</v>
      </c>
      <c r="E71" s="434" t="s">
        <v>516</v>
      </c>
      <c r="F71" s="435">
        <v>1</v>
      </c>
      <c r="G71" s="436">
        <v>0</v>
      </c>
      <c r="H71" s="436">
        <v>0</v>
      </c>
      <c r="I71" s="436">
        <v>3</v>
      </c>
      <c r="J71" s="436">
        <v>0</v>
      </c>
      <c r="K71" s="436">
        <v>0</v>
      </c>
      <c r="L71" s="436">
        <v>0</v>
      </c>
      <c r="M71" s="436">
        <v>271</v>
      </c>
      <c r="N71" s="436">
        <v>271</v>
      </c>
      <c r="O71" s="436">
        <v>92</v>
      </c>
      <c r="P71" s="436">
        <v>179</v>
      </c>
      <c r="Q71" s="436">
        <v>0</v>
      </c>
      <c r="R71" s="436">
        <v>0</v>
      </c>
      <c r="S71" s="436">
        <v>0</v>
      </c>
      <c r="T71" s="436">
        <v>0</v>
      </c>
      <c r="U71" s="436">
        <v>0</v>
      </c>
      <c r="V71" s="436">
        <v>0</v>
      </c>
      <c r="W71" s="436">
        <v>0</v>
      </c>
      <c r="X71" s="436">
        <v>0</v>
      </c>
      <c r="Y71" s="436">
        <v>90.333333333333329</v>
      </c>
      <c r="Z71" s="436">
        <v>23.999999999999975</v>
      </c>
      <c r="AA71" s="436">
        <v>23.999999999999975</v>
      </c>
      <c r="AB71" s="436">
        <v>0</v>
      </c>
      <c r="AC71" s="436">
        <v>0</v>
      </c>
      <c r="AD71" s="436">
        <v>238.99999999999977</v>
      </c>
      <c r="AE71" s="436">
        <v>3.999999999999996</v>
      </c>
      <c r="AF71" s="436">
        <v>2.9999999999999969</v>
      </c>
      <c r="AG71" s="436">
        <v>1.999999999999998</v>
      </c>
      <c r="AH71" s="436">
        <v>11.999999999999988</v>
      </c>
      <c r="AI71" s="436">
        <v>7.999999999999992</v>
      </c>
      <c r="AJ71" s="436">
        <v>2.9999999999999969</v>
      </c>
      <c r="AK71" s="436">
        <v>0</v>
      </c>
      <c r="AL71" s="436">
        <v>0</v>
      </c>
      <c r="AM71" s="436">
        <v>0</v>
      </c>
      <c r="AN71" s="436">
        <v>0</v>
      </c>
      <c r="AO71" s="436">
        <v>0</v>
      </c>
      <c r="AP71" s="436">
        <v>0</v>
      </c>
      <c r="AQ71" s="436">
        <v>0</v>
      </c>
      <c r="AR71" s="436">
        <v>22.966101694915253</v>
      </c>
      <c r="AS71" s="436">
        <v>0</v>
      </c>
      <c r="AT71" s="436">
        <v>87.271186440677766</v>
      </c>
      <c r="AU71" s="436">
        <v>0</v>
      </c>
      <c r="AV71" s="436">
        <v>0</v>
      </c>
      <c r="AW71" s="436">
        <v>0</v>
      </c>
      <c r="AX71" s="436">
        <v>0</v>
      </c>
      <c r="AY71" s="436">
        <v>0</v>
      </c>
      <c r="AZ71" s="436">
        <v>0</v>
      </c>
      <c r="BA71" s="436">
        <v>0</v>
      </c>
      <c r="BB71" s="436">
        <v>0</v>
      </c>
      <c r="BC71" s="436">
        <v>0.66500000000000004</v>
      </c>
      <c r="BD71" s="436">
        <v>0</v>
      </c>
      <c r="BE71" s="436">
        <v>0</v>
      </c>
      <c r="BF71" s="437">
        <v>0</v>
      </c>
      <c r="BG71" s="436">
        <v>0</v>
      </c>
      <c r="BH71" s="436">
        <v>1</v>
      </c>
      <c r="BI71" s="436">
        <v>0</v>
      </c>
    </row>
    <row r="72" spans="1:61">
      <c r="A72" s="432">
        <v>103345</v>
      </c>
      <c r="B72" s="432">
        <v>3302406</v>
      </c>
      <c r="C72" s="433" t="s">
        <v>146</v>
      </c>
      <c r="D72" s="417" t="s">
        <v>515</v>
      </c>
      <c r="E72" s="434" t="s">
        <v>516</v>
      </c>
      <c r="F72" s="435">
        <v>1</v>
      </c>
      <c r="G72" s="436">
        <v>0</v>
      </c>
      <c r="H72" s="436">
        <v>0</v>
      </c>
      <c r="I72" s="436">
        <v>7</v>
      </c>
      <c r="J72" s="436">
        <v>0</v>
      </c>
      <c r="K72" s="436">
        <v>0</v>
      </c>
      <c r="L72" s="436">
        <v>0</v>
      </c>
      <c r="M72" s="436">
        <v>200</v>
      </c>
      <c r="N72" s="436">
        <v>200</v>
      </c>
      <c r="O72" s="436">
        <v>27</v>
      </c>
      <c r="P72" s="436">
        <v>173</v>
      </c>
      <c r="Q72" s="436">
        <v>0</v>
      </c>
      <c r="R72" s="436">
        <v>0</v>
      </c>
      <c r="S72" s="436">
        <v>0</v>
      </c>
      <c r="T72" s="436">
        <v>0</v>
      </c>
      <c r="U72" s="436">
        <v>0</v>
      </c>
      <c r="V72" s="436">
        <v>0</v>
      </c>
      <c r="W72" s="436">
        <v>0</v>
      </c>
      <c r="X72" s="436">
        <v>0</v>
      </c>
      <c r="Y72" s="436">
        <v>28.571428571428573</v>
      </c>
      <c r="Z72" s="436">
        <v>92</v>
      </c>
      <c r="AA72" s="436">
        <v>95</v>
      </c>
      <c r="AB72" s="436">
        <v>0</v>
      </c>
      <c r="AC72" s="436">
        <v>0</v>
      </c>
      <c r="AD72" s="436">
        <v>34</v>
      </c>
      <c r="AE72" s="436">
        <v>74</v>
      </c>
      <c r="AF72" s="436">
        <v>5</v>
      </c>
      <c r="AG72" s="436">
        <v>7.0000000000000009</v>
      </c>
      <c r="AH72" s="436">
        <v>7.0000000000000009</v>
      </c>
      <c r="AI72" s="436">
        <v>42</v>
      </c>
      <c r="AJ72" s="436">
        <v>31</v>
      </c>
      <c r="AK72" s="436">
        <v>0</v>
      </c>
      <c r="AL72" s="436">
        <v>0</v>
      </c>
      <c r="AM72" s="436">
        <v>0</v>
      </c>
      <c r="AN72" s="436">
        <v>0</v>
      </c>
      <c r="AO72" s="436">
        <v>0</v>
      </c>
      <c r="AP72" s="436">
        <v>0</v>
      </c>
      <c r="AQ72" s="436">
        <v>0</v>
      </c>
      <c r="AR72" s="436">
        <v>5.7803468208092399</v>
      </c>
      <c r="AS72" s="436">
        <v>0</v>
      </c>
      <c r="AT72" s="436">
        <v>73.823763980173197</v>
      </c>
      <c r="AU72" s="436">
        <v>0</v>
      </c>
      <c r="AV72" s="436">
        <v>0</v>
      </c>
      <c r="AW72" s="436">
        <v>0</v>
      </c>
      <c r="AX72" s="436">
        <v>0</v>
      </c>
      <c r="AY72" s="436">
        <v>0</v>
      </c>
      <c r="AZ72" s="436">
        <v>0</v>
      </c>
      <c r="BA72" s="436">
        <v>2.0000000000000018</v>
      </c>
      <c r="BB72" s="436">
        <v>0</v>
      </c>
      <c r="BC72" s="436">
        <v>1.004</v>
      </c>
      <c r="BD72" s="436">
        <v>0</v>
      </c>
      <c r="BE72" s="436">
        <v>0</v>
      </c>
      <c r="BF72" s="437">
        <v>0</v>
      </c>
      <c r="BG72" s="436">
        <v>0</v>
      </c>
      <c r="BH72" s="436">
        <v>1</v>
      </c>
      <c r="BI72" s="436">
        <v>0</v>
      </c>
    </row>
    <row r="73" spans="1:61">
      <c r="A73" s="432">
        <v>103349</v>
      </c>
      <c r="B73" s="432">
        <v>3302412</v>
      </c>
      <c r="C73" s="433" t="s">
        <v>147</v>
      </c>
      <c r="D73" s="417" t="s">
        <v>515</v>
      </c>
      <c r="E73" s="434" t="s">
        <v>516</v>
      </c>
      <c r="F73" s="435">
        <v>1</v>
      </c>
      <c r="G73" s="436">
        <v>0</v>
      </c>
      <c r="H73" s="436">
        <v>0</v>
      </c>
      <c r="I73" s="436">
        <v>7</v>
      </c>
      <c r="J73" s="436">
        <v>0</v>
      </c>
      <c r="K73" s="436">
        <v>0</v>
      </c>
      <c r="L73" s="436">
        <v>0</v>
      </c>
      <c r="M73" s="436">
        <v>422</v>
      </c>
      <c r="N73" s="436">
        <v>422</v>
      </c>
      <c r="O73" s="436">
        <v>61</v>
      </c>
      <c r="P73" s="436">
        <v>361</v>
      </c>
      <c r="Q73" s="436">
        <v>0</v>
      </c>
      <c r="R73" s="436">
        <v>0</v>
      </c>
      <c r="S73" s="436">
        <v>0</v>
      </c>
      <c r="T73" s="436">
        <v>0</v>
      </c>
      <c r="U73" s="436">
        <v>0</v>
      </c>
      <c r="V73" s="436">
        <v>0</v>
      </c>
      <c r="W73" s="436">
        <v>0</v>
      </c>
      <c r="X73" s="436">
        <v>0</v>
      </c>
      <c r="Y73" s="436">
        <v>60.285714285714285</v>
      </c>
      <c r="Z73" s="436">
        <v>122.99999999999991</v>
      </c>
      <c r="AA73" s="436">
        <v>124.99999999999991</v>
      </c>
      <c r="AB73" s="436">
        <v>0</v>
      </c>
      <c r="AC73" s="436">
        <v>0</v>
      </c>
      <c r="AD73" s="436">
        <v>297.7054631828978</v>
      </c>
      <c r="AE73" s="436">
        <v>18.042755344418026</v>
      </c>
      <c r="AF73" s="436">
        <v>7.0166270783847979</v>
      </c>
      <c r="AG73" s="436">
        <v>3.0071258907363405</v>
      </c>
      <c r="AH73" s="436">
        <v>12.028503562945337</v>
      </c>
      <c r="AI73" s="436">
        <v>7.0166270783847979</v>
      </c>
      <c r="AJ73" s="436">
        <v>77.18289786223275</v>
      </c>
      <c r="AK73" s="436">
        <v>0</v>
      </c>
      <c r="AL73" s="436">
        <v>0</v>
      </c>
      <c r="AM73" s="436">
        <v>0</v>
      </c>
      <c r="AN73" s="436">
        <v>0</v>
      </c>
      <c r="AO73" s="436">
        <v>0</v>
      </c>
      <c r="AP73" s="436">
        <v>0</v>
      </c>
      <c r="AQ73" s="436">
        <v>0</v>
      </c>
      <c r="AR73" s="436">
        <v>43.614525139664565</v>
      </c>
      <c r="AS73" s="436">
        <v>0</v>
      </c>
      <c r="AT73" s="436">
        <v>149.16587488877587</v>
      </c>
      <c r="AU73" s="436">
        <v>0</v>
      </c>
      <c r="AV73" s="436">
        <v>0</v>
      </c>
      <c r="AW73" s="436">
        <v>0</v>
      </c>
      <c r="AX73" s="436">
        <v>0</v>
      </c>
      <c r="AY73" s="436">
        <v>0</v>
      </c>
      <c r="AZ73" s="436">
        <v>0</v>
      </c>
      <c r="BA73" s="436">
        <v>0</v>
      </c>
      <c r="BB73" s="436">
        <v>0</v>
      </c>
      <c r="BC73" s="436">
        <v>0.74399999999999999</v>
      </c>
      <c r="BD73" s="436">
        <v>0</v>
      </c>
      <c r="BE73" s="436">
        <v>0</v>
      </c>
      <c r="BF73" s="437">
        <v>0</v>
      </c>
      <c r="BG73" s="436">
        <v>0</v>
      </c>
      <c r="BH73" s="436">
        <v>1</v>
      </c>
      <c r="BI73" s="436">
        <v>0</v>
      </c>
    </row>
    <row r="74" spans="1:61">
      <c r="A74" s="432">
        <v>103351</v>
      </c>
      <c r="B74" s="432">
        <v>3302416</v>
      </c>
      <c r="C74" s="433" t="s">
        <v>148</v>
      </c>
      <c r="D74" s="417" t="s">
        <v>515</v>
      </c>
      <c r="E74" s="434" t="s">
        <v>516</v>
      </c>
      <c r="F74" s="435">
        <v>1</v>
      </c>
      <c r="G74" s="436">
        <v>0</v>
      </c>
      <c r="H74" s="436">
        <v>0</v>
      </c>
      <c r="I74" s="436">
        <v>7</v>
      </c>
      <c r="J74" s="436">
        <v>0</v>
      </c>
      <c r="K74" s="436">
        <v>0</v>
      </c>
      <c r="L74" s="436">
        <v>0</v>
      </c>
      <c r="M74" s="436">
        <v>428</v>
      </c>
      <c r="N74" s="436">
        <v>428</v>
      </c>
      <c r="O74" s="436">
        <v>60</v>
      </c>
      <c r="P74" s="436">
        <v>368</v>
      </c>
      <c r="Q74" s="436">
        <v>0</v>
      </c>
      <c r="R74" s="436">
        <v>0</v>
      </c>
      <c r="S74" s="436">
        <v>0</v>
      </c>
      <c r="T74" s="436">
        <v>0</v>
      </c>
      <c r="U74" s="436">
        <v>0</v>
      </c>
      <c r="V74" s="436">
        <v>0</v>
      </c>
      <c r="W74" s="436">
        <v>0</v>
      </c>
      <c r="X74" s="436">
        <v>0</v>
      </c>
      <c r="Y74" s="436">
        <v>61.142857142857146</v>
      </c>
      <c r="Z74" s="436">
        <v>25.999999999999972</v>
      </c>
      <c r="AA74" s="436">
        <v>27.999999999999979</v>
      </c>
      <c r="AB74" s="436">
        <v>0</v>
      </c>
      <c r="AC74" s="436">
        <v>0</v>
      </c>
      <c r="AD74" s="436">
        <v>386.90398126463685</v>
      </c>
      <c r="AE74" s="436">
        <v>34.079625292740033</v>
      </c>
      <c r="AF74" s="436">
        <v>0</v>
      </c>
      <c r="AG74" s="436">
        <v>0</v>
      </c>
      <c r="AH74" s="436">
        <v>7.0163934426229426</v>
      </c>
      <c r="AI74" s="436">
        <v>0</v>
      </c>
      <c r="AJ74" s="436">
        <v>0</v>
      </c>
      <c r="AK74" s="436">
        <v>0</v>
      </c>
      <c r="AL74" s="436">
        <v>0</v>
      </c>
      <c r="AM74" s="436">
        <v>0</v>
      </c>
      <c r="AN74" s="436">
        <v>0</v>
      </c>
      <c r="AO74" s="436">
        <v>0</v>
      </c>
      <c r="AP74" s="436">
        <v>0</v>
      </c>
      <c r="AQ74" s="436">
        <v>0</v>
      </c>
      <c r="AR74" s="436">
        <v>46.52173913043476</v>
      </c>
      <c r="AS74" s="436">
        <v>0</v>
      </c>
      <c r="AT74" s="436">
        <v>76.508109259976365</v>
      </c>
      <c r="AU74" s="436">
        <v>0</v>
      </c>
      <c r="AV74" s="436">
        <v>0</v>
      </c>
      <c r="AW74" s="436">
        <v>0</v>
      </c>
      <c r="AX74" s="436">
        <v>0</v>
      </c>
      <c r="AY74" s="436">
        <v>0</v>
      </c>
      <c r="AZ74" s="436">
        <v>0</v>
      </c>
      <c r="BA74" s="436">
        <v>0</v>
      </c>
      <c r="BB74" s="436">
        <v>0</v>
      </c>
      <c r="BC74" s="436">
        <v>0.67500000000000004</v>
      </c>
      <c r="BD74" s="436">
        <v>0</v>
      </c>
      <c r="BE74" s="436">
        <v>0</v>
      </c>
      <c r="BF74" s="437">
        <v>0</v>
      </c>
      <c r="BG74" s="436">
        <v>0</v>
      </c>
      <c r="BH74" s="436">
        <v>1</v>
      </c>
      <c r="BI74" s="436">
        <v>0</v>
      </c>
    </row>
    <row r="75" spans="1:61">
      <c r="A75" s="432">
        <v>103353</v>
      </c>
      <c r="B75" s="432">
        <v>3302420</v>
      </c>
      <c r="C75" s="433" t="s">
        <v>149</v>
      </c>
      <c r="D75" s="417" t="s">
        <v>515</v>
      </c>
      <c r="E75" s="434" t="s">
        <v>516</v>
      </c>
      <c r="F75" s="435">
        <v>1</v>
      </c>
      <c r="G75" s="436">
        <v>0</v>
      </c>
      <c r="H75" s="436">
        <v>0</v>
      </c>
      <c r="I75" s="436">
        <v>7</v>
      </c>
      <c r="J75" s="436">
        <v>0</v>
      </c>
      <c r="K75" s="436">
        <v>0</v>
      </c>
      <c r="L75" s="436">
        <v>0</v>
      </c>
      <c r="M75" s="436">
        <v>421</v>
      </c>
      <c r="N75" s="436">
        <v>421</v>
      </c>
      <c r="O75" s="436">
        <v>59</v>
      </c>
      <c r="P75" s="436">
        <v>362</v>
      </c>
      <c r="Q75" s="436">
        <v>0</v>
      </c>
      <c r="R75" s="436">
        <v>0</v>
      </c>
      <c r="S75" s="436">
        <v>0</v>
      </c>
      <c r="T75" s="436">
        <v>0</v>
      </c>
      <c r="U75" s="436">
        <v>0</v>
      </c>
      <c r="V75" s="436">
        <v>0</v>
      </c>
      <c r="W75" s="436">
        <v>0</v>
      </c>
      <c r="X75" s="436">
        <v>0</v>
      </c>
      <c r="Y75" s="436">
        <v>60.142857142857146</v>
      </c>
      <c r="Z75" s="436">
        <v>21</v>
      </c>
      <c r="AA75" s="436">
        <v>21.999999999999993</v>
      </c>
      <c r="AB75" s="436">
        <v>0</v>
      </c>
      <c r="AC75" s="436">
        <v>0</v>
      </c>
      <c r="AD75" s="436">
        <v>400.99999999999972</v>
      </c>
      <c r="AE75" s="436">
        <v>5.9999999999999636</v>
      </c>
      <c r="AF75" s="436">
        <v>0.99999999999999822</v>
      </c>
      <c r="AG75" s="436">
        <v>0</v>
      </c>
      <c r="AH75" s="436">
        <v>7.9999999999999947</v>
      </c>
      <c r="AI75" s="436">
        <v>0.99999999999999822</v>
      </c>
      <c r="AJ75" s="436">
        <v>3.9999999999999973</v>
      </c>
      <c r="AK75" s="436">
        <v>0</v>
      </c>
      <c r="AL75" s="436">
        <v>0</v>
      </c>
      <c r="AM75" s="436">
        <v>0</v>
      </c>
      <c r="AN75" s="436">
        <v>0</v>
      </c>
      <c r="AO75" s="436">
        <v>0</v>
      </c>
      <c r="AP75" s="436">
        <v>0</v>
      </c>
      <c r="AQ75" s="436">
        <v>0</v>
      </c>
      <c r="AR75" s="436">
        <v>28.382022471910087</v>
      </c>
      <c r="AS75" s="436">
        <v>0</v>
      </c>
      <c r="AT75" s="436">
        <v>83.826048698545037</v>
      </c>
      <c r="AU75" s="436">
        <v>0</v>
      </c>
      <c r="AV75" s="436">
        <v>0</v>
      </c>
      <c r="AW75" s="436">
        <v>0</v>
      </c>
      <c r="AX75" s="436">
        <v>0</v>
      </c>
      <c r="AY75" s="436">
        <v>0</v>
      </c>
      <c r="AZ75" s="436">
        <v>0</v>
      </c>
      <c r="BA75" s="436">
        <v>0</v>
      </c>
      <c r="BB75" s="436">
        <v>0</v>
      </c>
      <c r="BC75" s="436">
        <v>0.76200000000000001</v>
      </c>
      <c r="BD75" s="436">
        <v>0</v>
      </c>
      <c r="BE75" s="436">
        <v>0</v>
      </c>
      <c r="BF75" s="437">
        <v>0</v>
      </c>
      <c r="BG75" s="436">
        <v>0</v>
      </c>
      <c r="BH75" s="436">
        <v>1</v>
      </c>
      <c r="BI75" s="436">
        <v>0</v>
      </c>
    </row>
    <row r="76" spans="1:61">
      <c r="A76" s="432">
        <v>103356</v>
      </c>
      <c r="B76" s="432">
        <v>3302425</v>
      </c>
      <c r="C76" s="433" t="s">
        <v>150</v>
      </c>
      <c r="D76" s="417" t="s">
        <v>515</v>
      </c>
      <c r="E76" s="434" t="s">
        <v>516</v>
      </c>
      <c r="F76" s="435">
        <v>1</v>
      </c>
      <c r="G76" s="436">
        <v>0</v>
      </c>
      <c r="H76" s="436">
        <v>0</v>
      </c>
      <c r="I76" s="436">
        <v>7</v>
      </c>
      <c r="J76" s="436">
        <v>0</v>
      </c>
      <c r="K76" s="436">
        <v>0</v>
      </c>
      <c r="L76" s="436">
        <v>0</v>
      </c>
      <c r="M76" s="436">
        <v>203</v>
      </c>
      <c r="N76" s="436">
        <v>203</v>
      </c>
      <c r="O76" s="436">
        <v>23</v>
      </c>
      <c r="P76" s="436">
        <v>180</v>
      </c>
      <c r="Q76" s="436">
        <v>0</v>
      </c>
      <c r="R76" s="436">
        <v>0</v>
      </c>
      <c r="S76" s="436">
        <v>0</v>
      </c>
      <c r="T76" s="436">
        <v>0</v>
      </c>
      <c r="U76" s="436">
        <v>0</v>
      </c>
      <c r="V76" s="436">
        <v>0</v>
      </c>
      <c r="W76" s="436">
        <v>0</v>
      </c>
      <c r="X76" s="436">
        <v>0</v>
      </c>
      <c r="Y76" s="436">
        <v>29</v>
      </c>
      <c r="Z76" s="436">
        <v>32.999999999999837</v>
      </c>
      <c r="AA76" s="436">
        <v>32.999999999999837</v>
      </c>
      <c r="AB76" s="436">
        <v>0</v>
      </c>
      <c r="AC76" s="436">
        <v>0</v>
      </c>
      <c r="AD76" s="436">
        <v>108.99999999999984</v>
      </c>
      <c r="AE76" s="436">
        <v>15.999999999999984</v>
      </c>
      <c r="AF76" s="436">
        <v>68.999999999999943</v>
      </c>
      <c r="AG76" s="436">
        <v>0.99999999999999856</v>
      </c>
      <c r="AH76" s="436">
        <v>4.9999999999999831</v>
      </c>
      <c r="AI76" s="436">
        <v>0</v>
      </c>
      <c r="AJ76" s="436">
        <v>2.9999999999999982</v>
      </c>
      <c r="AK76" s="436">
        <v>0</v>
      </c>
      <c r="AL76" s="436">
        <v>0</v>
      </c>
      <c r="AM76" s="436">
        <v>0</v>
      </c>
      <c r="AN76" s="436">
        <v>0</v>
      </c>
      <c r="AO76" s="436">
        <v>0</v>
      </c>
      <c r="AP76" s="436">
        <v>0</v>
      </c>
      <c r="AQ76" s="436">
        <v>0</v>
      </c>
      <c r="AR76" s="436">
        <v>20.413407821229033</v>
      </c>
      <c r="AS76" s="436">
        <v>0</v>
      </c>
      <c r="AT76" s="436">
        <v>56.179789704959234</v>
      </c>
      <c r="AU76" s="436">
        <v>0</v>
      </c>
      <c r="AV76" s="436">
        <v>0</v>
      </c>
      <c r="AW76" s="436">
        <v>0</v>
      </c>
      <c r="AX76" s="436">
        <v>0</v>
      </c>
      <c r="AY76" s="436">
        <v>0</v>
      </c>
      <c r="AZ76" s="436">
        <v>0</v>
      </c>
      <c r="BA76" s="436">
        <v>0</v>
      </c>
      <c r="BB76" s="436">
        <v>0</v>
      </c>
      <c r="BC76" s="436">
        <v>0.76400000000000001</v>
      </c>
      <c r="BD76" s="436">
        <v>0</v>
      </c>
      <c r="BE76" s="436">
        <v>0</v>
      </c>
      <c r="BF76" s="437">
        <v>0</v>
      </c>
      <c r="BG76" s="436">
        <v>0</v>
      </c>
      <c r="BH76" s="436">
        <v>1</v>
      </c>
      <c r="BI76" s="436">
        <v>0</v>
      </c>
    </row>
    <row r="77" spans="1:61">
      <c r="A77" s="432">
        <v>103368</v>
      </c>
      <c r="B77" s="432">
        <v>3302441</v>
      </c>
      <c r="C77" s="433" t="s">
        <v>151</v>
      </c>
      <c r="D77" s="417" t="s">
        <v>515</v>
      </c>
      <c r="E77" s="434" t="s">
        <v>516</v>
      </c>
      <c r="F77" s="435">
        <v>1</v>
      </c>
      <c r="G77" s="436">
        <v>0</v>
      </c>
      <c r="H77" s="436">
        <v>0</v>
      </c>
      <c r="I77" s="436">
        <v>7</v>
      </c>
      <c r="J77" s="436">
        <v>0</v>
      </c>
      <c r="K77" s="436">
        <v>0</v>
      </c>
      <c r="L77" s="436">
        <v>0</v>
      </c>
      <c r="M77" s="436">
        <v>308</v>
      </c>
      <c r="N77" s="436">
        <v>308</v>
      </c>
      <c r="O77" s="436">
        <v>25</v>
      </c>
      <c r="P77" s="436">
        <v>283</v>
      </c>
      <c r="Q77" s="436">
        <v>0</v>
      </c>
      <c r="R77" s="436">
        <v>0</v>
      </c>
      <c r="S77" s="436">
        <v>0</v>
      </c>
      <c r="T77" s="436">
        <v>0</v>
      </c>
      <c r="U77" s="436">
        <v>0</v>
      </c>
      <c r="V77" s="436">
        <v>0</v>
      </c>
      <c r="W77" s="436">
        <v>0</v>
      </c>
      <c r="X77" s="436">
        <v>0</v>
      </c>
      <c r="Y77" s="436">
        <v>44</v>
      </c>
      <c r="Z77" s="436">
        <v>184.9999999999998</v>
      </c>
      <c r="AA77" s="436">
        <v>190.99999999999994</v>
      </c>
      <c r="AB77" s="436">
        <v>0</v>
      </c>
      <c r="AC77" s="436">
        <v>0</v>
      </c>
      <c r="AD77" s="436">
        <v>53.172638436481868</v>
      </c>
      <c r="AE77" s="436">
        <v>9.0293159609120472</v>
      </c>
      <c r="AF77" s="436">
        <v>15.048859934853391</v>
      </c>
      <c r="AG77" s="436">
        <v>8.0260586319218223</v>
      </c>
      <c r="AH77" s="436">
        <v>11.035830618892494</v>
      </c>
      <c r="AI77" s="436">
        <v>174.56677524429958</v>
      </c>
      <c r="AJ77" s="436">
        <v>37.120521172638284</v>
      </c>
      <c r="AK77" s="436">
        <v>0</v>
      </c>
      <c r="AL77" s="436">
        <v>0</v>
      </c>
      <c r="AM77" s="436">
        <v>0</v>
      </c>
      <c r="AN77" s="436">
        <v>0</v>
      </c>
      <c r="AO77" s="436">
        <v>0</v>
      </c>
      <c r="AP77" s="436">
        <v>0</v>
      </c>
      <c r="AQ77" s="436">
        <v>0</v>
      </c>
      <c r="AR77" s="436">
        <v>68.565371024734887</v>
      </c>
      <c r="AS77" s="436">
        <v>0</v>
      </c>
      <c r="AT77" s="436">
        <v>136.80673334156475</v>
      </c>
      <c r="AU77" s="436">
        <v>0</v>
      </c>
      <c r="AV77" s="436">
        <v>0</v>
      </c>
      <c r="AW77" s="436">
        <v>0</v>
      </c>
      <c r="AX77" s="436">
        <v>0</v>
      </c>
      <c r="AY77" s="436">
        <v>0</v>
      </c>
      <c r="AZ77" s="436">
        <v>0</v>
      </c>
      <c r="BA77" s="436">
        <v>28.519999999999818</v>
      </c>
      <c r="BB77" s="436">
        <v>0</v>
      </c>
      <c r="BC77" s="436">
        <v>0.44600000000000001</v>
      </c>
      <c r="BD77" s="436">
        <v>0</v>
      </c>
      <c r="BE77" s="436">
        <v>0</v>
      </c>
      <c r="BF77" s="437">
        <v>0</v>
      </c>
      <c r="BG77" s="436">
        <v>0</v>
      </c>
      <c r="BH77" s="436">
        <v>1</v>
      </c>
      <c r="BI77" s="436">
        <v>0</v>
      </c>
    </row>
    <row r="78" spans="1:61">
      <c r="A78" s="432">
        <v>103372</v>
      </c>
      <c r="B78" s="432">
        <v>3302445</v>
      </c>
      <c r="C78" s="433" t="s">
        <v>152</v>
      </c>
      <c r="D78" s="417" t="s">
        <v>515</v>
      </c>
      <c r="E78" s="434" t="s">
        <v>516</v>
      </c>
      <c r="F78" s="435">
        <v>1</v>
      </c>
      <c r="G78" s="436">
        <v>0</v>
      </c>
      <c r="H78" s="436">
        <v>0</v>
      </c>
      <c r="I78" s="436">
        <v>7</v>
      </c>
      <c r="J78" s="436">
        <v>0</v>
      </c>
      <c r="K78" s="436">
        <v>0</v>
      </c>
      <c r="L78" s="436">
        <v>0</v>
      </c>
      <c r="M78" s="436">
        <v>199</v>
      </c>
      <c r="N78" s="436">
        <v>199</v>
      </c>
      <c r="O78" s="436">
        <v>30</v>
      </c>
      <c r="P78" s="436">
        <v>169</v>
      </c>
      <c r="Q78" s="436">
        <v>0</v>
      </c>
      <c r="R78" s="436">
        <v>0</v>
      </c>
      <c r="S78" s="436">
        <v>0</v>
      </c>
      <c r="T78" s="436">
        <v>0</v>
      </c>
      <c r="U78" s="436">
        <v>0</v>
      </c>
      <c r="V78" s="436">
        <v>0</v>
      </c>
      <c r="W78" s="436">
        <v>0</v>
      </c>
      <c r="X78" s="436">
        <v>0</v>
      </c>
      <c r="Y78" s="436">
        <v>28.428571428571427</v>
      </c>
      <c r="Z78" s="436">
        <v>133.99999999999994</v>
      </c>
      <c r="AA78" s="436">
        <v>133.99999999999994</v>
      </c>
      <c r="AB78" s="436">
        <v>0</v>
      </c>
      <c r="AC78" s="436">
        <v>0</v>
      </c>
      <c r="AD78" s="436">
        <v>18.999999999999986</v>
      </c>
      <c r="AE78" s="436">
        <v>1.9999999999999987</v>
      </c>
      <c r="AF78" s="436">
        <v>4.9999999999999964</v>
      </c>
      <c r="AG78" s="436">
        <v>16.999999999999989</v>
      </c>
      <c r="AH78" s="436">
        <v>7.9999999999999947</v>
      </c>
      <c r="AI78" s="436">
        <v>138.99999999999986</v>
      </c>
      <c r="AJ78" s="436">
        <v>8.9999999999999929</v>
      </c>
      <c r="AK78" s="436">
        <v>0</v>
      </c>
      <c r="AL78" s="436">
        <v>0</v>
      </c>
      <c r="AM78" s="436">
        <v>0</v>
      </c>
      <c r="AN78" s="436">
        <v>0</v>
      </c>
      <c r="AO78" s="436">
        <v>0</v>
      </c>
      <c r="AP78" s="436">
        <v>0</v>
      </c>
      <c r="AQ78" s="436">
        <v>0</v>
      </c>
      <c r="AR78" s="436">
        <v>28.260355029585671</v>
      </c>
      <c r="AS78" s="436">
        <v>0</v>
      </c>
      <c r="AT78" s="436">
        <v>74.841624351544979</v>
      </c>
      <c r="AU78" s="436">
        <v>0</v>
      </c>
      <c r="AV78" s="436">
        <v>0</v>
      </c>
      <c r="AW78" s="436">
        <v>0</v>
      </c>
      <c r="AX78" s="436">
        <v>0</v>
      </c>
      <c r="AY78" s="436">
        <v>0</v>
      </c>
      <c r="AZ78" s="436">
        <v>0</v>
      </c>
      <c r="BA78" s="436">
        <v>1.0599999999999905</v>
      </c>
      <c r="BB78" s="436">
        <v>0</v>
      </c>
      <c r="BC78" s="436">
        <v>0.76300000000000001</v>
      </c>
      <c r="BD78" s="436">
        <v>0</v>
      </c>
      <c r="BE78" s="436">
        <v>0</v>
      </c>
      <c r="BF78" s="437">
        <v>0</v>
      </c>
      <c r="BG78" s="436">
        <v>0</v>
      </c>
      <c r="BH78" s="436">
        <v>1</v>
      </c>
      <c r="BI78" s="436">
        <v>0</v>
      </c>
    </row>
    <row r="79" spans="1:61">
      <c r="A79" s="432">
        <v>103381</v>
      </c>
      <c r="B79" s="432">
        <v>3302454</v>
      </c>
      <c r="C79" s="433" t="s">
        <v>153</v>
      </c>
      <c r="D79" s="417" t="s">
        <v>515</v>
      </c>
      <c r="E79" s="434" t="s">
        <v>516</v>
      </c>
      <c r="F79" s="435">
        <v>1</v>
      </c>
      <c r="G79" s="436">
        <v>0</v>
      </c>
      <c r="H79" s="436">
        <v>0</v>
      </c>
      <c r="I79" s="436">
        <v>7</v>
      </c>
      <c r="J79" s="436">
        <v>0</v>
      </c>
      <c r="K79" s="436">
        <v>0</v>
      </c>
      <c r="L79" s="436">
        <v>0</v>
      </c>
      <c r="M79" s="436">
        <v>385</v>
      </c>
      <c r="N79" s="436">
        <v>385</v>
      </c>
      <c r="O79" s="436">
        <v>59</v>
      </c>
      <c r="P79" s="436">
        <v>326</v>
      </c>
      <c r="Q79" s="436">
        <v>0</v>
      </c>
      <c r="R79" s="436">
        <v>0</v>
      </c>
      <c r="S79" s="436">
        <v>0</v>
      </c>
      <c r="T79" s="436">
        <v>0</v>
      </c>
      <c r="U79" s="436">
        <v>0</v>
      </c>
      <c r="V79" s="436">
        <v>0</v>
      </c>
      <c r="W79" s="436">
        <v>0</v>
      </c>
      <c r="X79" s="436">
        <v>0</v>
      </c>
      <c r="Y79" s="436">
        <v>55</v>
      </c>
      <c r="Z79" s="436">
        <v>246.99999999999977</v>
      </c>
      <c r="AA79" s="436">
        <v>251.99999999999977</v>
      </c>
      <c r="AB79" s="436">
        <v>0</v>
      </c>
      <c r="AC79" s="436">
        <v>0</v>
      </c>
      <c r="AD79" s="436">
        <v>24.999999999999986</v>
      </c>
      <c r="AE79" s="436">
        <v>17.999999999999979</v>
      </c>
      <c r="AF79" s="436">
        <v>33.999999999999993</v>
      </c>
      <c r="AG79" s="436">
        <v>10.999999999999973</v>
      </c>
      <c r="AH79" s="436">
        <v>61.999999999999986</v>
      </c>
      <c r="AI79" s="436">
        <v>111.99999999999966</v>
      </c>
      <c r="AJ79" s="436">
        <v>122.9999999999998</v>
      </c>
      <c r="AK79" s="436">
        <v>0</v>
      </c>
      <c r="AL79" s="436">
        <v>0</v>
      </c>
      <c r="AM79" s="436">
        <v>0</v>
      </c>
      <c r="AN79" s="436">
        <v>0</v>
      </c>
      <c r="AO79" s="436">
        <v>0</v>
      </c>
      <c r="AP79" s="436">
        <v>0</v>
      </c>
      <c r="AQ79" s="436">
        <v>0</v>
      </c>
      <c r="AR79" s="436">
        <v>81.487730061349538</v>
      </c>
      <c r="AS79" s="436">
        <v>0</v>
      </c>
      <c r="AT79" s="436">
        <v>134.92057228321016</v>
      </c>
      <c r="AU79" s="436">
        <v>0</v>
      </c>
      <c r="AV79" s="436">
        <v>0</v>
      </c>
      <c r="AW79" s="436">
        <v>0</v>
      </c>
      <c r="AX79" s="436">
        <v>0</v>
      </c>
      <c r="AY79" s="436">
        <v>0</v>
      </c>
      <c r="AZ79" s="436">
        <v>0</v>
      </c>
      <c r="BA79" s="436">
        <v>5.8999999999999888</v>
      </c>
      <c r="BB79" s="436">
        <v>0</v>
      </c>
      <c r="BC79" s="436">
        <v>0.56799999999999995</v>
      </c>
      <c r="BD79" s="436">
        <v>0</v>
      </c>
      <c r="BE79" s="436">
        <v>0</v>
      </c>
      <c r="BF79" s="437">
        <v>0</v>
      </c>
      <c r="BG79" s="436">
        <v>0</v>
      </c>
      <c r="BH79" s="436">
        <v>1</v>
      </c>
      <c r="BI79" s="436">
        <v>0</v>
      </c>
    </row>
    <row r="80" spans="1:61">
      <c r="A80" s="432">
        <v>103383</v>
      </c>
      <c r="B80" s="432">
        <v>3302456</v>
      </c>
      <c r="C80" s="433" t="s">
        <v>154</v>
      </c>
      <c r="D80" s="417" t="s">
        <v>515</v>
      </c>
      <c r="E80" s="434" t="s">
        <v>516</v>
      </c>
      <c r="F80" s="435">
        <v>1</v>
      </c>
      <c r="G80" s="436">
        <v>0</v>
      </c>
      <c r="H80" s="436">
        <v>0</v>
      </c>
      <c r="I80" s="436">
        <v>7</v>
      </c>
      <c r="J80" s="436">
        <v>0</v>
      </c>
      <c r="K80" s="436">
        <v>0</v>
      </c>
      <c r="L80" s="436">
        <v>0</v>
      </c>
      <c r="M80" s="436">
        <v>197</v>
      </c>
      <c r="N80" s="436">
        <v>197</v>
      </c>
      <c r="O80" s="436">
        <v>29</v>
      </c>
      <c r="P80" s="436">
        <v>168</v>
      </c>
      <c r="Q80" s="436">
        <v>0</v>
      </c>
      <c r="R80" s="436">
        <v>0</v>
      </c>
      <c r="S80" s="436">
        <v>0</v>
      </c>
      <c r="T80" s="436">
        <v>0</v>
      </c>
      <c r="U80" s="436">
        <v>0</v>
      </c>
      <c r="V80" s="436">
        <v>0</v>
      </c>
      <c r="W80" s="436">
        <v>0</v>
      </c>
      <c r="X80" s="436">
        <v>0</v>
      </c>
      <c r="Y80" s="436">
        <v>28.142857142857142</v>
      </c>
      <c r="Z80" s="436">
        <v>82</v>
      </c>
      <c r="AA80" s="436">
        <v>82</v>
      </c>
      <c r="AB80" s="436">
        <v>0</v>
      </c>
      <c r="AC80" s="436">
        <v>0</v>
      </c>
      <c r="AD80" s="436">
        <v>39.999999999999844</v>
      </c>
      <c r="AE80" s="436">
        <v>20.999999999999879</v>
      </c>
      <c r="AF80" s="436">
        <v>8.9999999999999893</v>
      </c>
      <c r="AG80" s="436">
        <v>1.999999999999982</v>
      </c>
      <c r="AH80" s="436">
        <v>5.9999999999999858</v>
      </c>
      <c r="AI80" s="436">
        <v>13.999999999999993</v>
      </c>
      <c r="AJ80" s="436">
        <v>104.99999999999999</v>
      </c>
      <c r="AK80" s="436">
        <v>0</v>
      </c>
      <c r="AL80" s="436">
        <v>0</v>
      </c>
      <c r="AM80" s="436">
        <v>0</v>
      </c>
      <c r="AN80" s="436">
        <v>0</v>
      </c>
      <c r="AO80" s="436">
        <v>0</v>
      </c>
      <c r="AP80" s="436">
        <v>0</v>
      </c>
      <c r="AQ80" s="436">
        <v>0</v>
      </c>
      <c r="AR80" s="436">
        <v>29.31547619047603</v>
      </c>
      <c r="AS80" s="436">
        <v>0</v>
      </c>
      <c r="AT80" s="436">
        <v>81.736477422445745</v>
      </c>
      <c r="AU80" s="436">
        <v>0</v>
      </c>
      <c r="AV80" s="436">
        <v>0</v>
      </c>
      <c r="AW80" s="436">
        <v>0</v>
      </c>
      <c r="AX80" s="436">
        <v>0</v>
      </c>
      <c r="AY80" s="436">
        <v>0</v>
      </c>
      <c r="AZ80" s="436">
        <v>0</v>
      </c>
      <c r="BA80" s="436">
        <v>5.1799999999999971</v>
      </c>
      <c r="BB80" s="436">
        <v>0</v>
      </c>
      <c r="BC80" s="436">
        <v>0.52400000000000002</v>
      </c>
      <c r="BD80" s="436">
        <v>0</v>
      </c>
      <c r="BE80" s="436">
        <v>0</v>
      </c>
      <c r="BF80" s="437">
        <v>0</v>
      </c>
      <c r="BG80" s="436">
        <v>0</v>
      </c>
      <c r="BH80" s="436">
        <v>1</v>
      </c>
      <c r="BI80" s="436">
        <v>0</v>
      </c>
    </row>
    <row r="81" spans="1:61">
      <c r="A81" s="432">
        <v>103384</v>
      </c>
      <c r="B81" s="432">
        <v>3302457</v>
      </c>
      <c r="C81" s="433" t="s">
        <v>155</v>
      </c>
      <c r="D81" s="417" t="s">
        <v>515</v>
      </c>
      <c r="E81" s="434" t="s">
        <v>516</v>
      </c>
      <c r="F81" s="435">
        <v>1</v>
      </c>
      <c r="G81" s="436">
        <v>0</v>
      </c>
      <c r="H81" s="436">
        <v>0</v>
      </c>
      <c r="I81" s="436">
        <v>7</v>
      </c>
      <c r="J81" s="436">
        <v>0</v>
      </c>
      <c r="K81" s="436">
        <v>0</v>
      </c>
      <c r="L81" s="436">
        <v>0</v>
      </c>
      <c r="M81" s="436">
        <v>404</v>
      </c>
      <c r="N81" s="436">
        <v>404</v>
      </c>
      <c r="O81" s="436">
        <v>49</v>
      </c>
      <c r="P81" s="436">
        <v>355</v>
      </c>
      <c r="Q81" s="436">
        <v>0</v>
      </c>
      <c r="R81" s="436">
        <v>0</v>
      </c>
      <c r="S81" s="436">
        <v>0</v>
      </c>
      <c r="T81" s="436">
        <v>0</v>
      </c>
      <c r="U81" s="436">
        <v>0</v>
      </c>
      <c r="V81" s="436">
        <v>0</v>
      </c>
      <c r="W81" s="436">
        <v>0</v>
      </c>
      <c r="X81" s="436">
        <v>0</v>
      </c>
      <c r="Y81" s="436">
        <v>57.714285714285715</v>
      </c>
      <c r="Z81" s="436">
        <v>209.99999999999969</v>
      </c>
      <c r="AA81" s="436">
        <v>213.99999999999969</v>
      </c>
      <c r="AB81" s="436">
        <v>0</v>
      </c>
      <c r="AC81" s="436">
        <v>0</v>
      </c>
      <c r="AD81" s="436">
        <v>23.057071960297748</v>
      </c>
      <c r="AE81" s="436">
        <v>26.064516129032228</v>
      </c>
      <c r="AF81" s="436">
        <v>24.059553349875923</v>
      </c>
      <c r="AG81" s="436">
        <v>49.121588089329698</v>
      </c>
      <c r="AH81" s="436">
        <v>155.38461538461516</v>
      </c>
      <c r="AI81" s="436">
        <v>92.228287841191062</v>
      </c>
      <c r="AJ81" s="436">
        <v>34.084367245657553</v>
      </c>
      <c r="AK81" s="436">
        <v>0</v>
      </c>
      <c r="AL81" s="436">
        <v>0</v>
      </c>
      <c r="AM81" s="436">
        <v>0</v>
      </c>
      <c r="AN81" s="436">
        <v>0</v>
      </c>
      <c r="AO81" s="436">
        <v>0</v>
      </c>
      <c r="AP81" s="436">
        <v>0</v>
      </c>
      <c r="AQ81" s="436">
        <v>0</v>
      </c>
      <c r="AR81" s="436">
        <v>159.32394366197158</v>
      </c>
      <c r="AS81" s="436">
        <v>0</v>
      </c>
      <c r="AT81" s="436">
        <v>138.82415594442878</v>
      </c>
      <c r="AU81" s="436">
        <v>0</v>
      </c>
      <c r="AV81" s="436">
        <v>0</v>
      </c>
      <c r="AW81" s="436">
        <v>0</v>
      </c>
      <c r="AX81" s="436">
        <v>0</v>
      </c>
      <c r="AY81" s="436">
        <v>0</v>
      </c>
      <c r="AZ81" s="436">
        <v>0</v>
      </c>
      <c r="BA81" s="436">
        <v>2.7599999999999856</v>
      </c>
      <c r="BB81" s="436">
        <v>0</v>
      </c>
      <c r="BC81" s="436">
        <v>0.33700000000000002</v>
      </c>
      <c r="BD81" s="436">
        <v>0</v>
      </c>
      <c r="BE81" s="436">
        <v>0</v>
      </c>
      <c r="BF81" s="437">
        <v>0</v>
      </c>
      <c r="BG81" s="436">
        <v>0</v>
      </c>
      <c r="BH81" s="436">
        <v>1</v>
      </c>
      <c r="BI81" s="436">
        <v>0</v>
      </c>
    </row>
    <row r="82" spans="1:61">
      <c r="A82" s="432">
        <v>103388</v>
      </c>
      <c r="B82" s="432">
        <v>3302462</v>
      </c>
      <c r="C82" s="433" t="s">
        <v>156</v>
      </c>
      <c r="D82" s="417" t="s">
        <v>515</v>
      </c>
      <c r="E82" s="434" t="s">
        <v>516</v>
      </c>
      <c r="F82" s="435">
        <v>1</v>
      </c>
      <c r="G82" s="436">
        <v>0</v>
      </c>
      <c r="H82" s="436">
        <v>0</v>
      </c>
      <c r="I82" s="436">
        <v>7</v>
      </c>
      <c r="J82" s="436">
        <v>0</v>
      </c>
      <c r="K82" s="436">
        <v>0</v>
      </c>
      <c r="L82" s="436">
        <v>0</v>
      </c>
      <c r="M82" s="436">
        <v>420</v>
      </c>
      <c r="N82" s="436">
        <v>420</v>
      </c>
      <c r="O82" s="436">
        <v>60</v>
      </c>
      <c r="P82" s="436">
        <v>360</v>
      </c>
      <c r="Q82" s="436">
        <v>0</v>
      </c>
      <c r="R82" s="436">
        <v>0</v>
      </c>
      <c r="S82" s="436">
        <v>0</v>
      </c>
      <c r="T82" s="436">
        <v>0</v>
      </c>
      <c r="U82" s="436">
        <v>0</v>
      </c>
      <c r="V82" s="436">
        <v>0</v>
      </c>
      <c r="W82" s="436">
        <v>0</v>
      </c>
      <c r="X82" s="436">
        <v>0</v>
      </c>
      <c r="Y82" s="436">
        <v>60</v>
      </c>
      <c r="Z82" s="436">
        <v>24.999999999999989</v>
      </c>
      <c r="AA82" s="436">
        <v>24.999999999999989</v>
      </c>
      <c r="AB82" s="436">
        <v>0</v>
      </c>
      <c r="AC82" s="436">
        <v>0</v>
      </c>
      <c r="AD82" s="436">
        <v>395.9999999999996</v>
      </c>
      <c r="AE82" s="436">
        <v>19.999999999999993</v>
      </c>
      <c r="AF82" s="436">
        <v>1.9999999999999991</v>
      </c>
      <c r="AG82" s="436">
        <v>0</v>
      </c>
      <c r="AH82" s="436">
        <v>0.99999999999999956</v>
      </c>
      <c r="AI82" s="436">
        <v>0</v>
      </c>
      <c r="AJ82" s="436">
        <v>0.99999999999999956</v>
      </c>
      <c r="AK82" s="436">
        <v>0</v>
      </c>
      <c r="AL82" s="436">
        <v>0</v>
      </c>
      <c r="AM82" s="436">
        <v>0</v>
      </c>
      <c r="AN82" s="436">
        <v>0</v>
      </c>
      <c r="AO82" s="436">
        <v>0</v>
      </c>
      <c r="AP82" s="436">
        <v>0</v>
      </c>
      <c r="AQ82" s="436">
        <v>0</v>
      </c>
      <c r="AR82" s="436">
        <v>71.166666666666487</v>
      </c>
      <c r="AS82" s="436">
        <v>0</v>
      </c>
      <c r="AT82" s="436">
        <v>68.223227870062857</v>
      </c>
      <c r="AU82" s="436">
        <v>0</v>
      </c>
      <c r="AV82" s="436">
        <v>0</v>
      </c>
      <c r="AW82" s="436">
        <v>0</v>
      </c>
      <c r="AX82" s="436">
        <v>0</v>
      </c>
      <c r="AY82" s="436">
        <v>0</v>
      </c>
      <c r="AZ82" s="436">
        <v>0</v>
      </c>
      <c r="BA82" s="436">
        <v>0</v>
      </c>
      <c r="BB82" s="436">
        <v>0</v>
      </c>
      <c r="BC82" s="436">
        <v>0.95</v>
      </c>
      <c r="BD82" s="436">
        <v>0</v>
      </c>
      <c r="BE82" s="436">
        <v>0</v>
      </c>
      <c r="BF82" s="437">
        <v>0</v>
      </c>
      <c r="BG82" s="436">
        <v>0</v>
      </c>
      <c r="BH82" s="436">
        <v>1</v>
      </c>
      <c r="BI82" s="436">
        <v>0</v>
      </c>
    </row>
    <row r="83" spans="1:61">
      <c r="A83" s="432">
        <v>103390</v>
      </c>
      <c r="B83" s="432">
        <v>3302464</v>
      </c>
      <c r="C83" s="433" t="s">
        <v>157</v>
      </c>
      <c r="D83" s="417" t="s">
        <v>515</v>
      </c>
      <c r="E83" s="434" t="s">
        <v>516</v>
      </c>
      <c r="F83" s="435">
        <v>1</v>
      </c>
      <c r="G83" s="436">
        <v>0</v>
      </c>
      <c r="H83" s="436">
        <v>0</v>
      </c>
      <c r="I83" s="436">
        <v>7</v>
      </c>
      <c r="J83" s="436">
        <v>0</v>
      </c>
      <c r="K83" s="436">
        <v>0</v>
      </c>
      <c r="L83" s="436">
        <v>0</v>
      </c>
      <c r="M83" s="436">
        <v>413</v>
      </c>
      <c r="N83" s="436">
        <v>413</v>
      </c>
      <c r="O83" s="436">
        <v>60</v>
      </c>
      <c r="P83" s="436">
        <v>353</v>
      </c>
      <c r="Q83" s="436">
        <v>0</v>
      </c>
      <c r="R83" s="436">
        <v>0</v>
      </c>
      <c r="S83" s="436">
        <v>0</v>
      </c>
      <c r="T83" s="436">
        <v>0</v>
      </c>
      <c r="U83" s="436">
        <v>0</v>
      </c>
      <c r="V83" s="436">
        <v>0</v>
      </c>
      <c r="W83" s="436">
        <v>0</v>
      </c>
      <c r="X83" s="436">
        <v>0</v>
      </c>
      <c r="Y83" s="436">
        <v>59</v>
      </c>
      <c r="Z83" s="436">
        <v>29.999999999999975</v>
      </c>
      <c r="AA83" s="436">
        <v>32.999999999999972</v>
      </c>
      <c r="AB83" s="436">
        <v>0</v>
      </c>
      <c r="AC83" s="436">
        <v>0</v>
      </c>
      <c r="AD83" s="436">
        <v>377.99999999999977</v>
      </c>
      <c r="AE83" s="436">
        <v>16.999999999999972</v>
      </c>
      <c r="AF83" s="436">
        <v>2.9999999999999973</v>
      </c>
      <c r="AG83" s="436">
        <v>0</v>
      </c>
      <c r="AH83" s="436">
        <v>13.999999999999973</v>
      </c>
      <c r="AI83" s="436">
        <v>0</v>
      </c>
      <c r="AJ83" s="436">
        <v>0.99999999999999645</v>
      </c>
      <c r="AK83" s="436">
        <v>0</v>
      </c>
      <c r="AL83" s="436">
        <v>0</v>
      </c>
      <c r="AM83" s="436">
        <v>0</v>
      </c>
      <c r="AN83" s="436">
        <v>0</v>
      </c>
      <c r="AO83" s="436">
        <v>0</v>
      </c>
      <c r="AP83" s="436">
        <v>0</v>
      </c>
      <c r="AQ83" s="436">
        <v>0</v>
      </c>
      <c r="AR83" s="436">
        <v>21.059490084985796</v>
      </c>
      <c r="AS83" s="436">
        <v>0</v>
      </c>
      <c r="AT83" s="436">
        <v>81.925470685383871</v>
      </c>
      <c r="AU83" s="436">
        <v>0</v>
      </c>
      <c r="AV83" s="436">
        <v>0</v>
      </c>
      <c r="AW83" s="436">
        <v>0</v>
      </c>
      <c r="AX83" s="436">
        <v>0</v>
      </c>
      <c r="AY83" s="436">
        <v>0</v>
      </c>
      <c r="AZ83" s="436">
        <v>0</v>
      </c>
      <c r="BA83" s="436">
        <v>0</v>
      </c>
      <c r="BB83" s="436">
        <v>0</v>
      </c>
      <c r="BC83" s="436">
        <v>0.52500000000000002</v>
      </c>
      <c r="BD83" s="436">
        <v>0</v>
      </c>
      <c r="BE83" s="436">
        <v>0</v>
      </c>
      <c r="BF83" s="437">
        <v>0</v>
      </c>
      <c r="BG83" s="436">
        <v>0</v>
      </c>
      <c r="BH83" s="436">
        <v>1</v>
      </c>
      <c r="BI83" s="436">
        <v>0</v>
      </c>
    </row>
    <row r="84" spans="1:61">
      <c r="A84" s="432">
        <v>103391</v>
      </c>
      <c r="B84" s="432">
        <v>3302465</v>
      </c>
      <c r="C84" s="433" t="s">
        <v>158</v>
      </c>
      <c r="D84" s="417" t="s">
        <v>515</v>
      </c>
      <c r="E84" s="434" t="s">
        <v>516</v>
      </c>
      <c r="F84" s="435">
        <v>1</v>
      </c>
      <c r="G84" s="436">
        <v>0</v>
      </c>
      <c r="H84" s="436">
        <v>0</v>
      </c>
      <c r="I84" s="436">
        <v>7</v>
      </c>
      <c r="J84" s="436">
        <v>0</v>
      </c>
      <c r="K84" s="436">
        <v>0</v>
      </c>
      <c r="L84" s="436">
        <v>0</v>
      </c>
      <c r="M84" s="436">
        <v>412</v>
      </c>
      <c r="N84" s="436">
        <v>412</v>
      </c>
      <c r="O84" s="436">
        <v>53</v>
      </c>
      <c r="P84" s="436">
        <v>359</v>
      </c>
      <c r="Q84" s="436">
        <v>0</v>
      </c>
      <c r="R84" s="436">
        <v>0</v>
      </c>
      <c r="S84" s="436">
        <v>0</v>
      </c>
      <c r="T84" s="436">
        <v>0</v>
      </c>
      <c r="U84" s="436">
        <v>0</v>
      </c>
      <c r="V84" s="436">
        <v>0</v>
      </c>
      <c r="W84" s="436">
        <v>0</v>
      </c>
      <c r="X84" s="436">
        <v>0</v>
      </c>
      <c r="Y84" s="436">
        <v>58.857142857142854</v>
      </c>
      <c r="Z84" s="436">
        <v>129.99999999999989</v>
      </c>
      <c r="AA84" s="436">
        <v>134.99999999999986</v>
      </c>
      <c r="AB84" s="436">
        <v>0</v>
      </c>
      <c r="AC84" s="436">
        <v>0</v>
      </c>
      <c r="AD84" s="436">
        <v>235.57177615571752</v>
      </c>
      <c r="AE84" s="436">
        <v>144.35036496350338</v>
      </c>
      <c r="AF84" s="436">
        <v>12.029197080291969</v>
      </c>
      <c r="AG84" s="436">
        <v>3.0072992700729921</v>
      </c>
      <c r="AH84" s="436">
        <v>5.0121654501216542</v>
      </c>
      <c r="AI84" s="436">
        <v>11.026763990267639</v>
      </c>
      <c r="AJ84" s="436">
        <v>1.0024330900243308</v>
      </c>
      <c r="AK84" s="436">
        <v>0</v>
      </c>
      <c r="AL84" s="436">
        <v>0</v>
      </c>
      <c r="AM84" s="436">
        <v>0</v>
      </c>
      <c r="AN84" s="436">
        <v>0</v>
      </c>
      <c r="AO84" s="436">
        <v>0</v>
      </c>
      <c r="AP84" s="436">
        <v>0</v>
      </c>
      <c r="AQ84" s="436">
        <v>0</v>
      </c>
      <c r="AR84" s="436">
        <v>82.168539325842687</v>
      </c>
      <c r="AS84" s="436">
        <v>0</v>
      </c>
      <c r="AT84" s="436">
        <v>140.94130042480515</v>
      </c>
      <c r="AU84" s="436">
        <v>0</v>
      </c>
      <c r="AV84" s="436">
        <v>0</v>
      </c>
      <c r="AW84" s="436">
        <v>0</v>
      </c>
      <c r="AX84" s="436">
        <v>0</v>
      </c>
      <c r="AY84" s="436">
        <v>0</v>
      </c>
      <c r="AZ84" s="436">
        <v>0</v>
      </c>
      <c r="BA84" s="436">
        <v>0</v>
      </c>
      <c r="BB84" s="436">
        <v>0</v>
      </c>
      <c r="BC84" s="436">
        <v>0.63900000000000001</v>
      </c>
      <c r="BD84" s="436">
        <v>0</v>
      </c>
      <c r="BE84" s="436">
        <v>0</v>
      </c>
      <c r="BF84" s="437">
        <v>0</v>
      </c>
      <c r="BG84" s="436">
        <v>0</v>
      </c>
      <c r="BH84" s="436">
        <v>1</v>
      </c>
      <c r="BI84" s="436">
        <v>0</v>
      </c>
    </row>
    <row r="85" spans="1:61">
      <c r="A85" s="432">
        <v>103392</v>
      </c>
      <c r="B85" s="432">
        <v>3302466</v>
      </c>
      <c r="C85" s="433" t="s">
        <v>159</v>
      </c>
      <c r="D85" s="417" t="s">
        <v>515</v>
      </c>
      <c r="E85" s="434" t="s">
        <v>516</v>
      </c>
      <c r="F85" s="435">
        <v>1</v>
      </c>
      <c r="G85" s="436">
        <v>0</v>
      </c>
      <c r="H85" s="436">
        <v>0</v>
      </c>
      <c r="I85" s="436">
        <v>7</v>
      </c>
      <c r="J85" s="436">
        <v>0</v>
      </c>
      <c r="K85" s="436">
        <v>0</v>
      </c>
      <c r="L85" s="436">
        <v>0</v>
      </c>
      <c r="M85" s="436">
        <v>570</v>
      </c>
      <c r="N85" s="436">
        <v>570</v>
      </c>
      <c r="O85" s="436">
        <v>61</v>
      </c>
      <c r="P85" s="436">
        <v>509</v>
      </c>
      <c r="Q85" s="436">
        <v>0</v>
      </c>
      <c r="R85" s="436">
        <v>0</v>
      </c>
      <c r="S85" s="436">
        <v>0</v>
      </c>
      <c r="T85" s="436">
        <v>0</v>
      </c>
      <c r="U85" s="436">
        <v>0</v>
      </c>
      <c r="V85" s="436">
        <v>0</v>
      </c>
      <c r="W85" s="436">
        <v>0</v>
      </c>
      <c r="X85" s="436">
        <v>0</v>
      </c>
      <c r="Y85" s="436">
        <v>81.428571428571431</v>
      </c>
      <c r="Z85" s="436">
        <v>327.99999999999994</v>
      </c>
      <c r="AA85" s="436">
        <v>336.99999999999966</v>
      </c>
      <c r="AB85" s="436">
        <v>0</v>
      </c>
      <c r="AC85" s="436">
        <v>0</v>
      </c>
      <c r="AD85" s="436">
        <v>14.049295774647852</v>
      </c>
      <c r="AE85" s="436">
        <v>14.049295774647852</v>
      </c>
      <c r="AF85" s="436">
        <v>24.084507042253485</v>
      </c>
      <c r="AG85" s="436">
        <v>151.53169014084497</v>
      </c>
      <c r="AH85" s="436">
        <v>198.69718309859118</v>
      </c>
      <c r="AI85" s="436">
        <v>156.54929577464753</v>
      </c>
      <c r="AJ85" s="436">
        <v>11.038732394366145</v>
      </c>
      <c r="AK85" s="436">
        <v>0</v>
      </c>
      <c r="AL85" s="436">
        <v>0</v>
      </c>
      <c r="AM85" s="436">
        <v>0</v>
      </c>
      <c r="AN85" s="436">
        <v>0</v>
      </c>
      <c r="AO85" s="436">
        <v>0</v>
      </c>
      <c r="AP85" s="436">
        <v>0</v>
      </c>
      <c r="AQ85" s="436">
        <v>0</v>
      </c>
      <c r="AR85" s="436">
        <v>174.69548133595231</v>
      </c>
      <c r="AS85" s="436">
        <v>0</v>
      </c>
      <c r="AT85" s="436">
        <v>189.99168442788354</v>
      </c>
      <c r="AU85" s="436">
        <v>0</v>
      </c>
      <c r="AV85" s="436">
        <v>0</v>
      </c>
      <c r="AW85" s="436">
        <v>0</v>
      </c>
      <c r="AX85" s="436">
        <v>0</v>
      </c>
      <c r="AY85" s="436">
        <v>0</v>
      </c>
      <c r="AZ85" s="436">
        <v>0</v>
      </c>
      <c r="BA85" s="436">
        <v>6.8720562390158069</v>
      </c>
      <c r="BB85" s="436">
        <v>0</v>
      </c>
      <c r="BC85" s="436">
        <v>0.441</v>
      </c>
      <c r="BD85" s="436">
        <v>0</v>
      </c>
      <c r="BE85" s="436">
        <v>0</v>
      </c>
      <c r="BF85" s="437">
        <v>0</v>
      </c>
      <c r="BG85" s="436">
        <v>0</v>
      </c>
      <c r="BH85" s="436">
        <v>1</v>
      </c>
      <c r="BI85" s="436">
        <v>0</v>
      </c>
    </row>
    <row r="86" spans="1:61">
      <c r="A86" s="432">
        <v>103395</v>
      </c>
      <c r="B86" s="432">
        <v>3302469</v>
      </c>
      <c r="C86" s="433" t="s">
        <v>160</v>
      </c>
      <c r="D86" s="417" t="s">
        <v>515</v>
      </c>
      <c r="E86" s="434" t="s">
        <v>516</v>
      </c>
      <c r="F86" s="435">
        <v>1</v>
      </c>
      <c r="G86" s="436">
        <v>0</v>
      </c>
      <c r="H86" s="436">
        <v>0</v>
      </c>
      <c r="I86" s="436">
        <v>7</v>
      </c>
      <c r="J86" s="436">
        <v>0</v>
      </c>
      <c r="K86" s="436">
        <v>0</v>
      </c>
      <c r="L86" s="436">
        <v>0</v>
      </c>
      <c r="M86" s="436">
        <v>303</v>
      </c>
      <c r="N86" s="436">
        <v>303</v>
      </c>
      <c r="O86" s="436">
        <v>29</v>
      </c>
      <c r="P86" s="436">
        <v>274</v>
      </c>
      <c r="Q86" s="436">
        <v>0</v>
      </c>
      <c r="R86" s="436">
        <v>0</v>
      </c>
      <c r="S86" s="436">
        <v>0</v>
      </c>
      <c r="T86" s="436">
        <v>0</v>
      </c>
      <c r="U86" s="436">
        <v>0</v>
      </c>
      <c r="V86" s="436">
        <v>0</v>
      </c>
      <c r="W86" s="436">
        <v>0</v>
      </c>
      <c r="X86" s="436">
        <v>0</v>
      </c>
      <c r="Y86" s="436">
        <v>43.285714285714285</v>
      </c>
      <c r="Z86" s="436">
        <v>127.99999999999987</v>
      </c>
      <c r="AA86" s="436">
        <v>131.9999999999998</v>
      </c>
      <c r="AB86" s="436">
        <v>0</v>
      </c>
      <c r="AC86" s="436">
        <v>0</v>
      </c>
      <c r="AD86" s="436">
        <v>115.38079470198647</v>
      </c>
      <c r="AE86" s="436">
        <v>3.009933774834435</v>
      </c>
      <c r="AF86" s="436">
        <v>5.0165562913907049</v>
      </c>
      <c r="AG86" s="436">
        <v>1.003311258278144</v>
      </c>
      <c r="AH86" s="436">
        <v>174.57615894039708</v>
      </c>
      <c r="AI86" s="436">
        <v>4.0132450331125584</v>
      </c>
      <c r="AJ86" s="436">
        <v>0</v>
      </c>
      <c r="AK86" s="436">
        <v>0</v>
      </c>
      <c r="AL86" s="436">
        <v>0</v>
      </c>
      <c r="AM86" s="436">
        <v>0</v>
      </c>
      <c r="AN86" s="436">
        <v>0</v>
      </c>
      <c r="AO86" s="436">
        <v>0</v>
      </c>
      <c r="AP86" s="436">
        <v>0</v>
      </c>
      <c r="AQ86" s="436">
        <v>0</v>
      </c>
      <c r="AR86" s="436">
        <v>56.397810218977838</v>
      </c>
      <c r="AS86" s="436">
        <v>0</v>
      </c>
      <c r="AT86" s="436">
        <v>113.6737537288756</v>
      </c>
      <c r="AU86" s="436">
        <v>0</v>
      </c>
      <c r="AV86" s="436">
        <v>0</v>
      </c>
      <c r="AW86" s="436">
        <v>0</v>
      </c>
      <c r="AX86" s="436">
        <v>0</v>
      </c>
      <c r="AY86" s="436">
        <v>0</v>
      </c>
      <c r="AZ86" s="436">
        <v>0</v>
      </c>
      <c r="BA86" s="436">
        <v>29.819999999999876</v>
      </c>
      <c r="BB86" s="436">
        <v>0</v>
      </c>
      <c r="BC86" s="436">
        <v>0.94199999999999995</v>
      </c>
      <c r="BD86" s="436">
        <v>0</v>
      </c>
      <c r="BE86" s="436">
        <v>0</v>
      </c>
      <c r="BF86" s="437">
        <v>0</v>
      </c>
      <c r="BG86" s="436">
        <v>0</v>
      </c>
      <c r="BH86" s="436">
        <v>1</v>
      </c>
      <c r="BI86" s="436">
        <v>0</v>
      </c>
    </row>
    <row r="87" spans="1:61">
      <c r="A87" s="432">
        <v>131672</v>
      </c>
      <c r="B87" s="432">
        <v>3302474</v>
      </c>
      <c r="C87" s="433" t="s">
        <v>161</v>
      </c>
      <c r="D87" s="417" t="s">
        <v>515</v>
      </c>
      <c r="E87" s="434" t="s">
        <v>516</v>
      </c>
      <c r="F87" s="435">
        <v>1</v>
      </c>
      <c r="G87" s="436">
        <v>0</v>
      </c>
      <c r="H87" s="436">
        <v>0</v>
      </c>
      <c r="I87" s="436">
        <v>7</v>
      </c>
      <c r="J87" s="436">
        <v>0</v>
      </c>
      <c r="K87" s="436">
        <v>0</v>
      </c>
      <c r="L87" s="436">
        <v>0</v>
      </c>
      <c r="M87" s="436">
        <v>400</v>
      </c>
      <c r="N87" s="436">
        <v>400</v>
      </c>
      <c r="O87" s="436">
        <v>51</v>
      </c>
      <c r="P87" s="436">
        <v>349</v>
      </c>
      <c r="Q87" s="436">
        <v>0</v>
      </c>
      <c r="R87" s="436">
        <v>0</v>
      </c>
      <c r="S87" s="436">
        <v>0</v>
      </c>
      <c r="T87" s="436">
        <v>0</v>
      </c>
      <c r="U87" s="436">
        <v>0</v>
      </c>
      <c r="V87" s="436">
        <v>0</v>
      </c>
      <c r="W87" s="436">
        <v>0</v>
      </c>
      <c r="X87" s="436">
        <v>0</v>
      </c>
      <c r="Y87" s="436">
        <v>57.142857142857146</v>
      </c>
      <c r="Z87" s="436">
        <v>127</v>
      </c>
      <c r="AA87" s="436">
        <v>127</v>
      </c>
      <c r="AB87" s="436">
        <v>0</v>
      </c>
      <c r="AC87" s="436">
        <v>0</v>
      </c>
      <c r="AD87" s="436">
        <v>229.99999999999997</v>
      </c>
      <c r="AE87" s="436">
        <v>57.999999999999993</v>
      </c>
      <c r="AF87" s="436">
        <v>42</v>
      </c>
      <c r="AG87" s="436">
        <v>2</v>
      </c>
      <c r="AH87" s="436">
        <v>68</v>
      </c>
      <c r="AI87" s="436">
        <v>0</v>
      </c>
      <c r="AJ87" s="436">
        <v>0</v>
      </c>
      <c r="AK87" s="436">
        <v>0</v>
      </c>
      <c r="AL87" s="436">
        <v>0</v>
      </c>
      <c r="AM87" s="436">
        <v>0</v>
      </c>
      <c r="AN87" s="436">
        <v>0</v>
      </c>
      <c r="AO87" s="436">
        <v>0</v>
      </c>
      <c r="AP87" s="436">
        <v>0</v>
      </c>
      <c r="AQ87" s="436">
        <v>0</v>
      </c>
      <c r="AR87" s="436">
        <v>42.4068767908308</v>
      </c>
      <c r="AS87" s="436">
        <v>0</v>
      </c>
      <c r="AT87" s="436">
        <v>112.51478817600879</v>
      </c>
      <c r="AU87" s="436">
        <v>0</v>
      </c>
      <c r="AV87" s="436">
        <v>0</v>
      </c>
      <c r="AW87" s="436">
        <v>0</v>
      </c>
      <c r="AX87" s="436">
        <v>0</v>
      </c>
      <c r="AY87" s="436">
        <v>0</v>
      </c>
      <c r="AZ87" s="436">
        <v>0</v>
      </c>
      <c r="BA87" s="436">
        <v>0</v>
      </c>
      <c r="BB87" s="436">
        <v>0</v>
      </c>
      <c r="BC87" s="436">
        <v>0.85499999999999998</v>
      </c>
      <c r="BD87" s="436">
        <v>0</v>
      </c>
      <c r="BE87" s="436">
        <v>0</v>
      </c>
      <c r="BF87" s="437">
        <v>0</v>
      </c>
      <c r="BG87" s="436">
        <v>0</v>
      </c>
      <c r="BH87" s="436">
        <v>1</v>
      </c>
      <c r="BI87" s="436">
        <v>0</v>
      </c>
    </row>
    <row r="88" spans="1:61">
      <c r="A88" s="432">
        <v>132261</v>
      </c>
      <c r="B88" s="432">
        <v>3302477</v>
      </c>
      <c r="C88" s="433" t="s">
        <v>162</v>
      </c>
      <c r="D88" s="417" t="s">
        <v>515</v>
      </c>
      <c r="E88" s="434" t="s">
        <v>516</v>
      </c>
      <c r="F88" s="435">
        <v>1</v>
      </c>
      <c r="G88" s="436">
        <v>0</v>
      </c>
      <c r="H88" s="436">
        <v>0</v>
      </c>
      <c r="I88" s="436">
        <v>7</v>
      </c>
      <c r="J88" s="436">
        <v>0</v>
      </c>
      <c r="K88" s="436">
        <v>0</v>
      </c>
      <c r="L88" s="436">
        <v>0</v>
      </c>
      <c r="M88" s="436">
        <v>807</v>
      </c>
      <c r="N88" s="436">
        <v>807</v>
      </c>
      <c r="O88" s="436">
        <v>101</v>
      </c>
      <c r="P88" s="436">
        <v>706</v>
      </c>
      <c r="Q88" s="436">
        <v>0</v>
      </c>
      <c r="R88" s="436">
        <v>0</v>
      </c>
      <c r="S88" s="436">
        <v>0</v>
      </c>
      <c r="T88" s="436">
        <v>0</v>
      </c>
      <c r="U88" s="436">
        <v>0</v>
      </c>
      <c r="V88" s="436">
        <v>0</v>
      </c>
      <c r="W88" s="436">
        <v>0</v>
      </c>
      <c r="X88" s="436">
        <v>0</v>
      </c>
      <c r="Y88" s="436">
        <v>115.28571428571429</v>
      </c>
      <c r="Z88" s="436">
        <v>104.99999999999937</v>
      </c>
      <c r="AA88" s="436">
        <v>108.9999999999998</v>
      </c>
      <c r="AB88" s="436">
        <v>0</v>
      </c>
      <c r="AC88" s="436">
        <v>0</v>
      </c>
      <c r="AD88" s="436">
        <v>543.99999999999932</v>
      </c>
      <c r="AE88" s="436">
        <v>45.999999999999929</v>
      </c>
      <c r="AF88" s="436">
        <v>47.999999999999979</v>
      </c>
      <c r="AG88" s="436">
        <v>25.999999999999996</v>
      </c>
      <c r="AH88" s="436">
        <v>26.99999999999994</v>
      </c>
      <c r="AI88" s="436">
        <v>87.999999999999602</v>
      </c>
      <c r="AJ88" s="436">
        <v>27.999999999999968</v>
      </c>
      <c r="AK88" s="436">
        <v>0</v>
      </c>
      <c r="AL88" s="436">
        <v>0</v>
      </c>
      <c r="AM88" s="436">
        <v>0</v>
      </c>
      <c r="AN88" s="436">
        <v>0</v>
      </c>
      <c r="AO88" s="436">
        <v>0</v>
      </c>
      <c r="AP88" s="436">
        <v>0</v>
      </c>
      <c r="AQ88" s="436">
        <v>0</v>
      </c>
      <c r="AR88" s="436">
        <v>147.66382978723379</v>
      </c>
      <c r="AS88" s="436">
        <v>0</v>
      </c>
      <c r="AT88" s="436">
        <v>263.15303790035068</v>
      </c>
      <c r="AU88" s="436">
        <v>0</v>
      </c>
      <c r="AV88" s="436">
        <v>0</v>
      </c>
      <c r="AW88" s="436">
        <v>0</v>
      </c>
      <c r="AX88" s="436">
        <v>0</v>
      </c>
      <c r="AY88" s="436">
        <v>0</v>
      </c>
      <c r="AZ88" s="436">
        <v>0</v>
      </c>
      <c r="BA88" s="436">
        <v>0</v>
      </c>
      <c r="BB88" s="436">
        <v>0</v>
      </c>
      <c r="BC88" s="436">
        <v>0.46300000000000002</v>
      </c>
      <c r="BD88" s="436">
        <v>0</v>
      </c>
      <c r="BE88" s="436">
        <v>0</v>
      </c>
      <c r="BF88" s="437">
        <v>0</v>
      </c>
      <c r="BG88" s="436">
        <v>0</v>
      </c>
      <c r="BH88" s="436">
        <v>1</v>
      </c>
      <c r="BI88" s="436">
        <v>0</v>
      </c>
    </row>
    <row r="89" spans="1:61">
      <c r="A89" s="432">
        <v>132007</v>
      </c>
      <c r="B89" s="432">
        <v>3302478</v>
      </c>
      <c r="C89" s="433" t="s">
        <v>163</v>
      </c>
      <c r="D89" s="417" t="s">
        <v>515</v>
      </c>
      <c r="E89" s="434" t="s">
        <v>516</v>
      </c>
      <c r="F89" s="435">
        <v>1</v>
      </c>
      <c r="G89" s="436">
        <v>0</v>
      </c>
      <c r="H89" s="436">
        <v>0</v>
      </c>
      <c r="I89" s="436">
        <v>7</v>
      </c>
      <c r="J89" s="436">
        <v>0</v>
      </c>
      <c r="K89" s="436">
        <v>0</v>
      </c>
      <c r="L89" s="436">
        <v>0</v>
      </c>
      <c r="M89" s="436">
        <v>420</v>
      </c>
      <c r="N89" s="436">
        <v>420</v>
      </c>
      <c r="O89" s="436">
        <v>58</v>
      </c>
      <c r="P89" s="436">
        <v>362</v>
      </c>
      <c r="Q89" s="436">
        <v>0</v>
      </c>
      <c r="R89" s="436">
        <v>0</v>
      </c>
      <c r="S89" s="436">
        <v>0</v>
      </c>
      <c r="T89" s="436">
        <v>0</v>
      </c>
      <c r="U89" s="436">
        <v>0</v>
      </c>
      <c r="V89" s="436">
        <v>0</v>
      </c>
      <c r="W89" s="436">
        <v>0</v>
      </c>
      <c r="X89" s="436">
        <v>0</v>
      </c>
      <c r="Y89" s="436">
        <v>60</v>
      </c>
      <c r="Z89" s="436">
        <v>29.999999999999986</v>
      </c>
      <c r="AA89" s="436">
        <v>29.999999999999986</v>
      </c>
      <c r="AB89" s="436">
        <v>0</v>
      </c>
      <c r="AC89" s="436">
        <v>0</v>
      </c>
      <c r="AD89" s="436">
        <v>342.81622911694495</v>
      </c>
      <c r="AE89" s="436">
        <v>36.085918854415247</v>
      </c>
      <c r="AF89" s="436">
        <v>5.0119331742243123</v>
      </c>
      <c r="AG89" s="436">
        <v>3.0071599045346042</v>
      </c>
      <c r="AH89" s="436">
        <v>32.07637231503579</v>
      </c>
      <c r="AI89" s="436">
        <v>1.0023866348448667</v>
      </c>
      <c r="AJ89" s="436">
        <v>0</v>
      </c>
      <c r="AK89" s="436">
        <v>0</v>
      </c>
      <c r="AL89" s="436">
        <v>0</v>
      </c>
      <c r="AM89" s="436">
        <v>0</v>
      </c>
      <c r="AN89" s="436">
        <v>0</v>
      </c>
      <c r="AO89" s="436">
        <v>0</v>
      </c>
      <c r="AP89" s="436">
        <v>0</v>
      </c>
      <c r="AQ89" s="436">
        <v>0</v>
      </c>
      <c r="AR89" s="436">
        <v>39.447513812154668</v>
      </c>
      <c r="AS89" s="436">
        <v>0</v>
      </c>
      <c r="AT89" s="436">
        <v>77.203820624898654</v>
      </c>
      <c r="AU89" s="436">
        <v>0</v>
      </c>
      <c r="AV89" s="436">
        <v>0</v>
      </c>
      <c r="AW89" s="436">
        <v>0</v>
      </c>
      <c r="AX89" s="436">
        <v>0</v>
      </c>
      <c r="AY89" s="436">
        <v>0</v>
      </c>
      <c r="AZ89" s="436">
        <v>0</v>
      </c>
      <c r="BA89" s="436">
        <v>0</v>
      </c>
      <c r="BB89" s="436">
        <v>0</v>
      </c>
      <c r="BC89" s="436">
        <v>0.92200000000000004</v>
      </c>
      <c r="BD89" s="436">
        <v>0</v>
      </c>
      <c r="BE89" s="436">
        <v>0</v>
      </c>
      <c r="BF89" s="437">
        <v>0</v>
      </c>
      <c r="BG89" s="436">
        <v>0</v>
      </c>
      <c r="BH89" s="436">
        <v>1</v>
      </c>
      <c r="BI89" s="436">
        <v>0</v>
      </c>
    </row>
    <row r="90" spans="1:61">
      <c r="A90" s="432">
        <v>132074</v>
      </c>
      <c r="B90" s="432">
        <v>3302479</v>
      </c>
      <c r="C90" s="433" t="s">
        <v>164</v>
      </c>
      <c r="D90" s="417" t="s">
        <v>515</v>
      </c>
      <c r="E90" s="434" t="s">
        <v>516</v>
      </c>
      <c r="F90" s="435">
        <v>1</v>
      </c>
      <c r="G90" s="436">
        <v>0</v>
      </c>
      <c r="H90" s="436">
        <v>0</v>
      </c>
      <c r="I90" s="436">
        <v>7</v>
      </c>
      <c r="J90" s="436">
        <v>0</v>
      </c>
      <c r="K90" s="436">
        <v>0</v>
      </c>
      <c r="L90" s="436">
        <v>0</v>
      </c>
      <c r="M90" s="436">
        <v>619</v>
      </c>
      <c r="N90" s="436">
        <v>619</v>
      </c>
      <c r="O90" s="436">
        <v>72</v>
      </c>
      <c r="P90" s="436">
        <v>547</v>
      </c>
      <c r="Q90" s="436">
        <v>0</v>
      </c>
      <c r="R90" s="436">
        <v>0</v>
      </c>
      <c r="S90" s="436">
        <v>0</v>
      </c>
      <c r="T90" s="436">
        <v>0</v>
      </c>
      <c r="U90" s="436">
        <v>0</v>
      </c>
      <c r="V90" s="436">
        <v>0</v>
      </c>
      <c r="W90" s="436">
        <v>0</v>
      </c>
      <c r="X90" s="436">
        <v>0</v>
      </c>
      <c r="Y90" s="436">
        <v>88.428571428571431</v>
      </c>
      <c r="Z90" s="436">
        <v>447.99999999999977</v>
      </c>
      <c r="AA90" s="436">
        <v>453.99999999999966</v>
      </c>
      <c r="AB90" s="436">
        <v>0</v>
      </c>
      <c r="AC90" s="436">
        <v>0</v>
      </c>
      <c r="AD90" s="436">
        <v>11.999999999999982</v>
      </c>
      <c r="AE90" s="436">
        <v>9.9999999999999449</v>
      </c>
      <c r="AF90" s="436">
        <v>7.9999999999999671</v>
      </c>
      <c r="AG90" s="436">
        <v>30.999999999999972</v>
      </c>
      <c r="AH90" s="436">
        <v>49.999999999999964</v>
      </c>
      <c r="AI90" s="436">
        <v>489.99999999999943</v>
      </c>
      <c r="AJ90" s="436">
        <v>17.999999999999972</v>
      </c>
      <c r="AK90" s="436">
        <v>0</v>
      </c>
      <c r="AL90" s="436">
        <v>0</v>
      </c>
      <c r="AM90" s="436">
        <v>0</v>
      </c>
      <c r="AN90" s="436">
        <v>0</v>
      </c>
      <c r="AO90" s="436">
        <v>0</v>
      </c>
      <c r="AP90" s="436">
        <v>0</v>
      </c>
      <c r="AQ90" s="436">
        <v>0</v>
      </c>
      <c r="AR90" s="436">
        <v>189.30018761726032</v>
      </c>
      <c r="AS90" s="436">
        <v>0</v>
      </c>
      <c r="AT90" s="436">
        <v>225.25883141804889</v>
      </c>
      <c r="AU90" s="436">
        <v>0</v>
      </c>
      <c r="AV90" s="436">
        <v>0</v>
      </c>
      <c r="AW90" s="436">
        <v>0</v>
      </c>
      <c r="AX90" s="436">
        <v>0</v>
      </c>
      <c r="AY90" s="436">
        <v>0</v>
      </c>
      <c r="AZ90" s="436">
        <v>0</v>
      </c>
      <c r="BA90" s="436">
        <v>5.9295792880258524</v>
      </c>
      <c r="BB90" s="436">
        <v>0</v>
      </c>
      <c r="BC90" s="436">
        <v>0.34100000000000003</v>
      </c>
      <c r="BD90" s="436">
        <v>0</v>
      </c>
      <c r="BE90" s="436">
        <v>0</v>
      </c>
      <c r="BF90" s="437">
        <v>0</v>
      </c>
      <c r="BG90" s="436">
        <v>0</v>
      </c>
      <c r="BH90" s="436">
        <v>1</v>
      </c>
      <c r="BI90" s="436">
        <v>0</v>
      </c>
    </row>
    <row r="91" spans="1:61">
      <c r="A91" s="432">
        <v>133759</v>
      </c>
      <c r="B91" s="432">
        <v>3302486</v>
      </c>
      <c r="C91" s="433" t="s">
        <v>165</v>
      </c>
      <c r="D91" s="417" t="s">
        <v>515</v>
      </c>
      <c r="E91" s="434" t="s">
        <v>516</v>
      </c>
      <c r="F91" s="435">
        <v>1</v>
      </c>
      <c r="G91" s="436">
        <v>0</v>
      </c>
      <c r="H91" s="436">
        <v>0</v>
      </c>
      <c r="I91" s="436">
        <v>7</v>
      </c>
      <c r="J91" s="436">
        <v>0</v>
      </c>
      <c r="K91" s="436">
        <v>0</v>
      </c>
      <c r="L91" s="436">
        <v>0</v>
      </c>
      <c r="M91" s="436">
        <v>188</v>
      </c>
      <c r="N91" s="436">
        <v>188</v>
      </c>
      <c r="O91" s="436">
        <v>24</v>
      </c>
      <c r="P91" s="436">
        <v>164</v>
      </c>
      <c r="Q91" s="436">
        <v>0</v>
      </c>
      <c r="R91" s="436">
        <v>0</v>
      </c>
      <c r="S91" s="436">
        <v>0</v>
      </c>
      <c r="T91" s="436">
        <v>0</v>
      </c>
      <c r="U91" s="436">
        <v>0</v>
      </c>
      <c r="V91" s="436">
        <v>0</v>
      </c>
      <c r="W91" s="436">
        <v>0</v>
      </c>
      <c r="X91" s="436">
        <v>0</v>
      </c>
      <c r="Y91" s="436">
        <v>26.857142857142858</v>
      </c>
      <c r="Z91" s="436">
        <v>117.99999999999997</v>
      </c>
      <c r="AA91" s="436">
        <v>118.99999999999994</v>
      </c>
      <c r="AB91" s="436">
        <v>0</v>
      </c>
      <c r="AC91" s="436">
        <v>0</v>
      </c>
      <c r="AD91" s="436">
        <v>6.9999999999999831</v>
      </c>
      <c r="AE91" s="436">
        <v>2.9999999999999925</v>
      </c>
      <c r="AF91" s="436">
        <v>0</v>
      </c>
      <c r="AG91" s="436">
        <v>0.99999999999999944</v>
      </c>
      <c r="AH91" s="436">
        <v>29.999999999999929</v>
      </c>
      <c r="AI91" s="436">
        <v>137.99999999999994</v>
      </c>
      <c r="AJ91" s="436">
        <v>8.9999999999999964</v>
      </c>
      <c r="AK91" s="436">
        <v>0</v>
      </c>
      <c r="AL91" s="436">
        <v>0</v>
      </c>
      <c r="AM91" s="436">
        <v>0</v>
      </c>
      <c r="AN91" s="436">
        <v>0</v>
      </c>
      <c r="AO91" s="436">
        <v>0</v>
      </c>
      <c r="AP91" s="436">
        <v>0</v>
      </c>
      <c r="AQ91" s="436">
        <v>0</v>
      </c>
      <c r="AR91" s="436">
        <v>22.926829268292661</v>
      </c>
      <c r="AS91" s="436">
        <v>0</v>
      </c>
      <c r="AT91" s="436">
        <v>70.790359533447102</v>
      </c>
      <c r="AU91" s="436">
        <v>0</v>
      </c>
      <c r="AV91" s="436">
        <v>0</v>
      </c>
      <c r="AW91" s="436">
        <v>0</v>
      </c>
      <c r="AX91" s="436">
        <v>0</v>
      </c>
      <c r="AY91" s="436">
        <v>0</v>
      </c>
      <c r="AZ91" s="436">
        <v>0</v>
      </c>
      <c r="BA91" s="436">
        <v>16.719999999999821</v>
      </c>
      <c r="BB91" s="436">
        <v>0</v>
      </c>
      <c r="BC91" s="436">
        <v>0.77500000000000002</v>
      </c>
      <c r="BD91" s="436">
        <v>0</v>
      </c>
      <c r="BE91" s="436">
        <v>0</v>
      </c>
      <c r="BF91" s="437">
        <v>0</v>
      </c>
      <c r="BG91" s="436">
        <v>0</v>
      </c>
      <c r="BH91" s="436">
        <v>1</v>
      </c>
      <c r="BI91" s="436">
        <v>0</v>
      </c>
    </row>
    <row r="92" spans="1:61">
      <c r="A92" s="432">
        <v>103397</v>
      </c>
      <c r="B92" s="432">
        <v>3303002</v>
      </c>
      <c r="C92" s="433" t="s">
        <v>166</v>
      </c>
      <c r="D92" s="417" t="s">
        <v>515</v>
      </c>
      <c r="E92" s="434" t="s">
        <v>516</v>
      </c>
      <c r="F92" s="435">
        <v>1</v>
      </c>
      <c r="G92" s="436">
        <v>0</v>
      </c>
      <c r="H92" s="436">
        <v>0</v>
      </c>
      <c r="I92" s="436">
        <v>7</v>
      </c>
      <c r="J92" s="436">
        <v>0</v>
      </c>
      <c r="K92" s="436">
        <v>0</v>
      </c>
      <c r="L92" s="436">
        <v>0</v>
      </c>
      <c r="M92" s="436">
        <v>179</v>
      </c>
      <c r="N92" s="436">
        <v>179</v>
      </c>
      <c r="O92" s="436">
        <v>21</v>
      </c>
      <c r="P92" s="436">
        <v>158</v>
      </c>
      <c r="Q92" s="436">
        <v>0</v>
      </c>
      <c r="R92" s="436">
        <v>0</v>
      </c>
      <c r="S92" s="436">
        <v>0</v>
      </c>
      <c r="T92" s="436">
        <v>0</v>
      </c>
      <c r="U92" s="436">
        <v>0</v>
      </c>
      <c r="V92" s="436">
        <v>0</v>
      </c>
      <c r="W92" s="436">
        <v>0</v>
      </c>
      <c r="X92" s="436">
        <v>0</v>
      </c>
      <c r="Y92" s="436">
        <v>25.571428571428573</v>
      </c>
      <c r="Z92" s="436">
        <v>106.9999999999999</v>
      </c>
      <c r="AA92" s="436">
        <v>106.9999999999999</v>
      </c>
      <c r="AB92" s="436">
        <v>0</v>
      </c>
      <c r="AC92" s="436">
        <v>0</v>
      </c>
      <c r="AD92" s="436">
        <v>6</v>
      </c>
      <c r="AE92" s="436">
        <v>6</v>
      </c>
      <c r="AF92" s="436">
        <v>6</v>
      </c>
      <c r="AG92" s="436">
        <v>8</v>
      </c>
      <c r="AH92" s="436">
        <v>12.999999999999991</v>
      </c>
      <c r="AI92" s="436">
        <v>62.999999999999851</v>
      </c>
      <c r="AJ92" s="436">
        <v>76.999999999999972</v>
      </c>
      <c r="AK92" s="436">
        <v>0</v>
      </c>
      <c r="AL92" s="436">
        <v>0</v>
      </c>
      <c r="AM92" s="436">
        <v>0</v>
      </c>
      <c r="AN92" s="436">
        <v>0</v>
      </c>
      <c r="AO92" s="436">
        <v>0</v>
      </c>
      <c r="AP92" s="436">
        <v>0</v>
      </c>
      <c r="AQ92" s="436">
        <v>0</v>
      </c>
      <c r="AR92" s="436">
        <v>43.050632911392398</v>
      </c>
      <c r="AS92" s="436">
        <v>0</v>
      </c>
      <c r="AT92" s="436">
        <v>60.78766212570202</v>
      </c>
      <c r="AU92" s="436">
        <v>0</v>
      </c>
      <c r="AV92" s="436">
        <v>0</v>
      </c>
      <c r="AW92" s="436">
        <v>0</v>
      </c>
      <c r="AX92" s="436">
        <v>0</v>
      </c>
      <c r="AY92" s="436">
        <v>0</v>
      </c>
      <c r="AZ92" s="436">
        <v>0</v>
      </c>
      <c r="BA92" s="436">
        <v>0</v>
      </c>
      <c r="BB92" s="436">
        <v>0</v>
      </c>
      <c r="BC92" s="436">
        <v>0.36699999999999999</v>
      </c>
      <c r="BD92" s="436">
        <v>0</v>
      </c>
      <c r="BE92" s="436">
        <v>0</v>
      </c>
      <c r="BF92" s="437">
        <v>0</v>
      </c>
      <c r="BG92" s="436">
        <v>0</v>
      </c>
      <c r="BH92" s="436">
        <v>1</v>
      </c>
      <c r="BI92" s="436">
        <v>0</v>
      </c>
    </row>
    <row r="93" spans="1:61">
      <c r="A93" s="432">
        <v>103398</v>
      </c>
      <c r="B93" s="432">
        <v>3303003</v>
      </c>
      <c r="C93" s="433" t="s">
        <v>167</v>
      </c>
      <c r="D93" s="417" t="s">
        <v>515</v>
      </c>
      <c r="E93" s="434" t="s">
        <v>516</v>
      </c>
      <c r="F93" s="435">
        <v>1</v>
      </c>
      <c r="G93" s="436">
        <v>0</v>
      </c>
      <c r="H93" s="436">
        <v>0</v>
      </c>
      <c r="I93" s="436">
        <v>7</v>
      </c>
      <c r="J93" s="436">
        <v>0</v>
      </c>
      <c r="K93" s="436">
        <v>0</v>
      </c>
      <c r="L93" s="436">
        <v>0</v>
      </c>
      <c r="M93" s="436">
        <v>211</v>
      </c>
      <c r="N93" s="436">
        <v>211</v>
      </c>
      <c r="O93" s="436">
        <v>30</v>
      </c>
      <c r="P93" s="436">
        <v>181</v>
      </c>
      <c r="Q93" s="436">
        <v>0</v>
      </c>
      <c r="R93" s="436">
        <v>0</v>
      </c>
      <c r="S93" s="436">
        <v>0</v>
      </c>
      <c r="T93" s="436">
        <v>0</v>
      </c>
      <c r="U93" s="436">
        <v>0</v>
      </c>
      <c r="V93" s="436">
        <v>0</v>
      </c>
      <c r="W93" s="436">
        <v>0</v>
      </c>
      <c r="X93" s="436">
        <v>0</v>
      </c>
      <c r="Y93" s="436">
        <v>30.142857142857142</v>
      </c>
      <c r="Z93" s="436">
        <v>36.999999999999822</v>
      </c>
      <c r="AA93" s="436">
        <v>36.999999999999822</v>
      </c>
      <c r="AB93" s="436">
        <v>0</v>
      </c>
      <c r="AC93" s="436">
        <v>0</v>
      </c>
      <c r="AD93" s="436">
        <v>152.99999999999994</v>
      </c>
      <c r="AE93" s="436">
        <v>24.999999999999812</v>
      </c>
      <c r="AF93" s="436">
        <v>12.999999999999993</v>
      </c>
      <c r="AG93" s="436">
        <v>6.9999999999999858</v>
      </c>
      <c r="AH93" s="436">
        <v>9.9999999999999893</v>
      </c>
      <c r="AI93" s="436">
        <v>0.999999999999999</v>
      </c>
      <c r="AJ93" s="436">
        <v>1.9999999999999998</v>
      </c>
      <c r="AK93" s="436">
        <v>0</v>
      </c>
      <c r="AL93" s="436">
        <v>0</v>
      </c>
      <c r="AM93" s="436">
        <v>0</v>
      </c>
      <c r="AN93" s="436">
        <v>0</v>
      </c>
      <c r="AO93" s="436">
        <v>0</v>
      </c>
      <c r="AP93" s="436">
        <v>0</v>
      </c>
      <c r="AQ93" s="436">
        <v>0</v>
      </c>
      <c r="AR93" s="436">
        <v>12.823204419889498</v>
      </c>
      <c r="AS93" s="436">
        <v>0</v>
      </c>
      <c r="AT93" s="436">
        <v>47.771580445717959</v>
      </c>
      <c r="AU93" s="436">
        <v>0</v>
      </c>
      <c r="AV93" s="436">
        <v>0</v>
      </c>
      <c r="AW93" s="436">
        <v>0</v>
      </c>
      <c r="AX93" s="436">
        <v>0</v>
      </c>
      <c r="AY93" s="436">
        <v>0</v>
      </c>
      <c r="AZ93" s="436">
        <v>0</v>
      </c>
      <c r="BA93" s="436">
        <v>0</v>
      </c>
      <c r="BB93" s="436">
        <v>0</v>
      </c>
      <c r="BC93" s="436">
        <v>0.52600000000000002</v>
      </c>
      <c r="BD93" s="436">
        <v>0</v>
      </c>
      <c r="BE93" s="436">
        <v>0</v>
      </c>
      <c r="BF93" s="437">
        <v>0</v>
      </c>
      <c r="BG93" s="436">
        <v>0</v>
      </c>
      <c r="BH93" s="436">
        <v>1</v>
      </c>
      <c r="BI93" s="436">
        <v>0</v>
      </c>
    </row>
    <row r="94" spans="1:61">
      <c r="A94" s="432">
        <v>103401</v>
      </c>
      <c r="B94" s="432">
        <v>3303010</v>
      </c>
      <c r="C94" s="433" t="s">
        <v>168</v>
      </c>
      <c r="D94" s="417" t="s">
        <v>515</v>
      </c>
      <c r="E94" s="434" t="s">
        <v>516</v>
      </c>
      <c r="F94" s="435">
        <v>1</v>
      </c>
      <c r="G94" s="436">
        <v>0</v>
      </c>
      <c r="H94" s="436">
        <v>0</v>
      </c>
      <c r="I94" s="436">
        <v>7</v>
      </c>
      <c r="J94" s="436">
        <v>0</v>
      </c>
      <c r="K94" s="436">
        <v>0</v>
      </c>
      <c r="L94" s="436">
        <v>0</v>
      </c>
      <c r="M94" s="436">
        <v>411</v>
      </c>
      <c r="N94" s="436">
        <v>411</v>
      </c>
      <c r="O94" s="436">
        <v>54</v>
      </c>
      <c r="P94" s="436">
        <v>357</v>
      </c>
      <c r="Q94" s="436">
        <v>0</v>
      </c>
      <c r="R94" s="436">
        <v>0</v>
      </c>
      <c r="S94" s="436">
        <v>0</v>
      </c>
      <c r="T94" s="436">
        <v>0</v>
      </c>
      <c r="U94" s="436">
        <v>0</v>
      </c>
      <c r="V94" s="436">
        <v>0</v>
      </c>
      <c r="W94" s="436">
        <v>0</v>
      </c>
      <c r="X94" s="436">
        <v>0</v>
      </c>
      <c r="Y94" s="436">
        <v>58.714285714285715</v>
      </c>
      <c r="Z94" s="436">
        <v>209.99999999999997</v>
      </c>
      <c r="AA94" s="436">
        <v>211.99999999999966</v>
      </c>
      <c r="AB94" s="436">
        <v>0</v>
      </c>
      <c r="AC94" s="436">
        <v>0</v>
      </c>
      <c r="AD94" s="436">
        <v>5.9999999999999991</v>
      </c>
      <c r="AE94" s="436">
        <v>24.999999999999996</v>
      </c>
      <c r="AF94" s="436">
        <v>12.999999999999998</v>
      </c>
      <c r="AG94" s="436">
        <v>160.99999999999963</v>
      </c>
      <c r="AH94" s="436">
        <v>130.9999999999996</v>
      </c>
      <c r="AI94" s="436">
        <v>64.999999999999787</v>
      </c>
      <c r="AJ94" s="436">
        <v>10</v>
      </c>
      <c r="AK94" s="436">
        <v>0</v>
      </c>
      <c r="AL94" s="436">
        <v>0</v>
      </c>
      <c r="AM94" s="436">
        <v>0</v>
      </c>
      <c r="AN94" s="436">
        <v>0</v>
      </c>
      <c r="AO94" s="436">
        <v>0</v>
      </c>
      <c r="AP94" s="436">
        <v>0</v>
      </c>
      <c r="AQ94" s="436">
        <v>0</v>
      </c>
      <c r="AR94" s="436">
        <v>149.45454545454518</v>
      </c>
      <c r="AS94" s="436">
        <v>0</v>
      </c>
      <c r="AT94" s="436">
        <v>212.85576081608437</v>
      </c>
      <c r="AU94" s="436">
        <v>0</v>
      </c>
      <c r="AV94" s="436">
        <v>0</v>
      </c>
      <c r="AW94" s="436">
        <v>0</v>
      </c>
      <c r="AX94" s="436">
        <v>0</v>
      </c>
      <c r="AY94" s="436">
        <v>0</v>
      </c>
      <c r="AZ94" s="436">
        <v>0</v>
      </c>
      <c r="BA94" s="436">
        <v>0</v>
      </c>
      <c r="BB94" s="436">
        <v>0</v>
      </c>
      <c r="BC94" s="436">
        <v>0.46600000000000003</v>
      </c>
      <c r="BD94" s="436">
        <v>0</v>
      </c>
      <c r="BE94" s="436">
        <v>0</v>
      </c>
      <c r="BF94" s="437">
        <v>0</v>
      </c>
      <c r="BG94" s="436">
        <v>0</v>
      </c>
      <c r="BH94" s="436">
        <v>1</v>
      </c>
      <c r="BI94" s="436">
        <v>0</v>
      </c>
    </row>
    <row r="95" spans="1:61">
      <c r="A95" s="432">
        <v>103404</v>
      </c>
      <c r="B95" s="432">
        <v>3303016</v>
      </c>
      <c r="C95" s="433" t="s">
        <v>169</v>
      </c>
      <c r="D95" s="417" t="s">
        <v>515</v>
      </c>
      <c r="E95" s="434" t="s">
        <v>516</v>
      </c>
      <c r="F95" s="435">
        <v>1</v>
      </c>
      <c r="G95" s="436">
        <v>0</v>
      </c>
      <c r="H95" s="436">
        <v>0</v>
      </c>
      <c r="I95" s="436">
        <v>7</v>
      </c>
      <c r="J95" s="436">
        <v>0</v>
      </c>
      <c r="K95" s="436">
        <v>0</v>
      </c>
      <c r="L95" s="436">
        <v>0</v>
      </c>
      <c r="M95" s="436">
        <v>192</v>
      </c>
      <c r="N95" s="436">
        <v>192</v>
      </c>
      <c r="O95" s="436">
        <v>22</v>
      </c>
      <c r="P95" s="436">
        <v>170</v>
      </c>
      <c r="Q95" s="436">
        <v>0</v>
      </c>
      <c r="R95" s="436">
        <v>0</v>
      </c>
      <c r="S95" s="436">
        <v>0</v>
      </c>
      <c r="T95" s="436">
        <v>0</v>
      </c>
      <c r="U95" s="436">
        <v>0</v>
      </c>
      <c r="V95" s="436">
        <v>0</v>
      </c>
      <c r="W95" s="436">
        <v>0</v>
      </c>
      <c r="X95" s="436">
        <v>0</v>
      </c>
      <c r="Y95" s="436">
        <v>27.428571428571427</v>
      </c>
      <c r="Z95" s="436">
        <v>141</v>
      </c>
      <c r="AA95" s="436">
        <v>144.99999999999994</v>
      </c>
      <c r="AB95" s="436">
        <v>0</v>
      </c>
      <c r="AC95" s="436">
        <v>0</v>
      </c>
      <c r="AD95" s="436">
        <v>1.9999999999999871</v>
      </c>
      <c r="AE95" s="436">
        <v>0</v>
      </c>
      <c r="AF95" s="436">
        <v>3</v>
      </c>
      <c r="AG95" s="436">
        <v>3</v>
      </c>
      <c r="AH95" s="436">
        <v>9</v>
      </c>
      <c r="AI95" s="436">
        <v>171</v>
      </c>
      <c r="AJ95" s="436">
        <v>3.9999999999999938</v>
      </c>
      <c r="AK95" s="436">
        <v>0</v>
      </c>
      <c r="AL95" s="436">
        <v>0</v>
      </c>
      <c r="AM95" s="436">
        <v>0</v>
      </c>
      <c r="AN95" s="436">
        <v>0</v>
      </c>
      <c r="AO95" s="436">
        <v>0</v>
      </c>
      <c r="AP95" s="436">
        <v>0</v>
      </c>
      <c r="AQ95" s="436">
        <v>0</v>
      </c>
      <c r="AR95" s="436">
        <v>84.528301886792448</v>
      </c>
      <c r="AS95" s="436">
        <v>0</v>
      </c>
      <c r="AT95" s="436">
        <v>56.744303189770555</v>
      </c>
      <c r="AU95" s="436">
        <v>0</v>
      </c>
      <c r="AV95" s="436">
        <v>0</v>
      </c>
      <c r="AW95" s="436">
        <v>0</v>
      </c>
      <c r="AX95" s="436">
        <v>0</v>
      </c>
      <c r="AY95" s="436">
        <v>0</v>
      </c>
      <c r="AZ95" s="436">
        <v>0</v>
      </c>
      <c r="BA95" s="436">
        <v>0</v>
      </c>
      <c r="BB95" s="436">
        <v>0</v>
      </c>
      <c r="BC95" s="436">
        <v>0.40500000000000003</v>
      </c>
      <c r="BD95" s="436">
        <v>0</v>
      </c>
      <c r="BE95" s="436">
        <v>0</v>
      </c>
      <c r="BF95" s="437">
        <v>0</v>
      </c>
      <c r="BG95" s="436">
        <v>0</v>
      </c>
      <c r="BH95" s="436">
        <v>1</v>
      </c>
      <c r="BI95" s="436">
        <v>0</v>
      </c>
    </row>
    <row r="96" spans="1:61">
      <c r="A96" s="432">
        <v>103406</v>
      </c>
      <c r="B96" s="432">
        <v>3303019</v>
      </c>
      <c r="C96" s="433" t="s">
        <v>170</v>
      </c>
      <c r="D96" s="417" t="s">
        <v>515</v>
      </c>
      <c r="E96" s="434" t="s">
        <v>516</v>
      </c>
      <c r="F96" s="435">
        <v>1</v>
      </c>
      <c r="G96" s="436">
        <v>0</v>
      </c>
      <c r="H96" s="436">
        <v>0</v>
      </c>
      <c r="I96" s="436">
        <v>7</v>
      </c>
      <c r="J96" s="436">
        <v>0</v>
      </c>
      <c r="K96" s="436">
        <v>0</v>
      </c>
      <c r="L96" s="436">
        <v>0</v>
      </c>
      <c r="M96" s="436">
        <v>404</v>
      </c>
      <c r="N96" s="436">
        <v>404</v>
      </c>
      <c r="O96" s="436">
        <v>62</v>
      </c>
      <c r="P96" s="436">
        <v>342</v>
      </c>
      <c r="Q96" s="436">
        <v>0</v>
      </c>
      <c r="R96" s="436">
        <v>0</v>
      </c>
      <c r="S96" s="436">
        <v>0</v>
      </c>
      <c r="T96" s="436">
        <v>0</v>
      </c>
      <c r="U96" s="436">
        <v>0</v>
      </c>
      <c r="V96" s="436">
        <v>0</v>
      </c>
      <c r="W96" s="436">
        <v>0</v>
      </c>
      <c r="X96" s="436">
        <v>0</v>
      </c>
      <c r="Y96" s="436">
        <v>57.714285714285715</v>
      </c>
      <c r="Z96" s="436">
        <v>230.99999999999966</v>
      </c>
      <c r="AA96" s="436">
        <v>232.99999999999972</v>
      </c>
      <c r="AB96" s="436">
        <v>0</v>
      </c>
      <c r="AC96" s="436">
        <v>0</v>
      </c>
      <c r="AD96" s="436">
        <v>4.0299251870324184</v>
      </c>
      <c r="AE96" s="436">
        <v>2.0149625935162074</v>
      </c>
      <c r="AF96" s="436">
        <v>133.99501246882778</v>
      </c>
      <c r="AG96" s="436">
        <v>6.0448877805485974</v>
      </c>
      <c r="AH96" s="436">
        <v>103.77057356608478</v>
      </c>
      <c r="AI96" s="436">
        <v>154.14463840398975</v>
      </c>
      <c r="AJ96" s="436">
        <v>0</v>
      </c>
      <c r="AK96" s="436">
        <v>0</v>
      </c>
      <c r="AL96" s="436">
        <v>0</v>
      </c>
      <c r="AM96" s="436">
        <v>0</v>
      </c>
      <c r="AN96" s="436">
        <v>0</v>
      </c>
      <c r="AO96" s="436">
        <v>0</v>
      </c>
      <c r="AP96" s="436">
        <v>0</v>
      </c>
      <c r="AQ96" s="436">
        <v>0</v>
      </c>
      <c r="AR96" s="436">
        <v>199.6374269005845</v>
      </c>
      <c r="AS96" s="436">
        <v>0</v>
      </c>
      <c r="AT96" s="436">
        <v>165.46784236353105</v>
      </c>
      <c r="AU96" s="436">
        <v>0</v>
      </c>
      <c r="AV96" s="436">
        <v>0</v>
      </c>
      <c r="AW96" s="436">
        <v>0</v>
      </c>
      <c r="AX96" s="436">
        <v>0</v>
      </c>
      <c r="AY96" s="436">
        <v>0</v>
      </c>
      <c r="AZ96" s="436">
        <v>0</v>
      </c>
      <c r="BA96" s="436">
        <v>0</v>
      </c>
      <c r="BB96" s="436">
        <v>0</v>
      </c>
      <c r="BC96" s="436">
        <v>0.47799999999999998</v>
      </c>
      <c r="BD96" s="436">
        <v>0</v>
      </c>
      <c r="BE96" s="436">
        <v>0</v>
      </c>
      <c r="BF96" s="437">
        <v>0</v>
      </c>
      <c r="BG96" s="436">
        <v>0</v>
      </c>
      <c r="BH96" s="436">
        <v>1</v>
      </c>
      <c r="BI96" s="436">
        <v>0</v>
      </c>
    </row>
    <row r="97" spans="1:61">
      <c r="A97" s="432">
        <v>103410</v>
      </c>
      <c r="B97" s="432">
        <v>3303025</v>
      </c>
      <c r="C97" s="433" t="s">
        <v>171</v>
      </c>
      <c r="D97" s="417" t="s">
        <v>515</v>
      </c>
      <c r="E97" s="434" t="s">
        <v>516</v>
      </c>
      <c r="F97" s="435">
        <v>1</v>
      </c>
      <c r="G97" s="436">
        <v>0</v>
      </c>
      <c r="H97" s="436">
        <v>0</v>
      </c>
      <c r="I97" s="436">
        <v>7</v>
      </c>
      <c r="J97" s="436">
        <v>0</v>
      </c>
      <c r="K97" s="436">
        <v>0</v>
      </c>
      <c r="L97" s="436">
        <v>0</v>
      </c>
      <c r="M97" s="436">
        <v>410</v>
      </c>
      <c r="N97" s="436">
        <v>410</v>
      </c>
      <c r="O97" s="436">
        <v>55</v>
      </c>
      <c r="P97" s="436">
        <v>355</v>
      </c>
      <c r="Q97" s="436">
        <v>0</v>
      </c>
      <c r="R97" s="436">
        <v>0</v>
      </c>
      <c r="S97" s="436">
        <v>0</v>
      </c>
      <c r="T97" s="436">
        <v>0</v>
      </c>
      <c r="U97" s="436">
        <v>0</v>
      </c>
      <c r="V97" s="436">
        <v>0</v>
      </c>
      <c r="W97" s="436">
        <v>0</v>
      </c>
      <c r="X97" s="436">
        <v>0</v>
      </c>
      <c r="Y97" s="436">
        <v>58.571428571428569</v>
      </c>
      <c r="Z97" s="436">
        <v>107.9999999999998</v>
      </c>
      <c r="AA97" s="436">
        <v>109.99999999999989</v>
      </c>
      <c r="AB97" s="436">
        <v>0</v>
      </c>
      <c r="AC97" s="436">
        <v>0</v>
      </c>
      <c r="AD97" s="436">
        <v>139.99999999999986</v>
      </c>
      <c r="AE97" s="436">
        <v>69.999999999999929</v>
      </c>
      <c r="AF97" s="436">
        <v>11.999999999999988</v>
      </c>
      <c r="AG97" s="436">
        <v>58.999999999999908</v>
      </c>
      <c r="AH97" s="436">
        <v>15.999999999999982</v>
      </c>
      <c r="AI97" s="436">
        <v>100.99999999999994</v>
      </c>
      <c r="AJ97" s="436">
        <v>11.999999999999988</v>
      </c>
      <c r="AK97" s="436">
        <v>0</v>
      </c>
      <c r="AL97" s="436">
        <v>0</v>
      </c>
      <c r="AM97" s="436">
        <v>0</v>
      </c>
      <c r="AN97" s="436">
        <v>0</v>
      </c>
      <c r="AO97" s="436">
        <v>0</v>
      </c>
      <c r="AP97" s="436">
        <v>0</v>
      </c>
      <c r="AQ97" s="436">
        <v>0</v>
      </c>
      <c r="AR97" s="436">
        <v>85.706214689265181</v>
      </c>
      <c r="AS97" s="436">
        <v>0</v>
      </c>
      <c r="AT97" s="436">
        <v>143.66132971506104</v>
      </c>
      <c r="AU97" s="436">
        <v>0</v>
      </c>
      <c r="AV97" s="436">
        <v>0</v>
      </c>
      <c r="AW97" s="436">
        <v>0</v>
      </c>
      <c r="AX97" s="436">
        <v>0</v>
      </c>
      <c r="AY97" s="436">
        <v>0</v>
      </c>
      <c r="AZ97" s="436">
        <v>0</v>
      </c>
      <c r="BA97" s="436">
        <v>1.3999999999999728</v>
      </c>
      <c r="BB97" s="436">
        <v>0</v>
      </c>
      <c r="BC97" s="436">
        <v>0.747</v>
      </c>
      <c r="BD97" s="436">
        <v>0</v>
      </c>
      <c r="BE97" s="436">
        <v>0</v>
      </c>
      <c r="BF97" s="437">
        <v>0</v>
      </c>
      <c r="BG97" s="436">
        <v>0</v>
      </c>
      <c r="BH97" s="436">
        <v>1</v>
      </c>
      <c r="BI97" s="436">
        <v>0</v>
      </c>
    </row>
    <row r="98" spans="1:61">
      <c r="A98" s="432">
        <v>103416</v>
      </c>
      <c r="B98" s="432">
        <v>3303307</v>
      </c>
      <c r="C98" s="433" t="s">
        <v>172</v>
      </c>
      <c r="D98" s="417" t="s">
        <v>515</v>
      </c>
      <c r="E98" s="434" t="s">
        <v>516</v>
      </c>
      <c r="F98" s="435">
        <v>1</v>
      </c>
      <c r="G98" s="436">
        <v>0</v>
      </c>
      <c r="H98" s="436">
        <v>0</v>
      </c>
      <c r="I98" s="436">
        <v>4</v>
      </c>
      <c r="J98" s="436">
        <v>0</v>
      </c>
      <c r="K98" s="436">
        <v>0</v>
      </c>
      <c r="L98" s="436">
        <v>0</v>
      </c>
      <c r="M98" s="436">
        <v>358</v>
      </c>
      <c r="N98" s="436">
        <v>358</v>
      </c>
      <c r="O98" s="436">
        <v>0</v>
      </c>
      <c r="P98" s="436">
        <v>358</v>
      </c>
      <c r="Q98" s="436">
        <v>0</v>
      </c>
      <c r="R98" s="436">
        <v>0</v>
      </c>
      <c r="S98" s="436">
        <v>0</v>
      </c>
      <c r="T98" s="436">
        <v>0</v>
      </c>
      <c r="U98" s="436">
        <v>0</v>
      </c>
      <c r="V98" s="436">
        <v>0</v>
      </c>
      <c r="W98" s="436">
        <v>0</v>
      </c>
      <c r="X98" s="436">
        <v>0</v>
      </c>
      <c r="Y98" s="436">
        <v>89.5</v>
      </c>
      <c r="Z98" s="436">
        <v>100.99999999999966</v>
      </c>
      <c r="AA98" s="436">
        <v>100.99999999999966</v>
      </c>
      <c r="AB98" s="436">
        <v>0</v>
      </c>
      <c r="AC98" s="436">
        <v>0</v>
      </c>
      <c r="AD98" s="436">
        <v>143.40056022408933</v>
      </c>
      <c r="AE98" s="436">
        <v>13.03641456582632</v>
      </c>
      <c r="AF98" s="436">
        <v>45.126050420167985</v>
      </c>
      <c r="AG98" s="436">
        <v>12.033613445378128</v>
      </c>
      <c r="AH98" s="436">
        <v>37.103641456582615</v>
      </c>
      <c r="AI98" s="436">
        <v>42.11764705882338</v>
      </c>
      <c r="AJ98" s="436">
        <v>65.182072829131414</v>
      </c>
      <c r="AK98" s="436">
        <v>0</v>
      </c>
      <c r="AL98" s="436">
        <v>0</v>
      </c>
      <c r="AM98" s="436">
        <v>0</v>
      </c>
      <c r="AN98" s="436">
        <v>0</v>
      </c>
      <c r="AO98" s="436">
        <v>0</v>
      </c>
      <c r="AP98" s="436">
        <v>0</v>
      </c>
      <c r="AQ98" s="436">
        <v>0</v>
      </c>
      <c r="AR98" s="436">
        <v>11.03081232492994</v>
      </c>
      <c r="AS98" s="436">
        <v>0</v>
      </c>
      <c r="AT98" s="436">
        <v>125.61007998258378</v>
      </c>
      <c r="AU98" s="436">
        <v>0</v>
      </c>
      <c r="AV98" s="436">
        <v>0</v>
      </c>
      <c r="AW98" s="436">
        <v>0</v>
      </c>
      <c r="AX98" s="436">
        <v>0</v>
      </c>
      <c r="AY98" s="436">
        <v>0</v>
      </c>
      <c r="AZ98" s="436">
        <v>0</v>
      </c>
      <c r="BA98" s="436">
        <v>0</v>
      </c>
      <c r="BB98" s="436">
        <v>0</v>
      </c>
      <c r="BC98" s="436">
        <v>0.72599999999999998</v>
      </c>
      <c r="BD98" s="436">
        <v>0</v>
      </c>
      <c r="BE98" s="436">
        <v>0</v>
      </c>
      <c r="BF98" s="437">
        <v>0</v>
      </c>
      <c r="BG98" s="436">
        <v>0</v>
      </c>
      <c r="BH98" s="436">
        <v>1</v>
      </c>
      <c r="BI98" s="436">
        <v>0</v>
      </c>
    </row>
    <row r="99" spans="1:61">
      <c r="A99" s="432">
        <v>103421</v>
      </c>
      <c r="B99" s="432">
        <v>3303317</v>
      </c>
      <c r="C99" s="433" t="s">
        <v>173</v>
      </c>
      <c r="D99" s="417" t="s">
        <v>515</v>
      </c>
      <c r="E99" s="434" t="s">
        <v>516</v>
      </c>
      <c r="F99" s="435">
        <v>1</v>
      </c>
      <c r="G99" s="436">
        <v>0</v>
      </c>
      <c r="H99" s="436">
        <v>0</v>
      </c>
      <c r="I99" s="436">
        <v>7</v>
      </c>
      <c r="J99" s="436">
        <v>0</v>
      </c>
      <c r="K99" s="436">
        <v>0</v>
      </c>
      <c r="L99" s="436">
        <v>0</v>
      </c>
      <c r="M99" s="436">
        <v>186</v>
      </c>
      <c r="N99" s="436">
        <v>186</v>
      </c>
      <c r="O99" s="436">
        <v>23</v>
      </c>
      <c r="P99" s="436">
        <v>163</v>
      </c>
      <c r="Q99" s="436">
        <v>0</v>
      </c>
      <c r="R99" s="436">
        <v>0</v>
      </c>
      <c r="S99" s="436">
        <v>0</v>
      </c>
      <c r="T99" s="436">
        <v>0</v>
      </c>
      <c r="U99" s="436">
        <v>0</v>
      </c>
      <c r="V99" s="436">
        <v>0</v>
      </c>
      <c r="W99" s="436">
        <v>0</v>
      </c>
      <c r="X99" s="436">
        <v>0</v>
      </c>
      <c r="Y99" s="436">
        <v>26.571428571428573</v>
      </c>
      <c r="Z99" s="436">
        <v>116.99999999999997</v>
      </c>
      <c r="AA99" s="436">
        <v>117.99999999999987</v>
      </c>
      <c r="AB99" s="436">
        <v>0</v>
      </c>
      <c r="AC99" s="436">
        <v>0</v>
      </c>
      <c r="AD99" s="436">
        <v>2.9999999999999969</v>
      </c>
      <c r="AE99" s="436">
        <v>2.9999999999999969</v>
      </c>
      <c r="AF99" s="436">
        <v>57.999999999999936</v>
      </c>
      <c r="AG99" s="436">
        <v>63.999999999999936</v>
      </c>
      <c r="AH99" s="436">
        <v>53.999999999999943</v>
      </c>
      <c r="AI99" s="436">
        <v>3.999999999999996</v>
      </c>
      <c r="AJ99" s="436">
        <v>0</v>
      </c>
      <c r="AK99" s="436">
        <v>0</v>
      </c>
      <c r="AL99" s="436">
        <v>0</v>
      </c>
      <c r="AM99" s="436">
        <v>0</v>
      </c>
      <c r="AN99" s="436">
        <v>0</v>
      </c>
      <c r="AO99" s="436">
        <v>0</v>
      </c>
      <c r="AP99" s="436">
        <v>0</v>
      </c>
      <c r="AQ99" s="436">
        <v>0</v>
      </c>
      <c r="AR99" s="436">
        <v>63.901840490797362</v>
      </c>
      <c r="AS99" s="436">
        <v>0</v>
      </c>
      <c r="AT99" s="436">
        <v>78.541167831294004</v>
      </c>
      <c r="AU99" s="436">
        <v>0</v>
      </c>
      <c r="AV99" s="436">
        <v>0</v>
      </c>
      <c r="AW99" s="436">
        <v>0</v>
      </c>
      <c r="AX99" s="436">
        <v>0</v>
      </c>
      <c r="AY99" s="436">
        <v>0</v>
      </c>
      <c r="AZ99" s="436">
        <v>0</v>
      </c>
      <c r="BA99" s="436">
        <v>10.839999999999979</v>
      </c>
      <c r="BB99" s="436">
        <v>0</v>
      </c>
      <c r="BC99" s="436">
        <v>0.34799999999999998</v>
      </c>
      <c r="BD99" s="436">
        <v>0</v>
      </c>
      <c r="BE99" s="436">
        <v>0</v>
      </c>
      <c r="BF99" s="437">
        <v>0</v>
      </c>
      <c r="BG99" s="436">
        <v>0</v>
      </c>
      <c r="BH99" s="436">
        <v>1</v>
      </c>
      <c r="BI99" s="436">
        <v>0</v>
      </c>
    </row>
    <row r="100" spans="1:61">
      <c r="A100" s="432">
        <v>103423</v>
      </c>
      <c r="B100" s="432">
        <v>3303319</v>
      </c>
      <c r="C100" s="433" t="s">
        <v>174</v>
      </c>
      <c r="D100" s="417" t="s">
        <v>515</v>
      </c>
      <c r="E100" s="434" t="s">
        <v>516</v>
      </c>
      <c r="F100" s="435">
        <v>1</v>
      </c>
      <c r="G100" s="436">
        <v>0</v>
      </c>
      <c r="H100" s="436">
        <v>0</v>
      </c>
      <c r="I100" s="436">
        <v>7</v>
      </c>
      <c r="J100" s="436">
        <v>0</v>
      </c>
      <c r="K100" s="436">
        <v>0</v>
      </c>
      <c r="L100" s="436">
        <v>0</v>
      </c>
      <c r="M100" s="436">
        <v>364</v>
      </c>
      <c r="N100" s="436">
        <v>364</v>
      </c>
      <c r="O100" s="436">
        <v>46</v>
      </c>
      <c r="P100" s="436">
        <v>318</v>
      </c>
      <c r="Q100" s="436">
        <v>0</v>
      </c>
      <c r="R100" s="436">
        <v>0</v>
      </c>
      <c r="S100" s="436">
        <v>0</v>
      </c>
      <c r="T100" s="436">
        <v>0</v>
      </c>
      <c r="U100" s="436">
        <v>0</v>
      </c>
      <c r="V100" s="436">
        <v>0</v>
      </c>
      <c r="W100" s="436">
        <v>0</v>
      </c>
      <c r="X100" s="436">
        <v>0</v>
      </c>
      <c r="Y100" s="436">
        <v>52</v>
      </c>
      <c r="Z100" s="436">
        <v>165.99999999999997</v>
      </c>
      <c r="AA100" s="436">
        <v>167.9999999999998</v>
      </c>
      <c r="AB100" s="436">
        <v>0</v>
      </c>
      <c r="AC100" s="436">
        <v>0</v>
      </c>
      <c r="AD100" s="436">
        <v>66.999999999999972</v>
      </c>
      <c r="AE100" s="436">
        <v>12.999999999999995</v>
      </c>
      <c r="AF100" s="436">
        <v>15.999999999999979</v>
      </c>
      <c r="AG100" s="436">
        <v>10.999999999999993</v>
      </c>
      <c r="AH100" s="436">
        <v>49.999999999999872</v>
      </c>
      <c r="AI100" s="436">
        <v>186</v>
      </c>
      <c r="AJ100" s="436">
        <v>20.999999999999964</v>
      </c>
      <c r="AK100" s="436">
        <v>0</v>
      </c>
      <c r="AL100" s="436">
        <v>0</v>
      </c>
      <c r="AM100" s="436">
        <v>0</v>
      </c>
      <c r="AN100" s="436">
        <v>0</v>
      </c>
      <c r="AO100" s="436">
        <v>0</v>
      </c>
      <c r="AP100" s="436">
        <v>0</v>
      </c>
      <c r="AQ100" s="436">
        <v>0</v>
      </c>
      <c r="AR100" s="436">
        <v>63.354430379746688</v>
      </c>
      <c r="AS100" s="436">
        <v>0</v>
      </c>
      <c r="AT100" s="436">
        <v>125.88962754871449</v>
      </c>
      <c r="AU100" s="436">
        <v>0</v>
      </c>
      <c r="AV100" s="436">
        <v>0</v>
      </c>
      <c r="AW100" s="436">
        <v>0</v>
      </c>
      <c r="AX100" s="436">
        <v>0</v>
      </c>
      <c r="AY100" s="436">
        <v>0</v>
      </c>
      <c r="AZ100" s="436">
        <v>0</v>
      </c>
      <c r="BA100" s="436">
        <v>0</v>
      </c>
      <c r="BB100" s="436">
        <v>0</v>
      </c>
      <c r="BC100" s="436">
        <v>0.317</v>
      </c>
      <c r="BD100" s="436">
        <v>0</v>
      </c>
      <c r="BE100" s="436">
        <v>0</v>
      </c>
      <c r="BF100" s="437">
        <v>0</v>
      </c>
      <c r="BG100" s="436">
        <v>0</v>
      </c>
      <c r="BH100" s="436">
        <v>1</v>
      </c>
      <c r="BI100" s="436">
        <v>0</v>
      </c>
    </row>
    <row r="101" spans="1:61">
      <c r="A101" s="432">
        <v>103424</v>
      </c>
      <c r="B101" s="432">
        <v>3303320</v>
      </c>
      <c r="C101" s="433" t="s">
        <v>175</v>
      </c>
      <c r="D101" s="417" t="s">
        <v>515</v>
      </c>
      <c r="E101" s="434" t="s">
        <v>516</v>
      </c>
      <c r="F101" s="435">
        <v>1</v>
      </c>
      <c r="G101" s="436">
        <v>0</v>
      </c>
      <c r="H101" s="436">
        <v>0</v>
      </c>
      <c r="I101" s="436">
        <v>7</v>
      </c>
      <c r="J101" s="436">
        <v>0</v>
      </c>
      <c r="K101" s="436">
        <v>0</v>
      </c>
      <c r="L101" s="436">
        <v>0</v>
      </c>
      <c r="M101" s="436">
        <v>393</v>
      </c>
      <c r="N101" s="436">
        <v>393</v>
      </c>
      <c r="O101" s="436">
        <v>51</v>
      </c>
      <c r="P101" s="436">
        <v>342</v>
      </c>
      <c r="Q101" s="436">
        <v>0</v>
      </c>
      <c r="R101" s="436">
        <v>0</v>
      </c>
      <c r="S101" s="436">
        <v>0</v>
      </c>
      <c r="T101" s="436">
        <v>0</v>
      </c>
      <c r="U101" s="436">
        <v>0</v>
      </c>
      <c r="V101" s="436">
        <v>0</v>
      </c>
      <c r="W101" s="436">
        <v>0</v>
      </c>
      <c r="X101" s="436">
        <v>0</v>
      </c>
      <c r="Y101" s="436">
        <v>56.142857142857146</v>
      </c>
      <c r="Z101" s="436">
        <v>229.99999999999991</v>
      </c>
      <c r="AA101" s="436">
        <v>234.99999999999969</v>
      </c>
      <c r="AB101" s="436">
        <v>0</v>
      </c>
      <c r="AC101" s="436">
        <v>0</v>
      </c>
      <c r="AD101" s="436">
        <v>24.999999999999979</v>
      </c>
      <c r="AE101" s="436">
        <v>54.999999999999893</v>
      </c>
      <c r="AF101" s="436">
        <v>82.999999999999744</v>
      </c>
      <c r="AG101" s="436">
        <v>26.999999999999968</v>
      </c>
      <c r="AH101" s="436">
        <v>67.999999999999631</v>
      </c>
      <c r="AI101" s="436">
        <v>40.999999999999972</v>
      </c>
      <c r="AJ101" s="436">
        <v>93.999999999999886</v>
      </c>
      <c r="AK101" s="436">
        <v>0</v>
      </c>
      <c r="AL101" s="436">
        <v>0</v>
      </c>
      <c r="AM101" s="436">
        <v>0</v>
      </c>
      <c r="AN101" s="436">
        <v>0</v>
      </c>
      <c r="AO101" s="436">
        <v>0</v>
      </c>
      <c r="AP101" s="436">
        <v>0</v>
      </c>
      <c r="AQ101" s="436">
        <v>0</v>
      </c>
      <c r="AR101" s="436">
        <v>68.714723926380302</v>
      </c>
      <c r="AS101" s="436">
        <v>0</v>
      </c>
      <c r="AT101" s="436">
        <v>142.80843355654758</v>
      </c>
      <c r="AU101" s="436">
        <v>0</v>
      </c>
      <c r="AV101" s="436">
        <v>0</v>
      </c>
      <c r="AW101" s="436">
        <v>0</v>
      </c>
      <c r="AX101" s="436">
        <v>0</v>
      </c>
      <c r="AY101" s="436">
        <v>0</v>
      </c>
      <c r="AZ101" s="436">
        <v>0</v>
      </c>
      <c r="BA101" s="436">
        <v>0.48122448979589139</v>
      </c>
      <c r="BB101" s="436">
        <v>0</v>
      </c>
      <c r="BC101" s="436">
        <v>0.40400000000000003</v>
      </c>
      <c r="BD101" s="436">
        <v>0</v>
      </c>
      <c r="BE101" s="436">
        <v>0</v>
      </c>
      <c r="BF101" s="437">
        <v>0</v>
      </c>
      <c r="BG101" s="436">
        <v>0</v>
      </c>
      <c r="BH101" s="436">
        <v>1</v>
      </c>
      <c r="BI101" s="436">
        <v>0</v>
      </c>
    </row>
    <row r="102" spans="1:61">
      <c r="A102" s="432">
        <v>103425</v>
      </c>
      <c r="B102" s="432">
        <v>3303321</v>
      </c>
      <c r="C102" s="433" t="s">
        <v>176</v>
      </c>
      <c r="D102" s="417" t="s">
        <v>515</v>
      </c>
      <c r="E102" s="434" t="s">
        <v>516</v>
      </c>
      <c r="F102" s="435">
        <v>1</v>
      </c>
      <c r="G102" s="436">
        <v>0</v>
      </c>
      <c r="H102" s="436">
        <v>0</v>
      </c>
      <c r="I102" s="436">
        <v>7</v>
      </c>
      <c r="J102" s="436">
        <v>0</v>
      </c>
      <c r="K102" s="436">
        <v>0</v>
      </c>
      <c r="L102" s="436">
        <v>0</v>
      </c>
      <c r="M102" s="436">
        <v>302</v>
      </c>
      <c r="N102" s="436">
        <v>302</v>
      </c>
      <c r="O102" s="436">
        <v>27</v>
      </c>
      <c r="P102" s="436">
        <v>275</v>
      </c>
      <c r="Q102" s="436">
        <v>0</v>
      </c>
      <c r="R102" s="436">
        <v>0</v>
      </c>
      <c r="S102" s="436">
        <v>0</v>
      </c>
      <c r="T102" s="436">
        <v>0</v>
      </c>
      <c r="U102" s="436">
        <v>0</v>
      </c>
      <c r="V102" s="436">
        <v>0</v>
      </c>
      <c r="W102" s="436">
        <v>0</v>
      </c>
      <c r="X102" s="436">
        <v>0</v>
      </c>
      <c r="Y102" s="436">
        <v>43.142857142857146</v>
      </c>
      <c r="Z102" s="436">
        <v>159.99999999999991</v>
      </c>
      <c r="AA102" s="436">
        <v>159.99999999999991</v>
      </c>
      <c r="AB102" s="436">
        <v>0</v>
      </c>
      <c r="AC102" s="436">
        <v>0</v>
      </c>
      <c r="AD102" s="436">
        <v>13.999999999999989</v>
      </c>
      <c r="AE102" s="436">
        <v>6.9999999999999796</v>
      </c>
      <c r="AF102" s="436">
        <v>97.999999999999957</v>
      </c>
      <c r="AG102" s="436">
        <v>99.999999999999844</v>
      </c>
      <c r="AH102" s="436">
        <v>62.999999999999758</v>
      </c>
      <c r="AI102" s="436">
        <v>12.999999999999989</v>
      </c>
      <c r="AJ102" s="436">
        <v>6.9999999999999796</v>
      </c>
      <c r="AK102" s="436">
        <v>0</v>
      </c>
      <c r="AL102" s="436">
        <v>0</v>
      </c>
      <c r="AM102" s="436">
        <v>0</v>
      </c>
      <c r="AN102" s="436">
        <v>0</v>
      </c>
      <c r="AO102" s="436">
        <v>0</v>
      </c>
      <c r="AP102" s="436">
        <v>0</v>
      </c>
      <c r="AQ102" s="436">
        <v>0</v>
      </c>
      <c r="AR102" s="436">
        <v>98.094890510948858</v>
      </c>
      <c r="AS102" s="436">
        <v>0</v>
      </c>
      <c r="AT102" s="436">
        <v>92.002022133905172</v>
      </c>
      <c r="AU102" s="436">
        <v>0</v>
      </c>
      <c r="AV102" s="436">
        <v>0</v>
      </c>
      <c r="AW102" s="436">
        <v>0</v>
      </c>
      <c r="AX102" s="436">
        <v>0</v>
      </c>
      <c r="AY102" s="436">
        <v>0</v>
      </c>
      <c r="AZ102" s="436">
        <v>0</v>
      </c>
      <c r="BA102" s="436">
        <v>2.879999999999999</v>
      </c>
      <c r="BB102" s="436">
        <v>0</v>
      </c>
      <c r="BC102" s="436">
        <v>0.34300000000000003</v>
      </c>
      <c r="BD102" s="436">
        <v>0</v>
      </c>
      <c r="BE102" s="436">
        <v>0</v>
      </c>
      <c r="BF102" s="437">
        <v>0</v>
      </c>
      <c r="BG102" s="436">
        <v>0</v>
      </c>
      <c r="BH102" s="436">
        <v>1</v>
      </c>
      <c r="BI102" s="436">
        <v>0</v>
      </c>
    </row>
    <row r="103" spans="1:61">
      <c r="A103" s="432">
        <v>103430</v>
      </c>
      <c r="B103" s="432">
        <v>3303328</v>
      </c>
      <c r="C103" s="433" t="s">
        <v>177</v>
      </c>
      <c r="D103" s="417" t="s">
        <v>515</v>
      </c>
      <c r="E103" s="434" t="s">
        <v>516</v>
      </c>
      <c r="F103" s="435">
        <v>1</v>
      </c>
      <c r="G103" s="436">
        <v>0</v>
      </c>
      <c r="H103" s="436">
        <v>0</v>
      </c>
      <c r="I103" s="436">
        <v>7</v>
      </c>
      <c r="J103" s="436">
        <v>0</v>
      </c>
      <c r="K103" s="436">
        <v>0</v>
      </c>
      <c r="L103" s="436">
        <v>0</v>
      </c>
      <c r="M103" s="436">
        <v>208</v>
      </c>
      <c r="N103" s="436">
        <v>208</v>
      </c>
      <c r="O103" s="436">
        <v>27</v>
      </c>
      <c r="P103" s="436">
        <v>181</v>
      </c>
      <c r="Q103" s="436">
        <v>0</v>
      </c>
      <c r="R103" s="436">
        <v>0</v>
      </c>
      <c r="S103" s="436">
        <v>0</v>
      </c>
      <c r="T103" s="436">
        <v>0</v>
      </c>
      <c r="U103" s="436">
        <v>0</v>
      </c>
      <c r="V103" s="436">
        <v>0</v>
      </c>
      <c r="W103" s="436">
        <v>0</v>
      </c>
      <c r="X103" s="436">
        <v>0</v>
      </c>
      <c r="Y103" s="436">
        <v>29.714285714285715</v>
      </c>
      <c r="Z103" s="436">
        <v>53.999999999999879</v>
      </c>
      <c r="AA103" s="436">
        <v>54.999999999999801</v>
      </c>
      <c r="AB103" s="436">
        <v>0</v>
      </c>
      <c r="AC103" s="436">
        <v>0</v>
      </c>
      <c r="AD103" s="436">
        <v>87.999999999999986</v>
      </c>
      <c r="AE103" s="436">
        <v>2.9999999999999951</v>
      </c>
      <c r="AF103" s="436">
        <v>26</v>
      </c>
      <c r="AG103" s="436">
        <v>43.999999999999886</v>
      </c>
      <c r="AH103" s="436">
        <v>2.9999999999999951</v>
      </c>
      <c r="AI103" s="436">
        <v>30.99999999999989</v>
      </c>
      <c r="AJ103" s="436">
        <v>13</v>
      </c>
      <c r="AK103" s="436">
        <v>0</v>
      </c>
      <c r="AL103" s="436">
        <v>0</v>
      </c>
      <c r="AM103" s="436">
        <v>0</v>
      </c>
      <c r="AN103" s="436">
        <v>0</v>
      </c>
      <c r="AO103" s="436">
        <v>0</v>
      </c>
      <c r="AP103" s="436">
        <v>0</v>
      </c>
      <c r="AQ103" s="436">
        <v>0</v>
      </c>
      <c r="AR103" s="436">
        <v>14.939226519337016</v>
      </c>
      <c r="AS103" s="436">
        <v>0</v>
      </c>
      <c r="AT103" s="436">
        <v>42.531847769953984</v>
      </c>
      <c r="AU103" s="436">
        <v>0</v>
      </c>
      <c r="AV103" s="436">
        <v>0</v>
      </c>
      <c r="AW103" s="436">
        <v>0</v>
      </c>
      <c r="AX103" s="436">
        <v>0</v>
      </c>
      <c r="AY103" s="436">
        <v>0</v>
      </c>
      <c r="AZ103" s="436">
        <v>0</v>
      </c>
      <c r="BA103" s="436">
        <v>0</v>
      </c>
      <c r="BB103" s="436">
        <v>0</v>
      </c>
      <c r="BC103" s="436">
        <v>0.57299999999999995</v>
      </c>
      <c r="BD103" s="436">
        <v>0</v>
      </c>
      <c r="BE103" s="436">
        <v>0</v>
      </c>
      <c r="BF103" s="437">
        <v>0</v>
      </c>
      <c r="BG103" s="436">
        <v>0</v>
      </c>
      <c r="BH103" s="436">
        <v>1</v>
      </c>
      <c r="BI103" s="436">
        <v>0</v>
      </c>
    </row>
    <row r="104" spans="1:61">
      <c r="A104" s="432">
        <v>103433</v>
      </c>
      <c r="B104" s="432">
        <v>3303331</v>
      </c>
      <c r="C104" s="433" t="s">
        <v>178</v>
      </c>
      <c r="D104" s="417" t="s">
        <v>515</v>
      </c>
      <c r="E104" s="434" t="s">
        <v>516</v>
      </c>
      <c r="F104" s="435">
        <v>1</v>
      </c>
      <c r="G104" s="436">
        <v>0</v>
      </c>
      <c r="H104" s="436">
        <v>0</v>
      </c>
      <c r="I104" s="436">
        <v>7</v>
      </c>
      <c r="J104" s="436">
        <v>0</v>
      </c>
      <c r="K104" s="436">
        <v>0</v>
      </c>
      <c r="L104" s="436">
        <v>0</v>
      </c>
      <c r="M104" s="436">
        <v>211</v>
      </c>
      <c r="N104" s="436">
        <v>211</v>
      </c>
      <c r="O104" s="436">
        <v>30</v>
      </c>
      <c r="P104" s="436">
        <v>181</v>
      </c>
      <c r="Q104" s="436">
        <v>0</v>
      </c>
      <c r="R104" s="436">
        <v>0</v>
      </c>
      <c r="S104" s="436">
        <v>0</v>
      </c>
      <c r="T104" s="436">
        <v>0</v>
      </c>
      <c r="U104" s="436">
        <v>0</v>
      </c>
      <c r="V104" s="436">
        <v>0</v>
      </c>
      <c r="W104" s="436">
        <v>0</v>
      </c>
      <c r="X104" s="436">
        <v>0</v>
      </c>
      <c r="Y104" s="436">
        <v>30.142857142857142</v>
      </c>
      <c r="Z104" s="436">
        <v>74.999999999999858</v>
      </c>
      <c r="AA104" s="436">
        <v>74.999999999999858</v>
      </c>
      <c r="AB104" s="436">
        <v>0</v>
      </c>
      <c r="AC104" s="436">
        <v>0</v>
      </c>
      <c r="AD104" s="436">
        <v>43.999999999999837</v>
      </c>
      <c r="AE104" s="436">
        <v>47.999999999999837</v>
      </c>
      <c r="AF104" s="436">
        <v>9.9999999999999893</v>
      </c>
      <c r="AG104" s="436">
        <v>9.9999999999999893</v>
      </c>
      <c r="AH104" s="436">
        <v>10.999999999999991</v>
      </c>
      <c r="AI104" s="436">
        <v>51.999999999999837</v>
      </c>
      <c r="AJ104" s="436">
        <v>35.999999999999829</v>
      </c>
      <c r="AK104" s="436">
        <v>0</v>
      </c>
      <c r="AL104" s="436">
        <v>0</v>
      </c>
      <c r="AM104" s="436">
        <v>0</v>
      </c>
      <c r="AN104" s="436">
        <v>0</v>
      </c>
      <c r="AO104" s="436">
        <v>0</v>
      </c>
      <c r="AP104" s="436">
        <v>0</v>
      </c>
      <c r="AQ104" s="436">
        <v>0</v>
      </c>
      <c r="AR104" s="436">
        <v>65.281767955801072</v>
      </c>
      <c r="AS104" s="436">
        <v>0</v>
      </c>
      <c r="AT104" s="436">
        <v>81.31192014378</v>
      </c>
      <c r="AU104" s="436">
        <v>0</v>
      </c>
      <c r="AV104" s="436">
        <v>0</v>
      </c>
      <c r="AW104" s="436">
        <v>0</v>
      </c>
      <c r="AX104" s="436">
        <v>0</v>
      </c>
      <c r="AY104" s="436">
        <v>0</v>
      </c>
      <c r="AZ104" s="436">
        <v>0</v>
      </c>
      <c r="BA104" s="436">
        <v>1.3399999999999928</v>
      </c>
      <c r="BB104" s="436">
        <v>0</v>
      </c>
      <c r="BC104" s="436">
        <v>0.436</v>
      </c>
      <c r="BD104" s="436">
        <v>0</v>
      </c>
      <c r="BE104" s="436">
        <v>0</v>
      </c>
      <c r="BF104" s="437">
        <v>0</v>
      </c>
      <c r="BG104" s="436">
        <v>0</v>
      </c>
      <c r="BH104" s="436">
        <v>1</v>
      </c>
      <c r="BI104" s="436">
        <v>0</v>
      </c>
    </row>
    <row r="105" spans="1:61">
      <c r="A105" s="432">
        <v>103434</v>
      </c>
      <c r="B105" s="432">
        <v>3303335</v>
      </c>
      <c r="C105" s="433" t="s">
        <v>179</v>
      </c>
      <c r="D105" s="417" t="s">
        <v>515</v>
      </c>
      <c r="E105" s="434" t="s">
        <v>516</v>
      </c>
      <c r="F105" s="435">
        <v>1</v>
      </c>
      <c r="G105" s="436">
        <v>0</v>
      </c>
      <c r="H105" s="436">
        <v>0</v>
      </c>
      <c r="I105" s="436">
        <v>7</v>
      </c>
      <c r="J105" s="436">
        <v>0</v>
      </c>
      <c r="K105" s="436">
        <v>0</v>
      </c>
      <c r="L105" s="436">
        <v>0</v>
      </c>
      <c r="M105" s="436">
        <v>195</v>
      </c>
      <c r="N105" s="436">
        <v>195</v>
      </c>
      <c r="O105" s="436">
        <v>23</v>
      </c>
      <c r="P105" s="436">
        <v>172</v>
      </c>
      <c r="Q105" s="436">
        <v>0</v>
      </c>
      <c r="R105" s="436">
        <v>0</v>
      </c>
      <c r="S105" s="436">
        <v>0</v>
      </c>
      <c r="T105" s="436">
        <v>0</v>
      </c>
      <c r="U105" s="436">
        <v>0</v>
      </c>
      <c r="V105" s="436">
        <v>0</v>
      </c>
      <c r="W105" s="436">
        <v>0</v>
      </c>
      <c r="X105" s="436">
        <v>0</v>
      </c>
      <c r="Y105" s="436">
        <v>27.857142857142858</v>
      </c>
      <c r="Z105" s="436">
        <v>129.99999999999986</v>
      </c>
      <c r="AA105" s="436">
        <v>129.99999999999986</v>
      </c>
      <c r="AB105" s="436">
        <v>0</v>
      </c>
      <c r="AC105" s="436">
        <v>0</v>
      </c>
      <c r="AD105" s="436">
        <v>4.999999999999992</v>
      </c>
      <c r="AE105" s="436">
        <v>1.9999999999999889</v>
      </c>
      <c r="AF105" s="436">
        <v>5.9999999999999867</v>
      </c>
      <c r="AG105" s="436">
        <v>84.999999999999829</v>
      </c>
      <c r="AH105" s="436">
        <v>11.999999999999993</v>
      </c>
      <c r="AI105" s="436">
        <v>72.999999999999929</v>
      </c>
      <c r="AJ105" s="436">
        <v>11.999999999999993</v>
      </c>
      <c r="AK105" s="436">
        <v>0</v>
      </c>
      <c r="AL105" s="436">
        <v>0</v>
      </c>
      <c r="AM105" s="436">
        <v>0</v>
      </c>
      <c r="AN105" s="436">
        <v>0</v>
      </c>
      <c r="AO105" s="436">
        <v>0</v>
      </c>
      <c r="AP105" s="436">
        <v>0</v>
      </c>
      <c r="AQ105" s="436">
        <v>0</v>
      </c>
      <c r="AR105" s="436">
        <v>57.819767441860321</v>
      </c>
      <c r="AS105" s="436">
        <v>0</v>
      </c>
      <c r="AT105" s="436">
        <v>53.429418838242135</v>
      </c>
      <c r="AU105" s="436">
        <v>0</v>
      </c>
      <c r="AV105" s="436">
        <v>0</v>
      </c>
      <c r="AW105" s="436">
        <v>0</v>
      </c>
      <c r="AX105" s="436">
        <v>0</v>
      </c>
      <c r="AY105" s="436">
        <v>0</v>
      </c>
      <c r="AZ105" s="436">
        <v>0</v>
      </c>
      <c r="BA105" s="436">
        <v>3.2999999999999958</v>
      </c>
      <c r="BB105" s="436">
        <v>0</v>
      </c>
      <c r="BC105" s="436">
        <v>0.42299999999999999</v>
      </c>
      <c r="BD105" s="436">
        <v>0</v>
      </c>
      <c r="BE105" s="436">
        <v>0</v>
      </c>
      <c r="BF105" s="437">
        <v>0</v>
      </c>
      <c r="BG105" s="436">
        <v>0</v>
      </c>
      <c r="BH105" s="436">
        <v>1</v>
      </c>
      <c r="BI105" s="436">
        <v>0</v>
      </c>
    </row>
    <row r="106" spans="1:61">
      <c r="A106" s="432">
        <v>103438</v>
      </c>
      <c r="B106" s="432">
        <v>3303344</v>
      </c>
      <c r="C106" s="433" t="s">
        <v>180</v>
      </c>
      <c r="D106" s="417" t="s">
        <v>515</v>
      </c>
      <c r="E106" s="434" t="s">
        <v>516</v>
      </c>
      <c r="F106" s="435">
        <v>1</v>
      </c>
      <c r="G106" s="436">
        <v>0</v>
      </c>
      <c r="H106" s="436">
        <v>0</v>
      </c>
      <c r="I106" s="436">
        <v>7</v>
      </c>
      <c r="J106" s="436">
        <v>0</v>
      </c>
      <c r="K106" s="436">
        <v>0</v>
      </c>
      <c r="L106" s="436">
        <v>0</v>
      </c>
      <c r="M106" s="436">
        <v>419</v>
      </c>
      <c r="N106" s="436">
        <v>419</v>
      </c>
      <c r="O106" s="436">
        <v>59</v>
      </c>
      <c r="P106" s="436">
        <v>360</v>
      </c>
      <c r="Q106" s="436">
        <v>0</v>
      </c>
      <c r="R106" s="436">
        <v>0</v>
      </c>
      <c r="S106" s="436">
        <v>0</v>
      </c>
      <c r="T106" s="436">
        <v>0</v>
      </c>
      <c r="U106" s="436">
        <v>0</v>
      </c>
      <c r="V106" s="436">
        <v>0</v>
      </c>
      <c r="W106" s="436">
        <v>0</v>
      </c>
      <c r="X106" s="436">
        <v>0</v>
      </c>
      <c r="Y106" s="436">
        <v>59.857142857142854</v>
      </c>
      <c r="Z106" s="436">
        <v>82.999999999999986</v>
      </c>
      <c r="AA106" s="436">
        <v>84.999999999999801</v>
      </c>
      <c r="AB106" s="436">
        <v>0</v>
      </c>
      <c r="AC106" s="436">
        <v>0</v>
      </c>
      <c r="AD106" s="436">
        <v>203.9999999999996</v>
      </c>
      <c r="AE106" s="436">
        <v>25.999999999999996</v>
      </c>
      <c r="AF106" s="436">
        <v>27.999999999999964</v>
      </c>
      <c r="AG106" s="436">
        <v>27.999999999999964</v>
      </c>
      <c r="AH106" s="436">
        <v>32.999999999999979</v>
      </c>
      <c r="AI106" s="436">
        <v>61.999999999999766</v>
      </c>
      <c r="AJ106" s="436">
        <v>37.999999999999986</v>
      </c>
      <c r="AK106" s="436">
        <v>0</v>
      </c>
      <c r="AL106" s="436">
        <v>0</v>
      </c>
      <c r="AM106" s="436">
        <v>0</v>
      </c>
      <c r="AN106" s="436">
        <v>0</v>
      </c>
      <c r="AO106" s="436">
        <v>0</v>
      </c>
      <c r="AP106" s="436">
        <v>0</v>
      </c>
      <c r="AQ106" s="436">
        <v>0</v>
      </c>
      <c r="AR106" s="436">
        <v>96.602777777777533</v>
      </c>
      <c r="AS106" s="436">
        <v>0</v>
      </c>
      <c r="AT106" s="436">
        <v>106.55704058712098</v>
      </c>
      <c r="AU106" s="436">
        <v>0</v>
      </c>
      <c r="AV106" s="436">
        <v>0</v>
      </c>
      <c r="AW106" s="436">
        <v>0</v>
      </c>
      <c r="AX106" s="436">
        <v>0</v>
      </c>
      <c r="AY106" s="436">
        <v>0</v>
      </c>
      <c r="AZ106" s="436">
        <v>0</v>
      </c>
      <c r="BA106" s="436">
        <v>0</v>
      </c>
      <c r="BB106" s="436">
        <v>0</v>
      </c>
      <c r="BC106" s="436">
        <v>0.48</v>
      </c>
      <c r="BD106" s="436">
        <v>0</v>
      </c>
      <c r="BE106" s="436">
        <v>0</v>
      </c>
      <c r="BF106" s="437">
        <v>0</v>
      </c>
      <c r="BG106" s="436">
        <v>0</v>
      </c>
      <c r="BH106" s="436">
        <v>1</v>
      </c>
      <c r="BI106" s="436">
        <v>0</v>
      </c>
    </row>
    <row r="107" spans="1:61">
      <c r="A107" s="432">
        <v>103439</v>
      </c>
      <c r="B107" s="432">
        <v>3303346</v>
      </c>
      <c r="C107" s="433" t="s">
        <v>181</v>
      </c>
      <c r="D107" s="417" t="s">
        <v>515</v>
      </c>
      <c r="E107" s="434" t="s">
        <v>516</v>
      </c>
      <c r="F107" s="435">
        <v>1</v>
      </c>
      <c r="G107" s="436">
        <v>0</v>
      </c>
      <c r="H107" s="436">
        <v>0</v>
      </c>
      <c r="I107" s="436">
        <v>7</v>
      </c>
      <c r="J107" s="436">
        <v>0</v>
      </c>
      <c r="K107" s="436">
        <v>0</v>
      </c>
      <c r="L107" s="436">
        <v>0</v>
      </c>
      <c r="M107" s="436">
        <v>300</v>
      </c>
      <c r="N107" s="436">
        <v>300</v>
      </c>
      <c r="O107" s="436">
        <v>35</v>
      </c>
      <c r="P107" s="436">
        <v>265</v>
      </c>
      <c r="Q107" s="436">
        <v>0</v>
      </c>
      <c r="R107" s="436">
        <v>0</v>
      </c>
      <c r="S107" s="436">
        <v>0</v>
      </c>
      <c r="T107" s="436">
        <v>0</v>
      </c>
      <c r="U107" s="436">
        <v>0</v>
      </c>
      <c r="V107" s="436">
        <v>0</v>
      </c>
      <c r="W107" s="436">
        <v>0</v>
      </c>
      <c r="X107" s="436">
        <v>0</v>
      </c>
      <c r="Y107" s="436">
        <v>42.857142857142854</v>
      </c>
      <c r="Z107" s="436">
        <v>121.9999999999998</v>
      </c>
      <c r="AA107" s="436">
        <v>156.99999999999989</v>
      </c>
      <c r="AB107" s="436">
        <v>0</v>
      </c>
      <c r="AC107" s="436">
        <v>0</v>
      </c>
      <c r="AD107" s="436">
        <v>22.999999999999982</v>
      </c>
      <c r="AE107" s="436">
        <v>10.999999999999979</v>
      </c>
      <c r="AF107" s="436">
        <v>25.999999999999979</v>
      </c>
      <c r="AG107" s="436">
        <v>21.999999999999993</v>
      </c>
      <c r="AH107" s="436">
        <v>55.999999999999801</v>
      </c>
      <c r="AI107" s="436">
        <v>87</v>
      </c>
      <c r="AJ107" s="436">
        <v>75</v>
      </c>
      <c r="AK107" s="436">
        <v>0</v>
      </c>
      <c r="AL107" s="436">
        <v>0</v>
      </c>
      <c r="AM107" s="436">
        <v>0</v>
      </c>
      <c r="AN107" s="436">
        <v>0</v>
      </c>
      <c r="AO107" s="436">
        <v>0</v>
      </c>
      <c r="AP107" s="436">
        <v>0</v>
      </c>
      <c r="AQ107" s="436">
        <v>0</v>
      </c>
      <c r="AR107" s="436">
        <v>65.660377358490308</v>
      </c>
      <c r="AS107" s="436">
        <v>0</v>
      </c>
      <c r="AT107" s="436">
        <v>172.60883919215701</v>
      </c>
      <c r="AU107" s="436">
        <v>0</v>
      </c>
      <c r="AV107" s="436">
        <v>0</v>
      </c>
      <c r="AW107" s="436">
        <v>0</v>
      </c>
      <c r="AX107" s="436">
        <v>0</v>
      </c>
      <c r="AY107" s="436">
        <v>0</v>
      </c>
      <c r="AZ107" s="436">
        <v>0</v>
      </c>
      <c r="BA107" s="436">
        <v>21.000000000000004</v>
      </c>
      <c r="BB107" s="436">
        <v>0</v>
      </c>
      <c r="BC107" s="436">
        <v>0.53</v>
      </c>
      <c r="BD107" s="436">
        <v>0</v>
      </c>
      <c r="BE107" s="436">
        <v>0</v>
      </c>
      <c r="BF107" s="437">
        <v>0</v>
      </c>
      <c r="BG107" s="436">
        <v>0</v>
      </c>
      <c r="BH107" s="436">
        <v>1</v>
      </c>
      <c r="BI107" s="436">
        <v>0</v>
      </c>
    </row>
    <row r="108" spans="1:61">
      <c r="A108" s="432">
        <v>103443</v>
      </c>
      <c r="B108" s="432">
        <v>3303351</v>
      </c>
      <c r="C108" s="433" t="s">
        <v>182</v>
      </c>
      <c r="D108" s="417" t="s">
        <v>515</v>
      </c>
      <c r="E108" s="434" t="s">
        <v>516</v>
      </c>
      <c r="F108" s="435">
        <v>1</v>
      </c>
      <c r="G108" s="436">
        <v>0</v>
      </c>
      <c r="H108" s="436">
        <v>0</v>
      </c>
      <c r="I108" s="436">
        <v>7</v>
      </c>
      <c r="J108" s="436">
        <v>0</v>
      </c>
      <c r="K108" s="436">
        <v>0</v>
      </c>
      <c r="L108" s="436">
        <v>0</v>
      </c>
      <c r="M108" s="436">
        <v>206</v>
      </c>
      <c r="N108" s="436">
        <v>206</v>
      </c>
      <c r="O108" s="436">
        <v>28</v>
      </c>
      <c r="P108" s="436">
        <v>178</v>
      </c>
      <c r="Q108" s="436">
        <v>0</v>
      </c>
      <c r="R108" s="436">
        <v>0</v>
      </c>
      <c r="S108" s="436">
        <v>0</v>
      </c>
      <c r="T108" s="436">
        <v>0</v>
      </c>
      <c r="U108" s="436">
        <v>0</v>
      </c>
      <c r="V108" s="436">
        <v>0</v>
      </c>
      <c r="W108" s="436">
        <v>0</v>
      </c>
      <c r="X108" s="436">
        <v>0</v>
      </c>
      <c r="Y108" s="436">
        <v>29.428571428571427</v>
      </c>
      <c r="Z108" s="436">
        <v>91</v>
      </c>
      <c r="AA108" s="436">
        <v>94.999999999999929</v>
      </c>
      <c r="AB108" s="436">
        <v>0</v>
      </c>
      <c r="AC108" s="436">
        <v>0</v>
      </c>
      <c r="AD108" s="436">
        <v>26.99999999999989</v>
      </c>
      <c r="AE108" s="436">
        <v>1.999999999999998</v>
      </c>
      <c r="AF108" s="436">
        <v>2.9999999999999991</v>
      </c>
      <c r="AG108" s="436">
        <v>47.999999999999986</v>
      </c>
      <c r="AH108" s="436">
        <v>8.9999999999999982</v>
      </c>
      <c r="AI108" s="436">
        <v>104.99999999999986</v>
      </c>
      <c r="AJ108" s="436">
        <v>11.999999999999996</v>
      </c>
      <c r="AK108" s="436">
        <v>0</v>
      </c>
      <c r="AL108" s="436">
        <v>0</v>
      </c>
      <c r="AM108" s="436">
        <v>0</v>
      </c>
      <c r="AN108" s="436">
        <v>0</v>
      </c>
      <c r="AO108" s="436">
        <v>0</v>
      </c>
      <c r="AP108" s="436">
        <v>0</v>
      </c>
      <c r="AQ108" s="436">
        <v>0</v>
      </c>
      <c r="AR108" s="436">
        <v>25.460674157303263</v>
      </c>
      <c r="AS108" s="436">
        <v>0</v>
      </c>
      <c r="AT108" s="436">
        <v>66.764248910027675</v>
      </c>
      <c r="AU108" s="436">
        <v>0</v>
      </c>
      <c r="AV108" s="436">
        <v>0</v>
      </c>
      <c r="AW108" s="436">
        <v>0</v>
      </c>
      <c r="AX108" s="436">
        <v>0</v>
      </c>
      <c r="AY108" s="436">
        <v>0</v>
      </c>
      <c r="AZ108" s="436">
        <v>0</v>
      </c>
      <c r="BA108" s="436">
        <v>0</v>
      </c>
      <c r="BB108" s="436">
        <v>0</v>
      </c>
      <c r="BC108" s="436">
        <v>0.46300000000000002</v>
      </c>
      <c r="BD108" s="436">
        <v>0</v>
      </c>
      <c r="BE108" s="436">
        <v>0</v>
      </c>
      <c r="BF108" s="437">
        <v>0</v>
      </c>
      <c r="BG108" s="436">
        <v>0</v>
      </c>
      <c r="BH108" s="436">
        <v>1</v>
      </c>
      <c r="BI108" s="436">
        <v>0</v>
      </c>
    </row>
    <row r="109" spans="1:61">
      <c r="A109" s="432">
        <v>103444</v>
      </c>
      <c r="B109" s="432">
        <v>3303352</v>
      </c>
      <c r="C109" s="433" t="s">
        <v>183</v>
      </c>
      <c r="D109" s="417" t="s">
        <v>515</v>
      </c>
      <c r="E109" s="434" t="s">
        <v>516</v>
      </c>
      <c r="F109" s="435">
        <v>1</v>
      </c>
      <c r="G109" s="436">
        <v>0</v>
      </c>
      <c r="H109" s="436">
        <v>0</v>
      </c>
      <c r="I109" s="436">
        <v>7</v>
      </c>
      <c r="J109" s="436">
        <v>0</v>
      </c>
      <c r="K109" s="436">
        <v>0</v>
      </c>
      <c r="L109" s="436">
        <v>0</v>
      </c>
      <c r="M109" s="436">
        <v>119</v>
      </c>
      <c r="N109" s="436">
        <v>119</v>
      </c>
      <c r="O109" s="436">
        <v>11</v>
      </c>
      <c r="P109" s="436">
        <v>108</v>
      </c>
      <c r="Q109" s="436">
        <v>0</v>
      </c>
      <c r="R109" s="436">
        <v>0</v>
      </c>
      <c r="S109" s="436">
        <v>0</v>
      </c>
      <c r="T109" s="436">
        <v>0</v>
      </c>
      <c r="U109" s="436">
        <v>0</v>
      </c>
      <c r="V109" s="436">
        <v>0</v>
      </c>
      <c r="W109" s="436">
        <v>0</v>
      </c>
      <c r="X109" s="436">
        <v>0</v>
      </c>
      <c r="Y109" s="436">
        <v>17</v>
      </c>
      <c r="Z109" s="436">
        <v>46.999999999999964</v>
      </c>
      <c r="AA109" s="436">
        <v>51.999999999999957</v>
      </c>
      <c r="AB109" s="436">
        <v>0</v>
      </c>
      <c r="AC109" s="436">
        <v>0</v>
      </c>
      <c r="AD109" s="436">
        <v>61.999999999999936</v>
      </c>
      <c r="AE109" s="436">
        <v>4.9999999999999911</v>
      </c>
      <c r="AF109" s="436">
        <v>10.999999999999993</v>
      </c>
      <c r="AG109" s="436">
        <v>11.999999999999908</v>
      </c>
      <c r="AH109" s="436">
        <v>8.9999999999999964</v>
      </c>
      <c r="AI109" s="436">
        <v>15.999999999999996</v>
      </c>
      <c r="AJ109" s="436">
        <v>3.9999999999999925</v>
      </c>
      <c r="AK109" s="436">
        <v>0</v>
      </c>
      <c r="AL109" s="436">
        <v>0</v>
      </c>
      <c r="AM109" s="436">
        <v>0</v>
      </c>
      <c r="AN109" s="436">
        <v>0</v>
      </c>
      <c r="AO109" s="436">
        <v>0</v>
      </c>
      <c r="AP109" s="436">
        <v>0</v>
      </c>
      <c r="AQ109" s="436">
        <v>0</v>
      </c>
      <c r="AR109" s="436">
        <v>31.953703703703642</v>
      </c>
      <c r="AS109" s="436">
        <v>0</v>
      </c>
      <c r="AT109" s="436">
        <v>37.741624575680632</v>
      </c>
      <c r="AU109" s="436">
        <v>0</v>
      </c>
      <c r="AV109" s="436">
        <v>0</v>
      </c>
      <c r="AW109" s="436">
        <v>0</v>
      </c>
      <c r="AX109" s="436">
        <v>0</v>
      </c>
      <c r="AY109" s="436">
        <v>0</v>
      </c>
      <c r="AZ109" s="436">
        <v>0</v>
      </c>
      <c r="BA109" s="436">
        <v>2.8599999999999945</v>
      </c>
      <c r="BB109" s="436">
        <v>0</v>
      </c>
      <c r="BC109" s="436">
        <v>0.58499999999999996</v>
      </c>
      <c r="BD109" s="436">
        <v>0</v>
      </c>
      <c r="BE109" s="436">
        <v>0.41121495327102797</v>
      </c>
      <c r="BF109" s="437">
        <v>0</v>
      </c>
      <c r="BG109" s="436">
        <v>0</v>
      </c>
      <c r="BH109" s="436">
        <v>1</v>
      </c>
      <c r="BI109" s="436">
        <v>0</v>
      </c>
    </row>
    <row r="110" spans="1:61">
      <c r="A110" s="432">
        <v>103445</v>
      </c>
      <c r="B110" s="432">
        <v>3303353</v>
      </c>
      <c r="C110" s="433" t="s">
        <v>184</v>
      </c>
      <c r="D110" s="417" t="s">
        <v>515</v>
      </c>
      <c r="E110" s="434" t="s">
        <v>516</v>
      </c>
      <c r="F110" s="435">
        <v>1</v>
      </c>
      <c r="G110" s="436">
        <v>0</v>
      </c>
      <c r="H110" s="436">
        <v>0</v>
      </c>
      <c r="I110" s="436">
        <v>7</v>
      </c>
      <c r="J110" s="436">
        <v>0</v>
      </c>
      <c r="K110" s="436">
        <v>0</v>
      </c>
      <c r="L110" s="436">
        <v>0</v>
      </c>
      <c r="M110" s="436">
        <v>647</v>
      </c>
      <c r="N110" s="436">
        <v>647</v>
      </c>
      <c r="O110" s="436">
        <v>88</v>
      </c>
      <c r="P110" s="436">
        <v>559</v>
      </c>
      <c r="Q110" s="436">
        <v>0</v>
      </c>
      <c r="R110" s="436">
        <v>0</v>
      </c>
      <c r="S110" s="436">
        <v>0</v>
      </c>
      <c r="T110" s="436">
        <v>0</v>
      </c>
      <c r="U110" s="436">
        <v>0</v>
      </c>
      <c r="V110" s="436">
        <v>0</v>
      </c>
      <c r="W110" s="436">
        <v>0</v>
      </c>
      <c r="X110" s="436">
        <v>0</v>
      </c>
      <c r="Y110" s="436">
        <v>92.428571428571431</v>
      </c>
      <c r="Z110" s="436">
        <v>78.999999999999787</v>
      </c>
      <c r="AA110" s="436">
        <v>89.99999999999973</v>
      </c>
      <c r="AB110" s="436">
        <v>0</v>
      </c>
      <c r="AC110" s="436">
        <v>0</v>
      </c>
      <c r="AD110" s="436">
        <v>531.99999999999943</v>
      </c>
      <c r="AE110" s="436">
        <v>23.999999999999972</v>
      </c>
      <c r="AF110" s="436">
        <v>13.99999999999995</v>
      </c>
      <c r="AG110" s="436">
        <v>16.999999999999964</v>
      </c>
      <c r="AH110" s="436">
        <v>18.999999999999993</v>
      </c>
      <c r="AI110" s="436">
        <v>32.999999999999943</v>
      </c>
      <c r="AJ110" s="436">
        <v>7.9999999999999893</v>
      </c>
      <c r="AK110" s="436">
        <v>0</v>
      </c>
      <c r="AL110" s="436">
        <v>0</v>
      </c>
      <c r="AM110" s="436">
        <v>0</v>
      </c>
      <c r="AN110" s="436">
        <v>0</v>
      </c>
      <c r="AO110" s="436">
        <v>0</v>
      </c>
      <c r="AP110" s="436">
        <v>0</v>
      </c>
      <c r="AQ110" s="436">
        <v>0</v>
      </c>
      <c r="AR110" s="436">
        <v>42.901433691756232</v>
      </c>
      <c r="AS110" s="436">
        <v>0</v>
      </c>
      <c r="AT110" s="436">
        <v>145.7339119468331</v>
      </c>
      <c r="AU110" s="436">
        <v>0</v>
      </c>
      <c r="AV110" s="436">
        <v>0</v>
      </c>
      <c r="AW110" s="436">
        <v>0</v>
      </c>
      <c r="AX110" s="436">
        <v>0</v>
      </c>
      <c r="AY110" s="436">
        <v>0</v>
      </c>
      <c r="AZ110" s="436">
        <v>0</v>
      </c>
      <c r="BA110" s="436">
        <v>0</v>
      </c>
      <c r="BB110" s="436">
        <v>0</v>
      </c>
      <c r="BC110" s="436">
        <v>0.59</v>
      </c>
      <c r="BD110" s="436">
        <v>0</v>
      </c>
      <c r="BE110" s="436">
        <v>0</v>
      </c>
      <c r="BF110" s="437">
        <v>0</v>
      </c>
      <c r="BG110" s="436">
        <v>0</v>
      </c>
      <c r="BH110" s="436">
        <v>1</v>
      </c>
      <c r="BI110" s="436">
        <v>0</v>
      </c>
    </row>
    <row r="111" spans="1:61">
      <c r="A111" s="432">
        <v>103447</v>
      </c>
      <c r="B111" s="432">
        <v>3303355</v>
      </c>
      <c r="C111" s="433" t="s">
        <v>185</v>
      </c>
      <c r="D111" s="417" t="s">
        <v>515</v>
      </c>
      <c r="E111" s="434" t="s">
        <v>516</v>
      </c>
      <c r="F111" s="435">
        <v>1</v>
      </c>
      <c r="G111" s="436">
        <v>0</v>
      </c>
      <c r="H111" s="436">
        <v>0</v>
      </c>
      <c r="I111" s="436">
        <v>7</v>
      </c>
      <c r="J111" s="436">
        <v>0</v>
      </c>
      <c r="K111" s="436">
        <v>0</v>
      </c>
      <c r="L111" s="436">
        <v>0</v>
      </c>
      <c r="M111" s="436">
        <v>369</v>
      </c>
      <c r="N111" s="436">
        <v>369</v>
      </c>
      <c r="O111" s="436">
        <v>47</v>
      </c>
      <c r="P111" s="436">
        <v>322</v>
      </c>
      <c r="Q111" s="436">
        <v>0</v>
      </c>
      <c r="R111" s="436">
        <v>0</v>
      </c>
      <c r="S111" s="436">
        <v>0</v>
      </c>
      <c r="T111" s="436">
        <v>0</v>
      </c>
      <c r="U111" s="436">
        <v>0</v>
      </c>
      <c r="V111" s="436">
        <v>0</v>
      </c>
      <c r="W111" s="436">
        <v>0</v>
      </c>
      <c r="X111" s="436">
        <v>0</v>
      </c>
      <c r="Y111" s="436">
        <v>52.714285714285715</v>
      </c>
      <c r="Z111" s="436">
        <v>104.9999999999999</v>
      </c>
      <c r="AA111" s="436">
        <v>109.99999999999989</v>
      </c>
      <c r="AB111" s="436">
        <v>0</v>
      </c>
      <c r="AC111" s="436">
        <v>0</v>
      </c>
      <c r="AD111" s="436">
        <v>190.9999999999998</v>
      </c>
      <c r="AE111" s="436">
        <v>7.999999999999992</v>
      </c>
      <c r="AF111" s="436">
        <v>97.999999999999901</v>
      </c>
      <c r="AG111" s="436">
        <v>22.999999999999975</v>
      </c>
      <c r="AH111" s="436">
        <v>20.999999999999979</v>
      </c>
      <c r="AI111" s="436">
        <v>19.999999999999982</v>
      </c>
      <c r="AJ111" s="436">
        <v>7.999999999999992</v>
      </c>
      <c r="AK111" s="436">
        <v>0</v>
      </c>
      <c r="AL111" s="436">
        <v>0</v>
      </c>
      <c r="AM111" s="436">
        <v>0</v>
      </c>
      <c r="AN111" s="436">
        <v>0</v>
      </c>
      <c r="AO111" s="436">
        <v>0</v>
      </c>
      <c r="AP111" s="436">
        <v>0</v>
      </c>
      <c r="AQ111" s="436">
        <v>0</v>
      </c>
      <c r="AR111" s="436">
        <v>104.60747663551375</v>
      </c>
      <c r="AS111" s="436">
        <v>0</v>
      </c>
      <c r="AT111" s="436">
        <v>152.36742671724758</v>
      </c>
      <c r="AU111" s="436">
        <v>0</v>
      </c>
      <c r="AV111" s="436">
        <v>0</v>
      </c>
      <c r="AW111" s="436">
        <v>0</v>
      </c>
      <c r="AX111" s="436">
        <v>0</v>
      </c>
      <c r="AY111" s="436">
        <v>0</v>
      </c>
      <c r="AZ111" s="436">
        <v>0</v>
      </c>
      <c r="BA111" s="436">
        <v>8.8599999999999692</v>
      </c>
      <c r="BB111" s="436">
        <v>0</v>
      </c>
      <c r="BC111" s="436">
        <v>0.71299999999999997</v>
      </c>
      <c r="BD111" s="436">
        <v>0</v>
      </c>
      <c r="BE111" s="436">
        <v>0</v>
      </c>
      <c r="BF111" s="437">
        <v>0</v>
      </c>
      <c r="BG111" s="436">
        <v>0</v>
      </c>
      <c r="BH111" s="436">
        <v>1</v>
      </c>
      <c r="BI111" s="436">
        <v>0</v>
      </c>
    </row>
    <row r="112" spans="1:61">
      <c r="A112" s="432">
        <v>103453</v>
      </c>
      <c r="B112" s="432">
        <v>3303361</v>
      </c>
      <c r="C112" s="433" t="s">
        <v>186</v>
      </c>
      <c r="D112" s="417" t="s">
        <v>515</v>
      </c>
      <c r="E112" s="434" t="s">
        <v>516</v>
      </c>
      <c r="F112" s="435">
        <v>1</v>
      </c>
      <c r="G112" s="436">
        <v>0</v>
      </c>
      <c r="H112" s="436">
        <v>0</v>
      </c>
      <c r="I112" s="436">
        <v>7</v>
      </c>
      <c r="J112" s="436">
        <v>0</v>
      </c>
      <c r="K112" s="436">
        <v>0</v>
      </c>
      <c r="L112" s="436">
        <v>0</v>
      </c>
      <c r="M112" s="436">
        <v>335</v>
      </c>
      <c r="N112" s="436">
        <v>335</v>
      </c>
      <c r="O112" s="436">
        <v>45</v>
      </c>
      <c r="P112" s="436">
        <v>290</v>
      </c>
      <c r="Q112" s="436">
        <v>0</v>
      </c>
      <c r="R112" s="436">
        <v>0</v>
      </c>
      <c r="S112" s="436">
        <v>0</v>
      </c>
      <c r="T112" s="436">
        <v>0</v>
      </c>
      <c r="U112" s="436">
        <v>0</v>
      </c>
      <c r="V112" s="436">
        <v>0</v>
      </c>
      <c r="W112" s="436">
        <v>0</v>
      </c>
      <c r="X112" s="436">
        <v>0</v>
      </c>
      <c r="Y112" s="436">
        <v>47.857142857142854</v>
      </c>
      <c r="Z112" s="436">
        <v>162.99999999999983</v>
      </c>
      <c r="AA112" s="436">
        <v>164.99999999999974</v>
      </c>
      <c r="AB112" s="436">
        <v>0</v>
      </c>
      <c r="AC112" s="436">
        <v>0</v>
      </c>
      <c r="AD112" s="436">
        <v>41.999999999999929</v>
      </c>
      <c r="AE112" s="436">
        <v>18.999999999999979</v>
      </c>
      <c r="AF112" s="436">
        <v>49.999999999999808</v>
      </c>
      <c r="AG112" s="436">
        <v>32</v>
      </c>
      <c r="AH112" s="436">
        <v>77.999999999999872</v>
      </c>
      <c r="AI112" s="436">
        <v>80.999999999999872</v>
      </c>
      <c r="AJ112" s="436">
        <v>32.999999999999979</v>
      </c>
      <c r="AK112" s="436">
        <v>0</v>
      </c>
      <c r="AL112" s="436">
        <v>0</v>
      </c>
      <c r="AM112" s="436">
        <v>0</v>
      </c>
      <c r="AN112" s="436">
        <v>0</v>
      </c>
      <c r="AO112" s="436">
        <v>0</v>
      </c>
      <c r="AP112" s="436">
        <v>0</v>
      </c>
      <c r="AQ112" s="436">
        <v>0</v>
      </c>
      <c r="AR112" s="436">
        <v>91.258620689655075</v>
      </c>
      <c r="AS112" s="436">
        <v>0</v>
      </c>
      <c r="AT112" s="436">
        <v>85.12640550264706</v>
      </c>
      <c r="AU112" s="436">
        <v>0</v>
      </c>
      <c r="AV112" s="436">
        <v>0</v>
      </c>
      <c r="AW112" s="436">
        <v>0</v>
      </c>
      <c r="AX112" s="436">
        <v>0</v>
      </c>
      <c r="AY112" s="436">
        <v>0</v>
      </c>
      <c r="AZ112" s="436">
        <v>0</v>
      </c>
      <c r="BA112" s="436">
        <v>5.8999999999999808</v>
      </c>
      <c r="BB112" s="436">
        <v>0</v>
      </c>
      <c r="BC112" s="436">
        <v>0.47099999999999997</v>
      </c>
      <c r="BD112" s="436">
        <v>0</v>
      </c>
      <c r="BE112" s="436">
        <v>0</v>
      </c>
      <c r="BF112" s="437">
        <v>0</v>
      </c>
      <c r="BG112" s="436">
        <v>0</v>
      </c>
      <c r="BH112" s="436">
        <v>1</v>
      </c>
      <c r="BI112" s="436">
        <v>0</v>
      </c>
    </row>
    <row r="113" spans="1:61">
      <c r="A113" s="432">
        <v>103455</v>
      </c>
      <c r="B113" s="432">
        <v>3303363</v>
      </c>
      <c r="C113" s="433" t="s">
        <v>187</v>
      </c>
      <c r="D113" s="417" t="s">
        <v>515</v>
      </c>
      <c r="E113" s="434" t="s">
        <v>516</v>
      </c>
      <c r="F113" s="435">
        <v>1</v>
      </c>
      <c r="G113" s="436">
        <v>0</v>
      </c>
      <c r="H113" s="436">
        <v>0</v>
      </c>
      <c r="I113" s="436">
        <v>7</v>
      </c>
      <c r="J113" s="436">
        <v>0</v>
      </c>
      <c r="K113" s="436">
        <v>0</v>
      </c>
      <c r="L113" s="436">
        <v>0</v>
      </c>
      <c r="M113" s="436">
        <v>264</v>
      </c>
      <c r="N113" s="436">
        <v>264</v>
      </c>
      <c r="O113" s="436">
        <v>22</v>
      </c>
      <c r="P113" s="436">
        <v>242</v>
      </c>
      <c r="Q113" s="436">
        <v>0</v>
      </c>
      <c r="R113" s="436">
        <v>0</v>
      </c>
      <c r="S113" s="436">
        <v>0</v>
      </c>
      <c r="T113" s="436">
        <v>0</v>
      </c>
      <c r="U113" s="436">
        <v>0</v>
      </c>
      <c r="V113" s="436">
        <v>0</v>
      </c>
      <c r="W113" s="436">
        <v>0</v>
      </c>
      <c r="X113" s="436">
        <v>0</v>
      </c>
      <c r="Y113" s="436">
        <v>37.714285714285715</v>
      </c>
      <c r="Z113" s="436">
        <v>92.999999999999929</v>
      </c>
      <c r="AA113" s="436">
        <v>95.999999999999829</v>
      </c>
      <c r="AB113" s="436">
        <v>0</v>
      </c>
      <c r="AC113" s="436">
        <v>0</v>
      </c>
      <c r="AD113" s="436">
        <v>123.99999999999982</v>
      </c>
      <c r="AE113" s="436">
        <v>4.9999999999999893</v>
      </c>
      <c r="AF113" s="436">
        <v>53.999999999999858</v>
      </c>
      <c r="AG113" s="436">
        <v>14.999999999999996</v>
      </c>
      <c r="AH113" s="436">
        <v>12.999999999999989</v>
      </c>
      <c r="AI113" s="436">
        <v>35.999999999999901</v>
      </c>
      <c r="AJ113" s="436">
        <v>16.999999999999975</v>
      </c>
      <c r="AK113" s="436">
        <v>0</v>
      </c>
      <c r="AL113" s="436">
        <v>0</v>
      </c>
      <c r="AM113" s="436">
        <v>0</v>
      </c>
      <c r="AN113" s="436">
        <v>0</v>
      </c>
      <c r="AO113" s="436">
        <v>0</v>
      </c>
      <c r="AP113" s="436">
        <v>0</v>
      </c>
      <c r="AQ113" s="436">
        <v>0</v>
      </c>
      <c r="AR113" s="436">
        <v>30.545454545454287</v>
      </c>
      <c r="AS113" s="436">
        <v>0</v>
      </c>
      <c r="AT113" s="436">
        <v>78.452743263995501</v>
      </c>
      <c r="AU113" s="436">
        <v>0</v>
      </c>
      <c r="AV113" s="436">
        <v>0</v>
      </c>
      <c r="AW113" s="436">
        <v>0</v>
      </c>
      <c r="AX113" s="436">
        <v>0</v>
      </c>
      <c r="AY113" s="436">
        <v>0</v>
      </c>
      <c r="AZ113" s="436">
        <v>0</v>
      </c>
      <c r="BA113" s="436">
        <v>0</v>
      </c>
      <c r="BB113" s="436">
        <v>0</v>
      </c>
      <c r="BC113" s="436">
        <v>0.47</v>
      </c>
      <c r="BD113" s="436">
        <v>0</v>
      </c>
      <c r="BE113" s="436">
        <v>0</v>
      </c>
      <c r="BF113" s="437">
        <v>0</v>
      </c>
      <c r="BG113" s="436">
        <v>0</v>
      </c>
      <c r="BH113" s="436">
        <v>1</v>
      </c>
      <c r="BI113" s="436">
        <v>0</v>
      </c>
    </row>
    <row r="114" spans="1:61">
      <c r="A114" s="432">
        <v>103458</v>
      </c>
      <c r="B114" s="432">
        <v>3303367</v>
      </c>
      <c r="C114" s="433" t="s">
        <v>188</v>
      </c>
      <c r="D114" s="417" t="s">
        <v>515</v>
      </c>
      <c r="E114" s="434" t="s">
        <v>516</v>
      </c>
      <c r="F114" s="435">
        <v>1</v>
      </c>
      <c r="G114" s="436">
        <v>0</v>
      </c>
      <c r="H114" s="436">
        <v>0</v>
      </c>
      <c r="I114" s="436">
        <v>7</v>
      </c>
      <c r="J114" s="436">
        <v>0</v>
      </c>
      <c r="K114" s="436">
        <v>0</v>
      </c>
      <c r="L114" s="436">
        <v>0</v>
      </c>
      <c r="M114" s="436">
        <v>209</v>
      </c>
      <c r="N114" s="436">
        <v>209</v>
      </c>
      <c r="O114" s="436">
        <v>30</v>
      </c>
      <c r="P114" s="436">
        <v>179</v>
      </c>
      <c r="Q114" s="436">
        <v>0</v>
      </c>
      <c r="R114" s="436">
        <v>0</v>
      </c>
      <c r="S114" s="436">
        <v>0</v>
      </c>
      <c r="T114" s="436">
        <v>0</v>
      </c>
      <c r="U114" s="436">
        <v>0</v>
      </c>
      <c r="V114" s="436">
        <v>0</v>
      </c>
      <c r="W114" s="436">
        <v>0</v>
      </c>
      <c r="X114" s="436">
        <v>0</v>
      </c>
      <c r="Y114" s="436">
        <v>29.857142857142858</v>
      </c>
      <c r="Z114" s="436">
        <v>96.999999999999957</v>
      </c>
      <c r="AA114" s="436">
        <v>97.999999999999901</v>
      </c>
      <c r="AB114" s="436">
        <v>0</v>
      </c>
      <c r="AC114" s="436">
        <v>0</v>
      </c>
      <c r="AD114" s="436">
        <v>12.115942028985502</v>
      </c>
      <c r="AE114" s="436">
        <v>43.415458937197897</v>
      </c>
      <c r="AF114" s="436">
        <v>0</v>
      </c>
      <c r="AG114" s="436">
        <v>14.135265700483073</v>
      </c>
      <c r="AH114" s="436">
        <v>6.0579710144927512</v>
      </c>
      <c r="AI114" s="436">
        <v>85.821256038647235</v>
      </c>
      <c r="AJ114" s="436">
        <v>47.454106280193166</v>
      </c>
      <c r="AK114" s="436">
        <v>0</v>
      </c>
      <c r="AL114" s="436">
        <v>0</v>
      </c>
      <c r="AM114" s="436">
        <v>0</v>
      </c>
      <c r="AN114" s="436">
        <v>0</v>
      </c>
      <c r="AO114" s="436">
        <v>0</v>
      </c>
      <c r="AP114" s="436">
        <v>0</v>
      </c>
      <c r="AQ114" s="436">
        <v>0</v>
      </c>
      <c r="AR114" s="436">
        <v>17.513966480446918</v>
      </c>
      <c r="AS114" s="436">
        <v>0</v>
      </c>
      <c r="AT114" s="436">
        <v>55.383162459392494</v>
      </c>
      <c r="AU114" s="436">
        <v>0</v>
      </c>
      <c r="AV114" s="436">
        <v>0</v>
      </c>
      <c r="AW114" s="436">
        <v>0</v>
      </c>
      <c r="AX114" s="436">
        <v>0</v>
      </c>
      <c r="AY114" s="436">
        <v>0</v>
      </c>
      <c r="AZ114" s="436">
        <v>0</v>
      </c>
      <c r="BA114" s="436">
        <v>0</v>
      </c>
      <c r="BB114" s="436">
        <v>0</v>
      </c>
      <c r="BC114" s="436">
        <v>0.38400000000000001</v>
      </c>
      <c r="BD114" s="436">
        <v>0</v>
      </c>
      <c r="BE114" s="436">
        <v>0</v>
      </c>
      <c r="BF114" s="437">
        <v>0</v>
      </c>
      <c r="BG114" s="436">
        <v>0</v>
      </c>
      <c r="BH114" s="436">
        <v>1</v>
      </c>
      <c r="BI114" s="436">
        <v>0</v>
      </c>
    </row>
    <row r="115" spans="1:61">
      <c r="A115" s="432">
        <v>103459</v>
      </c>
      <c r="B115" s="432">
        <v>3303371</v>
      </c>
      <c r="C115" s="433" t="s">
        <v>189</v>
      </c>
      <c r="D115" s="417" t="s">
        <v>515</v>
      </c>
      <c r="E115" s="434" t="s">
        <v>516</v>
      </c>
      <c r="F115" s="435">
        <v>1</v>
      </c>
      <c r="G115" s="436">
        <v>0</v>
      </c>
      <c r="H115" s="436">
        <v>0</v>
      </c>
      <c r="I115" s="436">
        <v>3</v>
      </c>
      <c r="J115" s="436">
        <v>0</v>
      </c>
      <c r="K115" s="436">
        <v>0</v>
      </c>
      <c r="L115" s="436">
        <v>0</v>
      </c>
      <c r="M115" s="436">
        <v>256</v>
      </c>
      <c r="N115" s="436">
        <v>256</v>
      </c>
      <c r="O115" s="436">
        <v>85</v>
      </c>
      <c r="P115" s="436">
        <v>171</v>
      </c>
      <c r="Q115" s="436">
        <v>0</v>
      </c>
      <c r="R115" s="436">
        <v>0</v>
      </c>
      <c r="S115" s="436">
        <v>0</v>
      </c>
      <c r="T115" s="436">
        <v>0</v>
      </c>
      <c r="U115" s="436">
        <v>0</v>
      </c>
      <c r="V115" s="436">
        <v>0</v>
      </c>
      <c r="W115" s="436">
        <v>0</v>
      </c>
      <c r="X115" s="436">
        <v>0</v>
      </c>
      <c r="Y115" s="436">
        <v>85.333333333333329</v>
      </c>
      <c r="Z115" s="436">
        <v>65</v>
      </c>
      <c r="AA115" s="436">
        <v>66</v>
      </c>
      <c r="AB115" s="436">
        <v>0</v>
      </c>
      <c r="AC115" s="436">
        <v>0</v>
      </c>
      <c r="AD115" s="436">
        <v>125</v>
      </c>
      <c r="AE115" s="436">
        <v>9</v>
      </c>
      <c r="AF115" s="436">
        <v>23</v>
      </c>
      <c r="AG115" s="436">
        <v>10</v>
      </c>
      <c r="AH115" s="436">
        <v>24</v>
      </c>
      <c r="AI115" s="436">
        <v>23</v>
      </c>
      <c r="AJ115" s="436">
        <v>42</v>
      </c>
      <c r="AK115" s="436">
        <v>0</v>
      </c>
      <c r="AL115" s="436">
        <v>0</v>
      </c>
      <c r="AM115" s="436">
        <v>0</v>
      </c>
      <c r="AN115" s="436">
        <v>0</v>
      </c>
      <c r="AO115" s="436">
        <v>0</v>
      </c>
      <c r="AP115" s="436">
        <v>0</v>
      </c>
      <c r="AQ115" s="436">
        <v>0</v>
      </c>
      <c r="AR115" s="436">
        <v>10.479532163742668</v>
      </c>
      <c r="AS115" s="436">
        <v>0</v>
      </c>
      <c r="AT115" s="436">
        <v>87.377245508982014</v>
      </c>
      <c r="AU115" s="436">
        <v>0</v>
      </c>
      <c r="AV115" s="436">
        <v>0</v>
      </c>
      <c r="AW115" s="436">
        <v>0</v>
      </c>
      <c r="AX115" s="436">
        <v>0</v>
      </c>
      <c r="AY115" s="436">
        <v>0</v>
      </c>
      <c r="AZ115" s="436">
        <v>0</v>
      </c>
      <c r="BA115" s="436">
        <v>0</v>
      </c>
      <c r="BB115" s="436">
        <v>0</v>
      </c>
      <c r="BC115" s="436">
        <v>0.749</v>
      </c>
      <c r="BD115" s="436">
        <v>0</v>
      </c>
      <c r="BE115" s="436">
        <v>0</v>
      </c>
      <c r="BF115" s="437">
        <v>0</v>
      </c>
      <c r="BG115" s="436">
        <v>0</v>
      </c>
      <c r="BH115" s="436">
        <v>1</v>
      </c>
      <c r="BI115" s="436">
        <v>0</v>
      </c>
    </row>
    <row r="116" spans="1:61">
      <c r="A116" s="432">
        <v>103460</v>
      </c>
      <c r="B116" s="432">
        <v>3303372</v>
      </c>
      <c r="C116" s="433" t="s">
        <v>190</v>
      </c>
      <c r="D116" s="417" t="s">
        <v>515</v>
      </c>
      <c r="E116" s="434" t="s">
        <v>516</v>
      </c>
      <c r="F116" s="435">
        <v>1</v>
      </c>
      <c r="G116" s="436">
        <v>0</v>
      </c>
      <c r="H116" s="436">
        <v>0</v>
      </c>
      <c r="I116" s="436">
        <v>7</v>
      </c>
      <c r="J116" s="436">
        <v>0</v>
      </c>
      <c r="K116" s="436">
        <v>0</v>
      </c>
      <c r="L116" s="436">
        <v>0</v>
      </c>
      <c r="M116" s="436">
        <v>516</v>
      </c>
      <c r="N116" s="436">
        <v>516</v>
      </c>
      <c r="O116" s="436">
        <v>74</v>
      </c>
      <c r="P116" s="436">
        <v>442</v>
      </c>
      <c r="Q116" s="436">
        <v>0</v>
      </c>
      <c r="R116" s="436">
        <v>0</v>
      </c>
      <c r="S116" s="436">
        <v>0</v>
      </c>
      <c r="T116" s="436">
        <v>0</v>
      </c>
      <c r="U116" s="436">
        <v>0</v>
      </c>
      <c r="V116" s="436">
        <v>0</v>
      </c>
      <c r="W116" s="436">
        <v>0</v>
      </c>
      <c r="X116" s="436">
        <v>0</v>
      </c>
      <c r="Y116" s="436">
        <v>73.714285714285708</v>
      </c>
      <c r="Z116" s="436">
        <v>243.99999999999972</v>
      </c>
      <c r="AA116" s="436">
        <v>245.99999999999966</v>
      </c>
      <c r="AB116" s="436">
        <v>0</v>
      </c>
      <c r="AC116" s="436">
        <v>0</v>
      </c>
      <c r="AD116" s="436">
        <v>47.091262135922328</v>
      </c>
      <c r="AE116" s="436">
        <v>48.093203883495136</v>
      </c>
      <c r="AF116" s="436">
        <v>80.15533980582488</v>
      </c>
      <c r="AG116" s="436">
        <v>144.27961165048498</v>
      </c>
      <c r="AH116" s="436">
        <v>102.19805825242695</v>
      </c>
      <c r="AI116" s="436">
        <v>73.141747572815532</v>
      </c>
      <c r="AJ116" s="436">
        <v>21.04077669902912</v>
      </c>
      <c r="AK116" s="436">
        <v>0</v>
      </c>
      <c r="AL116" s="436">
        <v>0</v>
      </c>
      <c r="AM116" s="436">
        <v>0</v>
      </c>
      <c r="AN116" s="436">
        <v>0</v>
      </c>
      <c r="AO116" s="436">
        <v>0</v>
      </c>
      <c r="AP116" s="436">
        <v>0</v>
      </c>
      <c r="AQ116" s="436">
        <v>0</v>
      </c>
      <c r="AR116" s="436">
        <v>99.230769230769084</v>
      </c>
      <c r="AS116" s="436">
        <v>0</v>
      </c>
      <c r="AT116" s="436">
        <v>169.1645250871849</v>
      </c>
      <c r="AU116" s="436">
        <v>0</v>
      </c>
      <c r="AV116" s="436">
        <v>0</v>
      </c>
      <c r="AW116" s="436">
        <v>0</v>
      </c>
      <c r="AX116" s="436">
        <v>0</v>
      </c>
      <c r="AY116" s="436">
        <v>0</v>
      </c>
      <c r="AZ116" s="436">
        <v>0</v>
      </c>
      <c r="BA116" s="436">
        <v>7.039999999999961</v>
      </c>
      <c r="BB116" s="436">
        <v>0</v>
      </c>
      <c r="BC116" s="436">
        <v>0.41599999999999998</v>
      </c>
      <c r="BD116" s="436">
        <v>0</v>
      </c>
      <c r="BE116" s="436">
        <v>0</v>
      </c>
      <c r="BF116" s="437">
        <v>0</v>
      </c>
      <c r="BG116" s="436">
        <v>0</v>
      </c>
      <c r="BH116" s="436">
        <v>1</v>
      </c>
      <c r="BI116" s="436">
        <v>0</v>
      </c>
    </row>
    <row r="117" spans="1:61">
      <c r="A117" s="432">
        <v>103462</v>
      </c>
      <c r="B117" s="432">
        <v>3303375</v>
      </c>
      <c r="C117" s="433" t="s">
        <v>191</v>
      </c>
      <c r="D117" s="417" t="s">
        <v>515</v>
      </c>
      <c r="E117" s="434" t="s">
        <v>516</v>
      </c>
      <c r="F117" s="435">
        <v>1</v>
      </c>
      <c r="G117" s="436">
        <v>0</v>
      </c>
      <c r="H117" s="436">
        <v>0</v>
      </c>
      <c r="I117" s="436">
        <v>7</v>
      </c>
      <c r="J117" s="436">
        <v>0</v>
      </c>
      <c r="K117" s="436">
        <v>0</v>
      </c>
      <c r="L117" s="436">
        <v>0</v>
      </c>
      <c r="M117" s="436">
        <v>402</v>
      </c>
      <c r="N117" s="436">
        <v>402</v>
      </c>
      <c r="O117" s="436">
        <v>60</v>
      </c>
      <c r="P117" s="436">
        <v>342</v>
      </c>
      <c r="Q117" s="436">
        <v>0</v>
      </c>
      <c r="R117" s="436">
        <v>0</v>
      </c>
      <c r="S117" s="436">
        <v>0</v>
      </c>
      <c r="T117" s="436">
        <v>0</v>
      </c>
      <c r="U117" s="436">
        <v>0</v>
      </c>
      <c r="V117" s="436">
        <v>0</v>
      </c>
      <c r="W117" s="436">
        <v>0</v>
      </c>
      <c r="X117" s="436">
        <v>0</v>
      </c>
      <c r="Y117" s="436">
        <v>57.428571428571431</v>
      </c>
      <c r="Z117" s="436">
        <v>143.99999999999977</v>
      </c>
      <c r="AA117" s="436">
        <v>144.99999999999989</v>
      </c>
      <c r="AB117" s="436">
        <v>0</v>
      </c>
      <c r="AC117" s="436">
        <v>0</v>
      </c>
      <c r="AD117" s="436">
        <v>95.999999999999702</v>
      </c>
      <c r="AE117" s="436">
        <v>107.99999999999982</v>
      </c>
      <c r="AF117" s="436">
        <v>161.99999999999974</v>
      </c>
      <c r="AG117" s="436">
        <v>16.999999999999982</v>
      </c>
      <c r="AH117" s="436">
        <v>4.9999999999999867</v>
      </c>
      <c r="AI117" s="436">
        <v>8.9999999999999858</v>
      </c>
      <c r="AJ117" s="436">
        <v>4.9999999999999867</v>
      </c>
      <c r="AK117" s="436">
        <v>0</v>
      </c>
      <c r="AL117" s="436">
        <v>0</v>
      </c>
      <c r="AM117" s="436">
        <v>0</v>
      </c>
      <c r="AN117" s="436">
        <v>0</v>
      </c>
      <c r="AO117" s="436">
        <v>0</v>
      </c>
      <c r="AP117" s="436">
        <v>0</v>
      </c>
      <c r="AQ117" s="436">
        <v>0</v>
      </c>
      <c r="AR117" s="436">
        <v>93.681415929203183</v>
      </c>
      <c r="AS117" s="436">
        <v>0</v>
      </c>
      <c r="AT117" s="436">
        <v>137.97312859368969</v>
      </c>
      <c r="AU117" s="436">
        <v>0</v>
      </c>
      <c r="AV117" s="436">
        <v>0</v>
      </c>
      <c r="AW117" s="436">
        <v>0</v>
      </c>
      <c r="AX117" s="436">
        <v>0</v>
      </c>
      <c r="AY117" s="436">
        <v>0</v>
      </c>
      <c r="AZ117" s="436">
        <v>0</v>
      </c>
      <c r="BA117" s="436">
        <v>0</v>
      </c>
      <c r="BB117" s="436">
        <v>0</v>
      </c>
      <c r="BC117" s="436">
        <v>0.67</v>
      </c>
      <c r="BD117" s="436">
        <v>0</v>
      </c>
      <c r="BE117" s="436">
        <v>0</v>
      </c>
      <c r="BF117" s="437">
        <v>0</v>
      </c>
      <c r="BG117" s="436">
        <v>0</v>
      </c>
      <c r="BH117" s="436">
        <v>1</v>
      </c>
      <c r="BI117" s="436">
        <v>0</v>
      </c>
    </row>
    <row r="118" spans="1:61">
      <c r="A118" s="432">
        <v>103463</v>
      </c>
      <c r="B118" s="432">
        <v>3303377</v>
      </c>
      <c r="C118" s="433" t="s">
        <v>192</v>
      </c>
      <c r="D118" s="417" t="s">
        <v>515</v>
      </c>
      <c r="E118" s="434" t="s">
        <v>516</v>
      </c>
      <c r="F118" s="435">
        <v>1</v>
      </c>
      <c r="G118" s="436">
        <v>0</v>
      </c>
      <c r="H118" s="436">
        <v>0</v>
      </c>
      <c r="I118" s="436">
        <v>7</v>
      </c>
      <c r="J118" s="436">
        <v>0</v>
      </c>
      <c r="K118" s="436">
        <v>0</v>
      </c>
      <c r="L118" s="436">
        <v>0</v>
      </c>
      <c r="M118" s="436">
        <v>188</v>
      </c>
      <c r="N118" s="436">
        <v>188</v>
      </c>
      <c r="O118" s="436">
        <v>24</v>
      </c>
      <c r="P118" s="436">
        <v>164</v>
      </c>
      <c r="Q118" s="436">
        <v>0</v>
      </c>
      <c r="R118" s="436">
        <v>0</v>
      </c>
      <c r="S118" s="436">
        <v>0</v>
      </c>
      <c r="T118" s="436">
        <v>0</v>
      </c>
      <c r="U118" s="436">
        <v>0</v>
      </c>
      <c r="V118" s="436">
        <v>0</v>
      </c>
      <c r="W118" s="436">
        <v>0</v>
      </c>
      <c r="X118" s="436">
        <v>0</v>
      </c>
      <c r="Y118" s="436">
        <v>26.857142857142858</v>
      </c>
      <c r="Z118" s="436">
        <v>124.99999999999989</v>
      </c>
      <c r="AA118" s="436">
        <v>125.99999999999986</v>
      </c>
      <c r="AB118" s="436">
        <v>0</v>
      </c>
      <c r="AC118" s="436">
        <v>0</v>
      </c>
      <c r="AD118" s="436">
        <v>15</v>
      </c>
      <c r="AE118" s="436">
        <v>15</v>
      </c>
      <c r="AF118" s="436">
        <v>5.9999999999999849</v>
      </c>
      <c r="AG118" s="436">
        <v>12.999999999999988</v>
      </c>
      <c r="AH118" s="436">
        <v>42.999999999999972</v>
      </c>
      <c r="AI118" s="436">
        <v>18.999999999999989</v>
      </c>
      <c r="AJ118" s="436">
        <v>76.999999999999929</v>
      </c>
      <c r="AK118" s="436">
        <v>0</v>
      </c>
      <c r="AL118" s="436">
        <v>0</v>
      </c>
      <c r="AM118" s="436">
        <v>0</v>
      </c>
      <c r="AN118" s="436">
        <v>0</v>
      </c>
      <c r="AO118" s="436">
        <v>0</v>
      </c>
      <c r="AP118" s="436">
        <v>0</v>
      </c>
      <c r="AQ118" s="436">
        <v>0</v>
      </c>
      <c r="AR118" s="436">
        <v>23.067484662576597</v>
      </c>
      <c r="AS118" s="436">
        <v>0</v>
      </c>
      <c r="AT118" s="436">
        <v>47.878624378783783</v>
      </c>
      <c r="AU118" s="436">
        <v>0</v>
      </c>
      <c r="AV118" s="436">
        <v>0</v>
      </c>
      <c r="AW118" s="436">
        <v>0</v>
      </c>
      <c r="AX118" s="436">
        <v>0</v>
      </c>
      <c r="AY118" s="436">
        <v>0</v>
      </c>
      <c r="AZ118" s="436">
        <v>0</v>
      </c>
      <c r="BA118" s="436">
        <v>8.7199999999999545</v>
      </c>
      <c r="BB118" s="436">
        <v>0</v>
      </c>
      <c r="BC118" s="436">
        <v>0.58699999999999997</v>
      </c>
      <c r="BD118" s="436">
        <v>0</v>
      </c>
      <c r="BE118" s="436">
        <v>0</v>
      </c>
      <c r="BF118" s="437">
        <v>0</v>
      </c>
      <c r="BG118" s="436">
        <v>0</v>
      </c>
      <c r="BH118" s="436">
        <v>1</v>
      </c>
      <c r="BI118" s="436">
        <v>0</v>
      </c>
    </row>
    <row r="119" spans="1:61">
      <c r="A119" s="432">
        <v>103466</v>
      </c>
      <c r="B119" s="432">
        <v>3303381</v>
      </c>
      <c r="C119" s="433" t="s">
        <v>193</v>
      </c>
      <c r="D119" s="417" t="s">
        <v>515</v>
      </c>
      <c r="E119" s="434" t="s">
        <v>516</v>
      </c>
      <c r="F119" s="435">
        <v>1</v>
      </c>
      <c r="G119" s="436">
        <v>0</v>
      </c>
      <c r="H119" s="436">
        <v>0</v>
      </c>
      <c r="I119" s="436">
        <v>7</v>
      </c>
      <c r="J119" s="436">
        <v>0</v>
      </c>
      <c r="K119" s="436">
        <v>0</v>
      </c>
      <c r="L119" s="436">
        <v>0</v>
      </c>
      <c r="M119" s="436">
        <v>207</v>
      </c>
      <c r="N119" s="436">
        <v>207</v>
      </c>
      <c r="O119" s="436">
        <v>30</v>
      </c>
      <c r="P119" s="436">
        <v>177</v>
      </c>
      <c r="Q119" s="436">
        <v>0</v>
      </c>
      <c r="R119" s="436">
        <v>0</v>
      </c>
      <c r="S119" s="436">
        <v>0</v>
      </c>
      <c r="T119" s="436">
        <v>0</v>
      </c>
      <c r="U119" s="436">
        <v>0</v>
      </c>
      <c r="V119" s="436">
        <v>0</v>
      </c>
      <c r="W119" s="436">
        <v>0</v>
      </c>
      <c r="X119" s="436">
        <v>0</v>
      </c>
      <c r="Y119" s="436">
        <v>29.571428571428573</v>
      </c>
      <c r="Z119" s="436">
        <v>68.999999999999929</v>
      </c>
      <c r="AA119" s="436">
        <v>76.999999999999915</v>
      </c>
      <c r="AB119" s="436">
        <v>0</v>
      </c>
      <c r="AC119" s="436">
        <v>0</v>
      </c>
      <c r="AD119" s="436">
        <v>85.999999999999858</v>
      </c>
      <c r="AE119" s="436">
        <v>10.99999999999998</v>
      </c>
      <c r="AF119" s="436">
        <v>45.99999999999995</v>
      </c>
      <c r="AG119" s="436">
        <v>10.99999999999998</v>
      </c>
      <c r="AH119" s="436">
        <v>14.999999999999995</v>
      </c>
      <c r="AI119" s="436">
        <v>28.999999999999808</v>
      </c>
      <c r="AJ119" s="436">
        <v>8.9999999999999964</v>
      </c>
      <c r="AK119" s="436">
        <v>0</v>
      </c>
      <c r="AL119" s="436">
        <v>0</v>
      </c>
      <c r="AM119" s="436">
        <v>0</v>
      </c>
      <c r="AN119" s="436">
        <v>0</v>
      </c>
      <c r="AO119" s="436">
        <v>0</v>
      </c>
      <c r="AP119" s="436">
        <v>0</v>
      </c>
      <c r="AQ119" s="436">
        <v>0</v>
      </c>
      <c r="AR119" s="436">
        <v>11.69491525423728</v>
      </c>
      <c r="AS119" s="436">
        <v>0</v>
      </c>
      <c r="AT119" s="436">
        <v>63.141692067592857</v>
      </c>
      <c r="AU119" s="436">
        <v>0</v>
      </c>
      <c r="AV119" s="436">
        <v>0</v>
      </c>
      <c r="AW119" s="436">
        <v>0</v>
      </c>
      <c r="AX119" s="436">
        <v>0</v>
      </c>
      <c r="AY119" s="436">
        <v>0</v>
      </c>
      <c r="AZ119" s="436">
        <v>0</v>
      </c>
      <c r="BA119" s="436">
        <v>0.57999999999998919</v>
      </c>
      <c r="BB119" s="436">
        <v>0</v>
      </c>
      <c r="BC119" s="436">
        <v>0.66800000000000004</v>
      </c>
      <c r="BD119" s="436">
        <v>0</v>
      </c>
      <c r="BE119" s="436">
        <v>0</v>
      </c>
      <c r="BF119" s="437">
        <v>0</v>
      </c>
      <c r="BG119" s="436">
        <v>0</v>
      </c>
      <c r="BH119" s="436">
        <v>1</v>
      </c>
      <c r="BI119" s="436">
        <v>0</v>
      </c>
    </row>
    <row r="120" spans="1:61">
      <c r="A120" s="432">
        <v>103467</v>
      </c>
      <c r="B120" s="432">
        <v>3303382</v>
      </c>
      <c r="C120" s="433" t="s">
        <v>194</v>
      </c>
      <c r="D120" s="417" t="s">
        <v>515</v>
      </c>
      <c r="E120" s="434" t="s">
        <v>516</v>
      </c>
      <c r="F120" s="435">
        <v>1</v>
      </c>
      <c r="G120" s="436">
        <v>0</v>
      </c>
      <c r="H120" s="436">
        <v>0</v>
      </c>
      <c r="I120" s="436">
        <v>7</v>
      </c>
      <c r="J120" s="436">
        <v>0</v>
      </c>
      <c r="K120" s="436">
        <v>0</v>
      </c>
      <c r="L120" s="436">
        <v>0</v>
      </c>
      <c r="M120" s="436">
        <v>202</v>
      </c>
      <c r="N120" s="436">
        <v>202</v>
      </c>
      <c r="O120" s="436">
        <v>24</v>
      </c>
      <c r="P120" s="436">
        <v>178</v>
      </c>
      <c r="Q120" s="436">
        <v>0</v>
      </c>
      <c r="R120" s="436">
        <v>0</v>
      </c>
      <c r="S120" s="436">
        <v>0</v>
      </c>
      <c r="T120" s="436">
        <v>0</v>
      </c>
      <c r="U120" s="436">
        <v>0</v>
      </c>
      <c r="V120" s="436">
        <v>0</v>
      </c>
      <c r="W120" s="436">
        <v>0</v>
      </c>
      <c r="X120" s="436">
        <v>0</v>
      </c>
      <c r="Y120" s="436">
        <v>28.857142857142858</v>
      </c>
      <c r="Z120" s="436">
        <v>78.999999999999986</v>
      </c>
      <c r="AA120" s="436">
        <v>81</v>
      </c>
      <c r="AB120" s="436">
        <v>0</v>
      </c>
      <c r="AC120" s="436">
        <v>0</v>
      </c>
      <c r="AD120" s="436">
        <v>66.999999999999858</v>
      </c>
      <c r="AE120" s="436">
        <v>34.99999999999995</v>
      </c>
      <c r="AF120" s="436">
        <v>28.999999999999886</v>
      </c>
      <c r="AG120" s="436">
        <v>9.9999999999999982</v>
      </c>
      <c r="AH120" s="436">
        <v>40.999999999999808</v>
      </c>
      <c r="AI120" s="436">
        <v>15.999999999999998</v>
      </c>
      <c r="AJ120" s="436">
        <v>3.9999999999999996</v>
      </c>
      <c r="AK120" s="436">
        <v>0</v>
      </c>
      <c r="AL120" s="436">
        <v>0</v>
      </c>
      <c r="AM120" s="436">
        <v>0</v>
      </c>
      <c r="AN120" s="436">
        <v>0</v>
      </c>
      <c r="AO120" s="436">
        <v>0</v>
      </c>
      <c r="AP120" s="436">
        <v>0</v>
      </c>
      <c r="AQ120" s="436">
        <v>0</v>
      </c>
      <c r="AR120" s="436">
        <v>16.934131736526943</v>
      </c>
      <c r="AS120" s="436">
        <v>0</v>
      </c>
      <c r="AT120" s="436">
        <v>82.703849464928865</v>
      </c>
      <c r="AU120" s="436">
        <v>0</v>
      </c>
      <c r="AV120" s="436">
        <v>0</v>
      </c>
      <c r="AW120" s="436">
        <v>0</v>
      </c>
      <c r="AX120" s="436">
        <v>0</v>
      </c>
      <c r="AY120" s="436">
        <v>0</v>
      </c>
      <c r="AZ120" s="436">
        <v>0</v>
      </c>
      <c r="BA120" s="436">
        <v>0</v>
      </c>
      <c r="BB120" s="436">
        <v>0</v>
      </c>
      <c r="BC120" s="436">
        <v>0.42299999999999999</v>
      </c>
      <c r="BD120" s="436">
        <v>0</v>
      </c>
      <c r="BE120" s="436">
        <v>0</v>
      </c>
      <c r="BF120" s="437">
        <v>0</v>
      </c>
      <c r="BG120" s="436">
        <v>0</v>
      </c>
      <c r="BH120" s="436">
        <v>1</v>
      </c>
      <c r="BI120" s="436">
        <v>0</v>
      </c>
    </row>
    <row r="121" spans="1:61">
      <c r="A121" s="432">
        <v>103470</v>
      </c>
      <c r="B121" s="432">
        <v>3303386</v>
      </c>
      <c r="C121" s="433" t="s">
        <v>195</v>
      </c>
      <c r="D121" s="417" t="s">
        <v>515</v>
      </c>
      <c r="E121" s="434" t="s">
        <v>516</v>
      </c>
      <c r="F121" s="435">
        <v>1</v>
      </c>
      <c r="G121" s="436">
        <v>0</v>
      </c>
      <c r="H121" s="436">
        <v>0</v>
      </c>
      <c r="I121" s="436">
        <v>7</v>
      </c>
      <c r="J121" s="436">
        <v>0</v>
      </c>
      <c r="K121" s="436">
        <v>0</v>
      </c>
      <c r="L121" s="436">
        <v>0</v>
      </c>
      <c r="M121" s="436">
        <v>206</v>
      </c>
      <c r="N121" s="436">
        <v>206</v>
      </c>
      <c r="O121" s="436">
        <v>27</v>
      </c>
      <c r="P121" s="436">
        <v>179</v>
      </c>
      <c r="Q121" s="436">
        <v>0</v>
      </c>
      <c r="R121" s="436">
        <v>0</v>
      </c>
      <c r="S121" s="436">
        <v>0</v>
      </c>
      <c r="T121" s="436">
        <v>0</v>
      </c>
      <c r="U121" s="436">
        <v>0</v>
      </c>
      <c r="V121" s="436">
        <v>0</v>
      </c>
      <c r="W121" s="436">
        <v>0</v>
      </c>
      <c r="X121" s="436">
        <v>0</v>
      </c>
      <c r="Y121" s="436">
        <v>29.428571428571427</v>
      </c>
      <c r="Z121" s="436">
        <v>120.99999999999999</v>
      </c>
      <c r="AA121" s="436">
        <v>121.99999999999983</v>
      </c>
      <c r="AB121" s="436">
        <v>0</v>
      </c>
      <c r="AC121" s="436">
        <v>0</v>
      </c>
      <c r="AD121" s="436">
        <v>17.999999999999996</v>
      </c>
      <c r="AE121" s="436">
        <v>8.9999999999999982</v>
      </c>
      <c r="AF121" s="436">
        <v>21.999999999999925</v>
      </c>
      <c r="AG121" s="436">
        <v>17.999999999999996</v>
      </c>
      <c r="AH121" s="436">
        <v>109</v>
      </c>
      <c r="AI121" s="436">
        <v>23.999999999999993</v>
      </c>
      <c r="AJ121" s="436">
        <v>5.9999999999999982</v>
      </c>
      <c r="AK121" s="436">
        <v>0</v>
      </c>
      <c r="AL121" s="436">
        <v>0</v>
      </c>
      <c r="AM121" s="436">
        <v>0</v>
      </c>
      <c r="AN121" s="436">
        <v>0</v>
      </c>
      <c r="AO121" s="436">
        <v>0</v>
      </c>
      <c r="AP121" s="436">
        <v>0</v>
      </c>
      <c r="AQ121" s="436">
        <v>0</v>
      </c>
      <c r="AR121" s="436">
        <v>67.123595505617885</v>
      </c>
      <c r="AS121" s="436">
        <v>0</v>
      </c>
      <c r="AT121" s="436">
        <v>100.07491049693884</v>
      </c>
      <c r="AU121" s="436">
        <v>0</v>
      </c>
      <c r="AV121" s="436">
        <v>0</v>
      </c>
      <c r="AW121" s="436">
        <v>0</v>
      </c>
      <c r="AX121" s="436">
        <v>0</v>
      </c>
      <c r="AY121" s="436">
        <v>0</v>
      </c>
      <c r="AZ121" s="436">
        <v>0</v>
      </c>
      <c r="BA121" s="436">
        <v>0</v>
      </c>
      <c r="BB121" s="436">
        <v>0</v>
      </c>
      <c r="BC121" s="436">
        <v>0.47899999999999998</v>
      </c>
      <c r="BD121" s="436">
        <v>0</v>
      </c>
      <c r="BE121" s="436">
        <v>0</v>
      </c>
      <c r="BF121" s="437">
        <v>0</v>
      </c>
      <c r="BG121" s="436">
        <v>0</v>
      </c>
      <c r="BH121" s="436">
        <v>1</v>
      </c>
      <c r="BI121" s="436">
        <v>0</v>
      </c>
    </row>
    <row r="122" spans="1:61">
      <c r="A122" s="432">
        <v>103478</v>
      </c>
      <c r="B122" s="432">
        <v>3303410</v>
      </c>
      <c r="C122" s="433" t="s">
        <v>196</v>
      </c>
      <c r="D122" s="417" t="s">
        <v>515</v>
      </c>
      <c r="E122" s="434" t="s">
        <v>516</v>
      </c>
      <c r="F122" s="435">
        <v>1</v>
      </c>
      <c r="G122" s="436">
        <v>0</v>
      </c>
      <c r="H122" s="436">
        <v>0</v>
      </c>
      <c r="I122" s="436">
        <v>7</v>
      </c>
      <c r="J122" s="436">
        <v>0</v>
      </c>
      <c r="K122" s="436">
        <v>0</v>
      </c>
      <c r="L122" s="436">
        <v>0</v>
      </c>
      <c r="M122" s="436">
        <v>200</v>
      </c>
      <c r="N122" s="436">
        <v>200</v>
      </c>
      <c r="O122" s="436">
        <v>29</v>
      </c>
      <c r="P122" s="436">
        <v>171</v>
      </c>
      <c r="Q122" s="436">
        <v>0</v>
      </c>
      <c r="R122" s="436">
        <v>0</v>
      </c>
      <c r="S122" s="436">
        <v>0</v>
      </c>
      <c r="T122" s="436">
        <v>0</v>
      </c>
      <c r="U122" s="436">
        <v>0</v>
      </c>
      <c r="V122" s="436">
        <v>0</v>
      </c>
      <c r="W122" s="436">
        <v>0</v>
      </c>
      <c r="X122" s="436">
        <v>0</v>
      </c>
      <c r="Y122" s="436">
        <v>28.571428571428573</v>
      </c>
      <c r="Z122" s="436">
        <v>62</v>
      </c>
      <c r="AA122" s="436">
        <v>62</v>
      </c>
      <c r="AB122" s="436">
        <v>0</v>
      </c>
      <c r="AC122" s="436">
        <v>0</v>
      </c>
      <c r="AD122" s="436">
        <v>62</v>
      </c>
      <c r="AE122" s="436">
        <v>9</v>
      </c>
      <c r="AF122" s="436">
        <v>59</v>
      </c>
      <c r="AG122" s="436">
        <v>12</v>
      </c>
      <c r="AH122" s="436">
        <v>16</v>
      </c>
      <c r="AI122" s="436">
        <v>37</v>
      </c>
      <c r="AJ122" s="436">
        <v>5</v>
      </c>
      <c r="AK122" s="436">
        <v>0</v>
      </c>
      <c r="AL122" s="436">
        <v>0</v>
      </c>
      <c r="AM122" s="436">
        <v>0</v>
      </c>
      <c r="AN122" s="436">
        <v>0</v>
      </c>
      <c r="AO122" s="436">
        <v>0</v>
      </c>
      <c r="AP122" s="436">
        <v>0</v>
      </c>
      <c r="AQ122" s="436">
        <v>0</v>
      </c>
      <c r="AR122" s="436">
        <v>56.140350877192802</v>
      </c>
      <c r="AS122" s="436">
        <v>0</v>
      </c>
      <c r="AT122" s="436">
        <v>71.493551430995808</v>
      </c>
      <c r="AU122" s="436">
        <v>0</v>
      </c>
      <c r="AV122" s="436">
        <v>0</v>
      </c>
      <c r="AW122" s="436">
        <v>0</v>
      </c>
      <c r="AX122" s="436">
        <v>0</v>
      </c>
      <c r="AY122" s="436">
        <v>0</v>
      </c>
      <c r="AZ122" s="436">
        <v>0</v>
      </c>
      <c r="BA122" s="436">
        <v>0</v>
      </c>
      <c r="BB122" s="436">
        <v>0</v>
      </c>
      <c r="BC122" s="436">
        <v>0.30199999999999999</v>
      </c>
      <c r="BD122" s="436">
        <v>0</v>
      </c>
      <c r="BE122" s="436">
        <v>0</v>
      </c>
      <c r="BF122" s="437">
        <v>0</v>
      </c>
      <c r="BG122" s="436">
        <v>0</v>
      </c>
      <c r="BH122" s="436">
        <v>1</v>
      </c>
      <c r="BI122" s="436">
        <v>0</v>
      </c>
    </row>
    <row r="123" spans="1:61">
      <c r="A123" s="432">
        <v>103479</v>
      </c>
      <c r="B123" s="432">
        <v>3303411</v>
      </c>
      <c r="C123" s="433" t="s">
        <v>197</v>
      </c>
      <c r="D123" s="417" t="s">
        <v>515</v>
      </c>
      <c r="E123" s="434" t="s">
        <v>516</v>
      </c>
      <c r="F123" s="435">
        <v>1</v>
      </c>
      <c r="G123" s="436">
        <v>0</v>
      </c>
      <c r="H123" s="436">
        <v>0</v>
      </c>
      <c r="I123" s="436">
        <v>3</v>
      </c>
      <c r="J123" s="436">
        <v>0</v>
      </c>
      <c r="K123" s="436">
        <v>0</v>
      </c>
      <c r="L123" s="436">
        <v>0</v>
      </c>
      <c r="M123" s="436">
        <v>148</v>
      </c>
      <c r="N123" s="436">
        <v>148</v>
      </c>
      <c r="O123" s="436">
        <v>51</v>
      </c>
      <c r="P123" s="436">
        <v>97</v>
      </c>
      <c r="Q123" s="436">
        <v>0</v>
      </c>
      <c r="R123" s="436">
        <v>0</v>
      </c>
      <c r="S123" s="436">
        <v>0</v>
      </c>
      <c r="T123" s="436">
        <v>0</v>
      </c>
      <c r="U123" s="436">
        <v>0</v>
      </c>
      <c r="V123" s="436">
        <v>0</v>
      </c>
      <c r="W123" s="436">
        <v>0</v>
      </c>
      <c r="X123" s="436">
        <v>0</v>
      </c>
      <c r="Y123" s="436">
        <v>49.333333333333336</v>
      </c>
      <c r="Z123" s="436">
        <v>100.99999999999994</v>
      </c>
      <c r="AA123" s="436">
        <v>101.99999999999997</v>
      </c>
      <c r="AB123" s="436">
        <v>0</v>
      </c>
      <c r="AC123" s="436">
        <v>0</v>
      </c>
      <c r="AD123" s="436">
        <v>2.9999999999999893</v>
      </c>
      <c r="AE123" s="436">
        <v>2.9999999999999893</v>
      </c>
      <c r="AF123" s="436">
        <v>0</v>
      </c>
      <c r="AG123" s="436">
        <v>1.999999999999998</v>
      </c>
      <c r="AH123" s="436">
        <v>14.999999999999947</v>
      </c>
      <c r="AI123" s="436">
        <v>72.999999999999957</v>
      </c>
      <c r="AJ123" s="436">
        <v>51.999999999999943</v>
      </c>
      <c r="AK123" s="436">
        <v>0</v>
      </c>
      <c r="AL123" s="436">
        <v>0</v>
      </c>
      <c r="AM123" s="436">
        <v>0</v>
      </c>
      <c r="AN123" s="436">
        <v>0</v>
      </c>
      <c r="AO123" s="436">
        <v>0</v>
      </c>
      <c r="AP123" s="436">
        <v>0</v>
      </c>
      <c r="AQ123" s="436">
        <v>0</v>
      </c>
      <c r="AR123" s="436">
        <v>32.041237113401955</v>
      </c>
      <c r="AS123" s="436">
        <v>0</v>
      </c>
      <c r="AT123" s="436">
        <v>71.711340206185454</v>
      </c>
      <c r="AU123" s="436">
        <v>0</v>
      </c>
      <c r="AV123" s="436">
        <v>0</v>
      </c>
      <c r="AW123" s="436">
        <v>0</v>
      </c>
      <c r="AX123" s="436">
        <v>0</v>
      </c>
      <c r="AY123" s="436">
        <v>0</v>
      </c>
      <c r="AZ123" s="436">
        <v>0</v>
      </c>
      <c r="BA123" s="436">
        <v>0</v>
      </c>
      <c r="BB123" s="436">
        <v>0</v>
      </c>
      <c r="BC123" s="436">
        <v>1.016</v>
      </c>
      <c r="BD123" s="436">
        <v>0</v>
      </c>
      <c r="BE123" s="436">
        <v>0</v>
      </c>
      <c r="BF123" s="437">
        <v>0</v>
      </c>
      <c r="BG123" s="436">
        <v>0</v>
      </c>
      <c r="BH123" s="436">
        <v>1</v>
      </c>
      <c r="BI123" s="436">
        <v>0</v>
      </c>
    </row>
    <row r="124" spans="1:61">
      <c r="A124" s="432">
        <v>133996</v>
      </c>
      <c r="B124" s="432">
        <v>3303421</v>
      </c>
      <c r="C124" s="433" t="s">
        <v>198</v>
      </c>
      <c r="D124" s="417" t="s">
        <v>515</v>
      </c>
      <c r="E124" s="434" t="s">
        <v>516</v>
      </c>
      <c r="F124" s="435">
        <v>1</v>
      </c>
      <c r="G124" s="436">
        <v>0</v>
      </c>
      <c r="H124" s="436">
        <v>0</v>
      </c>
      <c r="I124" s="436">
        <v>7</v>
      </c>
      <c r="J124" s="436">
        <v>0</v>
      </c>
      <c r="K124" s="436">
        <v>0</v>
      </c>
      <c r="L124" s="436">
        <v>0</v>
      </c>
      <c r="M124" s="436">
        <v>821</v>
      </c>
      <c r="N124" s="436">
        <v>821</v>
      </c>
      <c r="O124" s="436">
        <v>111</v>
      </c>
      <c r="P124" s="436">
        <v>710</v>
      </c>
      <c r="Q124" s="436">
        <v>0</v>
      </c>
      <c r="R124" s="436">
        <v>0</v>
      </c>
      <c r="S124" s="436">
        <v>0</v>
      </c>
      <c r="T124" s="436">
        <v>0</v>
      </c>
      <c r="U124" s="436">
        <v>0</v>
      </c>
      <c r="V124" s="436">
        <v>0</v>
      </c>
      <c r="W124" s="436">
        <v>0</v>
      </c>
      <c r="X124" s="436">
        <v>0</v>
      </c>
      <c r="Y124" s="436">
        <v>117.28571428571429</v>
      </c>
      <c r="Z124" s="436">
        <v>355.99999999999926</v>
      </c>
      <c r="AA124" s="436">
        <v>355.99999999999926</v>
      </c>
      <c r="AB124" s="436">
        <v>0</v>
      </c>
      <c r="AC124" s="436">
        <v>0</v>
      </c>
      <c r="AD124" s="436">
        <v>235.99999999999926</v>
      </c>
      <c r="AE124" s="436">
        <v>132.99999999999932</v>
      </c>
      <c r="AF124" s="436">
        <v>264.99999999999989</v>
      </c>
      <c r="AG124" s="436">
        <v>44.999999999999979</v>
      </c>
      <c r="AH124" s="436">
        <v>52.999999999999986</v>
      </c>
      <c r="AI124" s="436">
        <v>73.999999999999957</v>
      </c>
      <c r="AJ124" s="436">
        <v>14.99999999999994</v>
      </c>
      <c r="AK124" s="436">
        <v>0</v>
      </c>
      <c r="AL124" s="436">
        <v>0</v>
      </c>
      <c r="AM124" s="436">
        <v>0</v>
      </c>
      <c r="AN124" s="436">
        <v>0</v>
      </c>
      <c r="AO124" s="436">
        <v>0</v>
      </c>
      <c r="AP124" s="436">
        <v>0</v>
      </c>
      <c r="AQ124" s="436">
        <v>0</v>
      </c>
      <c r="AR124" s="436">
        <v>187.3894436519254</v>
      </c>
      <c r="AS124" s="436">
        <v>0</v>
      </c>
      <c r="AT124" s="436">
        <v>199.7252880192095</v>
      </c>
      <c r="AU124" s="436">
        <v>0</v>
      </c>
      <c r="AV124" s="436">
        <v>0</v>
      </c>
      <c r="AW124" s="436">
        <v>0</v>
      </c>
      <c r="AX124" s="436">
        <v>0</v>
      </c>
      <c r="AY124" s="436">
        <v>0</v>
      </c>
      <c r="AZ124" s="436">
        <v>0</v>
      </c>
      <c r="BA124" s="436">
        <v>0</v>
      </c>
      <c r="BB124" s="436">
        <v>0</v>
      </c>
      <c r="BC124" s="436">
        <v>0.72499999999999998</v>
      </c>
      <c r="BD124" s="436">
        <v>0</v>
      </c>
      <c r="BE124" s="436">
        <v>0</v>
      </c>
      <c r="BF124" s="437">
        <v>0</v>
      </c>
      <c r="BG124" s="436">
        <v>0</v>
      </c>
      <c r="BH124" s="436">
        <v>1</v>
      </c>
      <c r="BI124" s="436">
        <v>0</v>
      </c>
    </row>
    <row r="125" spans="1:61">
      <c r="A125" s="432">
        <v>134476</v>
      </c>
      <c r="B125" s="432">
        <v>3303428</v>
      </c>
      <c r="C125" s="433" t="s">
        <v>199</v>
      </c>
      <c r="D125" s="417" t="s">
        <v>515</v>
      </c>
      <c r="E125" s="434" t="s">
        <v>516</v>
      </c>
      <c r="F125" s="435">
        <v>1</v>
      </c>
      <c r="G125" s="436">
        <v>0</v>
      </c>
      <c r="H125" s="436">
        <v>0</v>
      </c>
      <c r="I125" s="436">
        <v>7</v>
      </c>
      <c r="J125" s="436">
        <v>0</v>
      </c>
      <c r="K125" s="436">
        <v>0</v>
      </c>
      <c r="L125" s="436">
        <v>0</v>
      </c>
      <c r="M125" s="436">
        <v>410</v>
      </c>
      <c r="N125" s="436">
        <v>410</v>
      </c>
      <c r="O125" s="436">
        <v>53</v>
      </c>
      <c r="P125" s="436">
        <v>357</v>
      </c>
      <c r="Q125" s="436">
        <v>0</v>
      </c>
      <c r="R125" s="436">
        <v>0</v>
      </c>
      <c r="S125" s="436">
        <v>0</v>
      </c>
      <c r="T125" s="436">
        <v>0</v>
      </c>
      <c r="U125" s="436">
        <v>0</v>
      </c>
      <c r="V125" s="436">
        <v>0</v>
      </c>
      <c r="W125" s="436">
        <v>0</v>
      </c>
      <c r="X125" s="436">
        <v>0</v>
      </c>
      <c r="Y125" s="436">
        <v>58.571428571428569</v>
      </c>
      <c r="Z125" s="436">
        <v>92.999999999999616</v>
      </c>
      <c r="AA125" s="436">
        <v>97.999999999999829</v>
      </c>
      <c r="AB125" s="436">
        <v>0</v>
      </c>
      <c r="AC125" s="436">
        <v>0</v>
      </c>
      <c r="AD125" s="436">
        <v>233.13725490196072</v>
      </c>
      <c r="AE125" s="436">
        <v>33.161764705882327</v>
      </c>
      <c r="AF125" s="436">
        <v>70.343137254901805</v>
      </c>
      <c r="AG125" s="436">
        <v>8.0392156862745097</v>
      </c>
      <c r="AH125" s="436">
        <v>22.107843137254868</v>
      </c>
      <c r="AI125" s="436">
        <v>22.107843137254868</v>
      </c>
      <c r="AJ125" s="436">
        <v>21.10294117647058</v>
      </c>
      <c r="AK125" s="436">
        <v>0</v>
      </c>
      <c r="AL125" s="436">
        <v>0</v>
      </c>
      <c r="AM125" s="436">
        <v>0</v>
      </c>
      <c r="AN125" s="436">
        <v>0</v>
      </c>
      <c r="AO125" s="436">
        <v>0</v>
      </c>
      <c r="AP125" s="436">
        <v>0</v>
      </c>
      <c r="AQ125" s="436">
        <v>0</v>
      </c>
      <c r="AR125" s="436">
        <v>42.492997198879529</v>
      </c>
      <c r="AS125" s="436">
        <v>0</v>
      </c>
      <c r="AT125" s="436">
        <v>110.03652412676071</v>
      </c>
      <c r="AU125" s="436">
        <v>0</v>
      </c>
      <c r="AV125" s="436">
        <v>0</v>
      </c>
      <c r="AW125" s="436">
        <v>0</v>
      </c>
      <c r="AX125" s="436">
        <v>0</v>
      </c>
      <c r="AY125" s="436">
        <v>0</v>
      </c>
      <c r="AZ125" s="436">
        <v>0</v>
      </c>
      <c r="BA125" s="436">
        <v>4.3999999999999702</v>
      </c>
      <c r="BB125" s="436">
        <v>0</v>
      </c>
      <c r="BC125" s="436">
        <v>0.69399999999999995</v>
      </c>
      <c r="BD125" s="436">
        <v>0</v>
      </c>
      <c r="BE125" s="436">
        <v>0</v>
      </c>
      <c r="BF125" s="437">
        <v>0</v>
      </c>
      <c r="BG125" s="436">
        <v>0</v>
      </c>
      <c r="BH125" s="436">
        <v>1</v>
      </c>
      <c r="BI125" s="436">
        <v>0</v>
      </c>
    </row>
    <row r="126" spans="1:61">
      <c r="A126" s="432">
        <v>134840</v>
      </c>
      <c r="B126" s="432">
        <v>3303432</v>
      </c>
      <c r="C126" s="433" t="s">
        <v>200</v>
      </c>
      <c r="D126" s="417" t="s">
        <v>515</v>
      </c>
      <c r="E126" s="434" t="s">
        <v>516</v>
      </c>
      <c r="F126" s="435">
        <v>1</v>
      </c>
      <c r="G126" s="436">
        <v>0</v>
      </c>
      <c r="H126" s="436">
        <v>0</v>
      </c>
      <c r="I126" s="436">
        <v>7</v>
      </c>
      <c r="J126" s="436">
        <v>0</v>
      </c>
      <c r="K126" s="436">
        <v>0</v>
      </c>
      <c r="L126" s="436">
        <v>0</v>
      </c>
      <c r="M126" s="436">
        <v>816</v>
      </c>
      <c r="N126" s="436">
        <v>816</v>
      </c>
      <c r="O126" s="436">
        <v>111</v>
      </c>
      <c r="P126" s="436">
        <v>705</v>
      </c>
      <c r="Q126" s="436">
        <v>0</v>
      </c>
      <c r="R126" s="436">
        <v>0</v>
      </c>
      <c r="S126" s="436">
        <v>0</v>
      </c>
      <c r="T126" s="436">
        <v>0</v>
      </c>
      <c r="U126" s="436">
        <v>0</v>
      </c>
      <c r="V126" s="436">
        <v>0</v>
      </c>
      <c r="W126" s="436">
        <v>0</v>
      </c>
      <c r="X126" s="436">
        <v>0</v>
      </c>
      <c r="Y126" s="436">
        <v>116.57142857142857</v>
      </c>
      <c r="Z126" s="436">
        <v>449.99999999999994</v>
      </c>
      <c r="AA126" s="436">
        <v>461.99999999999972</v>
      </c>
      <c r="AB126" s="436">
        <v>0</v>
      </c>
      <c r="AC126" s="436">
        <v>0</v>
      </c>
      <c r="AD126" s="436">
        <v>32</v>
      </c>
      <c r="AE126" s="436">
        <v>14.999999999999941</v>
      </c>
      <c r="AF126" s="436">
        <v>45.999999999999964</v>
      </c>
      <c r="AG126" s="436">
        <v>44.999999999999993</v>
      </c>
      <c r="AH126" s="436">
        <v>341.99999999999955</v>
      </c>
      <c r="AI126" s="436">
        <v>204</v>
      </c>
      <c r="AJ126" s="436">
        <v>131.99999999999923</v>
      </c>
      <c r="AK126" s="436">
        <v>0</v>
      </c>
      <c r="AL126" s="436">
        <v>0</v>
      </c>
      <c r="AM126" s="436">
        <v>0</v>
      </c>
      <c r="AN126" s="436">
        <v>0</v>
      </c>
      <c r="AO126" s="436">
        <v>0</v>
      </c>
      <c r="AP126" s="436">
        <v>0</v>
      </c>
      <c r="AQ126" s="436">
        <v>0</v>
      </c>
      <c r="AR126" s="436">
        <v>400.47659574468037</v>
      </c>
      <c r="AS126" s="436">
        <v>0</v>
      </c>
      <c r="AT126" s="436">
        <v>498.59693835231167</v>
      </c>
      <c r="AU126" s="436">
        <v>0</v>
      </c>
      <c r="AV126" s="436">
        <v>0</v>
      </c>
      <c r="AW126" s="436">
        <v>0</v>
      </c>
      <c r="AX126" s="436">
        <v>0</v>
      </c>
      <c r="AY126" s="436">
        <v>0</v>
      </c>
      <c r="AZ126" s="436">
        <v>0</v>
      </c>
      <c r="BA126" s="436">
        <v>25.039999999999988</v>
      </c>
      <c r="BB126" s="436">
        <v>0</v>
      </c>
      <c r="BC126" s="436">
        <v>0.374</v>
      </c>
      <c r="BD126" s="436">
        <v>0</v>
      </c>
      <c r="BE126" s="436">
        <v>0</v>
      </c>
      <c r="BF126" s="437">
        <v>0</v>
      </c>
      <c r="BG126" s="436">
        <v>0</v>
      </c>
      <c r="BH126" s="436">
        <v>1</v>
      </c>
      <c r="BI126" s="436">
        <v>0</v>
      </c>
    </row>
    <row r="127" spans="1:61">
      <c r="A127" s="432">
        <v>131920</v>
      </c>
      <c r="B127" s="432">
        <v>3303435</v>
      </c>
      <c r="C127" s="433" t="s">
        <v>201</v>
      </c>
      <c r="D127" s="417" t="s">
        <v>515</v>
      </c>
      <c r="E127" s="434" t="s">
        <v>516</v>
      </c>
      <c r="F127" s="435">
        <v>1</v>
      </c>
      <c r="G127" s="436">
        <v>0</v>
      </c>
      <c r="H127" s="436">
        <v>0</v>
      </c>
      <c r="I127" s="436">
        <v>7</v>
      </c>
      <c r="J127" s="436">
        <v>0</v>
      </c>
      <c r="K127" s="436">
        <v>0</v>
      </c>
      <c r="L127" s="436">
        <v>0</v>
      </c>
      <c r="M127" s="436">
        <v>420</v>
      </c>
      <c r="N127" s="436">
        <v>420</v>
      </c>
      <c r="O127" s="436">
        <v>60</v>
      </c>
      <c r="P127" s="436">
        <v>360</v>
      </c>
      <c r="Q127" s="436">
        <v>0</v>
      </c>
      <c r="R127" s="436">
        <v>0</v>
      </c>
      <c r="S127" s="436">
        <v>0</v>
      </c>
      <c r="T127" s="436">
        <v>0</v>
      </c>
      <c r="U127" s="436">
        <v>0</v>
      </c>
      <c r="V127" s="436">
        <v>0</v>
      </c>
      <c r="W127" s="436">
        <v>0</v>
      </c>
      <c r="X127" s="436">
        <v>0</v>
      </c>
      <c r="Y127" s="436">
        <v>60</v>
      </c>
      <c r="Z127" s="436">
        <v>29.999999999999986</v>
      </c>
      <c r="AA127" s="436">
        <v>29.999999999999986</v>
      </c>
      <c r="AB127" s="436">
        <v>0</v>
      </c>
      <c r="AC127" s="436">
        <v>0</v>
      </c>
      <c r="AD127" s="436">
        <v>407</v>
      </c>
      <c r="AE127" s="436">
        <v>5.9999999999999645</v>
      </c>
      <c r="AF127" s="436">
        <v>0.99999999999999956</v>
      </c>
      <c r="AG127" s="436">
        <v>0.99999999999999956</v>
      </c>
      <c r="AH127" s="436">
        <v>4.9999999999999982</v>
      </c>
      <c r="AI127" s="436">
        <v>0</v>
      </c>
      <c r="AJ127" s="436">
        <v>0</v>
      </c>
      <c r="AK127" s="436">
        <v>0</v>
      </c>
      <c r="AL127" s="436">
        <v>0</v>
      </c>
      <c r="AM127" s="436">
        <v>0</v>
      </c>
      <c r="AN127" s="436">
        <v>0</v>
      </c>
      <c r="AO127" s="436">
        <v>0</v>
      </c>
      <c r="AP127" s="436">
        <v>0</v>
      </c>
      <c r="AQ127" s="436">
        <v>0</v>
      </c>
      <c r="AR127" s="436">
        <v>94.5</v>
      </c>
      <c r="AS127" s="436">
        <v>0</v>
      </c>
      <c r="AT127" s="436">
        <v>79.87983918830119</v>
      </c>
      <c r="AU127" s="436">
        <v>0</v>
      </c>
      <c r="AV127" s="436">
        <v>0</v>
      </c>
      <c r="AW127" s="436">
        <v>0</v>
      </c>
      <c r="AX127" s="436">
        <v>0</v>
      </c>
      <c r="AY127" s="436">
        <v>0</v>
      </c>
      <c r="AZ127" s="436">
        <v>0</v>
      </c>
      <c r="BA127" s="436">
        <v>0</v>
      </c>
      <c r="BB127" s="436">
        <v>0</v>
      </c>
      <c r="BC127" s="436">
        <v>0.86899999999999999</v>
      </c>
      <c r="BD127" s="436">
        <v>0</v>
      </c>
      <c r="BE127" s="436">
        <v>0</v>
      </c>
      <c r="BF127" s="437">
        <v>0</v>
      </c>
      <c r="BG127" s="436">
        <v>0</v>
      </c>
      <c r="BH127" s="436">
        <v>1</v>
      </c>
      <c r="BI127" s="436">
        <v>0</v>
      </c>
    </row>
    <row r="128" spans="1:61">
      <c r="A128" s="432">
        <v>136440</v>
      </c>
      <c r="B128" s="432">
        <v>3303436</v>
      </c>
      <c r="C128" s="433" t="s">
        <v>202</v>
      </c>
      <c r="D128" s="417" t="s">
        <v>515</v>
      </c>
      <c r="E128" s="434" t="s">
        <v>516</v>
      </c>
      <c r="F128" s="435">
        <v>1</v>
      </c>
      <c r="G128" s="436">
        <v>0</v>
      </c>
      <c r="H128" s="436">
        <v>0</v>
      </c>
      <c r="I128" s="436">
        <v>7</v>
      </c>
      <c r="J128" s="436">
        <v>0</v>
      </c>
      <c r="K128" s="436">
        <v>0</v>
      </c>
      <c r="L128" s="436">
        <v>0</v>
      </c>
      <c r="M128" s="436">
        <v>140</v>
      </c>
      <c r="N128" s="436">
        <v>140</v>
      </c>
      <c r="O128" s="436">
        <v>10</v>
      </c>
      <c r="P128" s="436">
        <v>130</v>
      </c>
      <c r="Q128" s="436">
        <v>0</v>
      </c>
      <c r="R128" s="436">
        <v>0</v>
      </c>
      <c r="S128" s="436">
        <v>0</v>
      </c>
      <c r="T128" s="436">
        <v>0</v>
      </c>
      <c r="U128" s="436">
        <v>0</v>
      </c>
      <c r="V128" s="436">
        <v>0</v>
      </c>
      <c r="W128" s="436">
        <v>0</v>
      </c>
      <c r="X128" s="436">
        <v>0</v>
      </c>
      <c r="Y128" s="436">
        <v>20</v>
      </c>
      <c r="Z128" s="436">
        <v>49</v>
      </c>
      <c r="AA128" s="436">
        <v>51.999999999999943</v>
      </c>
      <c r="AB128" s="436">
        <v>0</v>
      </c>
      <c r="AC128" s="436">
        <v>0</v>
      </c>
      <c r="AD128" s="436">
        <v>13.188405797101444</v>
      </c>
      <c r="AE128" s="436">
        <v>7.1014492753623166</v>
      </c>
      <c r="AF128" s="436">
        <v>7.1014492753623166</v>
      </c>
      <c r="AG128" s="436">
        <v>55.797101449275338</v>
      </c>
      <c r="AH128" s="436">
        <v>6.0869565217391282</v>
      </c>
      <c r="AI128" s="436">
        <v>36.521739130434746</v>
      </c>
      <c r="AJ128" s="436">
        <v>14.20289855072452</v>
      </c>
      <c r="AK128" s="436">
        <v>0</v>
      </c>
      <c r="AL128" s="436">
        <v>0</v>
      </c>
      <c r="AM128" s="436">
        <v>0</v>
      </c>
      <c r="AN128" s="436">
        <v>0</v>
      </c>
      <c r="AO128" s="436">
        <v>0</v>
      </c>
      <c r="AP128" s="436">
        <v>0</v>
      </c>
      <c r="AQ128" s="436">
        <v>0</v>
      </c>
      <c r="AR128" s="436">
        <v>50.615384615384535</v>
      </c>
      <c r="AS128" s="436">
        <v>0</v>
      </c>
      <c r="AT128" s="436">
        <v>62.149532710280397</v>
      </c>
      <c r="AU128" s="436">
        <v>0</v>
      </c>
      <c r="AV128" s="436">
        <v>0</v>
      </c>
      <c r="AW128" s="436">
        <v>0</v>
      </c>
      <c r="AX128" s="436">
        <v>0</v>
      </c>
      <c r="AY128" s="436">
        <v>0</v>
      </c>
      <c r="AZ128" s="436">
        <v>0</v>
      </c>
      <c r="BA128" s="436">
        <v>13.59999999999998</v>
      </c>
      <c r="BB128" s="436">
        <v>0</v>
      </c>
      <c r="BC128" s="436">
        <v>0.42299999999999999</v>
      </c>
      <c r="BD128" s="436">
        <v>0</v>
      </c>
      <c r="BE128" s="436">
        <v>0.13084112149532701</v>
      </c>
      <c r="BF128" s="437">
        <v>0</v>
      </c>
      <c r="BG128" s="436">
        <v>0</v>
      </c>
      <c r="BH128" s="436">
        <v>1</v>
      </c>
      <c r="BI128" s="436">
        <v>0</v>
      </c>
    </row>
    <row r="129" spans="1:61">
      <c r="A129" s="432">
        <v>103543</v>
      </c>
      <c r="B129" s="432">
        <v>3305202</v>
      </c>
      <c r="C129" s="433" t="s">
        <v>203</v>
      </c>
      <c r="D129" s="417" t="s">
        <v>515</v>
      </c>
      <c r="E129" s="434" t="s">
        <v>516</v>
      </c>
      <c r="F129" s="435">
        <v>1</v>
      </c>
      <c r="G129" s="436">
        <v>0</v>
      </c>
      <c r="H129" s="436">
        <v>0</v>
      </c>
      <c r="I129" s="436">
        <v>4</v>
      </c>
      <c r="J129" s="436">
        <v>0</v>
      </c>
      <c r="K129" s="436">
        <v>0</v>
      </c>
      <c r="L129" s="436">
        <v>0</v>
      </c>
      <c r="M129" s="436">
        <v>360</v>
      </c>
      <c r="N129" s="436">
        <v>360</v>
      </c>
      <c r="O129" s="436">
        <v>0</v>
      </c>
      <c r="P129" s="436">
        <v>360</v>
      </c>
      <c r="Q129" s="436">
        <v>0</v>
      </c>
      <c r="R129" s="436">
        <v>0</v>
      </c>
      <c r="S129" s="436">
        <v>0</v>
      </c>
      <c r="T129" s="436">
        <v>0</v>
      </c>
      <c r="U129" s="436">
        <v>0</v>
      </c>
      <c r="V129" s="436">
        <v>0</v>
      </c>
      <c r="W129" s="436">
        <v>0</v>
      </c>
      <c r="X129" s="436">
        <v>0</v>
      </c>
      <c r="Y129" s="436">
        <v>90</v>
      </c>
      <c r="Z129" s="436">
        <v>59.999999999999758</v>
      </c>
      <c r="AA129" s="436">
        <v>62.999999999999993</v>
      </c>
      <c r="AB129" s="436">
        <v>0</v>
      </c>
      <c r="AC129" s="436">
        <v>0</v>
      </c>
      <c r="AD129" s="436">
        <v>269.74930362116976</v>
      </c>
      <c r="AE129" s="436">
        <v>58.161559888579319</v>
      </c>
      <c r="AF129" s="436">
        <v>5.0139275766016684</v>
      </c>
      <c r="AG129" s="436">
        <v>3.0083565459610009</v>
      </c>
      <c r="AH129" s="436">
        <v>12.033426183843996</v>
      </c>
      <c r="AI129" s="436">
        <v>9.0250696378829875</v>
      </c>
      <c r="AJ129" s="436">
        <v>3.0083565459610009</v>
      </c>
      <c r="AK129" s="436">
        <v>0</v>
      </c>
      <c r="AL129" s="436">
        <v>0</v>
      </c>
      <c r="AM129" s="436">
        <v>0</v>
      </c>
      <c r="AN129" s="436">
        <v>0</v>
      </c>
      <c r="AO129" s="436">
        <v>0</v>
      </c>
      <c r="AP129" s="436">
        <v>0</v>
      </c>
      <c r="AQ129" s="436">
        <v>0</v>
      </c>
      <c r="AR129" s="436">
        <v>12.999999999999996</v>
      </c>
      <c r="AS129" s="436">
        <v>0</v>
      </c>
      <c r="AT129" s="436">
        <v>99.553672478512084</v>
      </c>
      <c r="AU129" s="436">
        <v>0</v>
      </c>
      <c r="AV129" s="436">
        <v>0</v>
      </c>
      <c r="AW129" s="436">
        <v>0</v>
      </c>
      <c r="AX129" s="436">
        <v>0</v>
      </c>
      <c r="AY129" s="436">
        <v>0</v>
      </c>
      <c r="AZ129" s="436">
        <v>0</v>
      </c>
      <c r="BA129" s="436">
        <v>0</v>
      </c>
      <c r="BB129" s="436">
        <v>0</v>
      </c>
      <c r="BC129" s="436">
        <v>0.91600000000000004</v>
      </c>
      <c r="BD129" s="436">
        <v>0</v>
      </c>
      <c r="BE129" s="436">
        <v>0</v>
      </c>
      <c r="BF129" s="437">
        <v>0</v>
      </c>
      <c r="BG129" s="436">
        <v>0</v>
      </c>
      <c r="BH129" s="436">
        <v>1</v>
      </c>
      <c r="BI129" s="436">
        <v>0</v>
      </c>
    </row>
    <row r="130" spans="1:61">
      <c r="A130" s="432">
        <v>103544</v>
      </c>
      <c r="B130" s="432">
        <v>3305203</v>
      </c>
      <c r="C130" s="433" t="s">
        <v>204</v>
      </c>
      <c r="D130" s="417" t="s">
        <v>515</v>
      </c>
      <c r="E130" s="434" t="s">
        <v>516</v>
      </c>
      <c r="F130" s="435">
        <v>1</v>
      </c>
      <c r="G130" s="436">
        <v>0</v>
      </c>
      <c r="H130" s="436">
        <v>0</v>
      </c>
      <c r="I130" s="436">
        <v>3</v>
      </c>
      <c r="J130" s="436">
        <v>0</v>
      </c>
      <c r="K130" s="436">
        <v>0</v>
      </c>
      <c r="L130" s="436">
        <v>0</v>
      </c>
      <c r="M130" s="436">
        <v>267</v>
      </c>
      <c r="N130" s="436">
        <v>267</v>
      </c>
      <c r="O130" s="436">
        <v>90</v>
      </c>
      <c r="P130" s="436">
        <v>177</v>
      </c>
      <c r="Q130" s="436">
        <v>0</v>
      </c>
      <c r="R130" s="436">
        <v>0</v>
      </c>
      <c r="S130" s="436">
        <v>0</v>
      </c>
      <c r="T130" s="436">
        <v>0</v>
      </c>
      <c r="U130" s="436">
        <v>0</v>
      </c>
      <c r="V130" s="436">
        <v>0</v>
      </c>
      <c r="W130" s="436">
        <v>0</v>
      </c>
      <c r="X130" s="436">
        <v>0</v>
      </c>
      <c r="Y130" s="436">
        <v>89</v>
      </c>
      <c r="Z130" s="436">
        <v>27.999999999999762</v>
      </c>
      <c r="AA130" s="436">
        <v>27.999999999999762</v>
      </c>
      <c r="AB130" s="436">
        <v>0</v>
      </c>
      <c r="AC130" s="436">
        <v>0</v>
      </c>
      <c r="AD130" s="436">
        <v>187.70300751879685</v>
      </c>
      <c r="AE130" s="436">
        <v>56.210526315789295</v>
      </c>
      <c r="AF130" s="436">
        <v>5.0187969924812013</v>
      </c>
      <c r="AG130" s="436">
        <v>1.0037593984962403</v>
      </c>
      <c r="AH130" s="436">
        <v>8.0300751879699224</v>
      </c>
      <c r="AI130" s="436">
        <v>7.0263157894736814</v>
      </c>
      <c r="AJ130" s="436">
        <v>2.0075187969924806</v>
      </c>
      <c r="AK130" s="436">
        <v>0</v>
      </c>
      <c r="AL130" s="436">
        <v>0</v>
      </c>
      <c r="AM130" s="436">
        <v>0</v>
      </c>
      <c r="AN130" s="436">
        <v>0</v>
      </c>
      <c r="AO130" s="436">
        <v>0</v>
      </c>
      <c r="AP130" s="436">
        <v>0</v>
      </c>
      <c r="AQ130" s="436">
        <v>0</v>
      </c>
      <c r="AR130" s="436">
        <v>24.135593220338983</v>
      </c>
      <c r="AS130" s="436">
        <v>0</v>
      </c>
      <c r="AT130" s="436">
        <v>94.594285714285633</v>
      </c>
      <c r="AU130" s="436">
        <v>0</v>
      </c>
      <c r="AV130" s="436">
        <v>0</v>
      </c>
      <c r="AW130" s="436">
        <v>0</v>
      </c>
      <c r="AX130" s="436">
        <v>0</v>
      </c>
      <c r="AY130" s="436">
        <v>0</v>
      </c>
      <c r="AZ130" s="436">
        <v>0</v>
      </c>
      <c r="BA130" s="436">
        <v>0</v>
      </c>
      <c r="BB130" s="436">
        <v>0</v>
      </c>
      <c r="BC130" s="436">
        <v>0.92</v>
      </c>
      <c r="BD130" s="436">
        <v>0</v>
      </c>
      <c r="BE130" s="436">
        <v>0</v>
      </c>
      <c r="BF130" s="437">
        <v>0</v>
      </c>
      <c r="BG130" s="436">
        <v>0</v>
      </c>
      <c r="BH130" s="436">
        <v>1</v>
      </c>
      <c r="BI130" s="436">
        <v>0</v>
      </c>
    </row>
    <row r="131" spans="1:61">
      <c r="A131" s="432">
        <v>131465</v>
      </c>
      <c r="B131" s="432">
        <v>3305949</v>
      </c>
      <c r="C131" s="433" t="s">
        <v>205</v>
      </c>
      <c r="D131" s="417" t="s">
        <v>515</v>
      </c>
      <c r="E131" s="434" t="s">
        <v>516</v>
      </c>
      <c r="F131" s="435">
        <v>1</v>
      </c>
      <c r="G131" s="436">
        <v>0</v>
      </c>
      <c r="H131" s="436">
        <v>0</v>
      </c>
      <c r="I131" s="436">
        <v>7</v>
      </c>
      <c r="J131" s="436">
        <v>0</v>
      </c>
      <c r="K131" s="436">
        <v>0</v>
      </c>
      <c r="L131" s="436">
        <v>0</v>
      </c>
      <c r="M131" s="436">
        <v>628</v>
      </c>
      <c r="N131" s="436">
        <v>628</v>
      </c>
      <c r="O131" s="436">
        <v>89</v>
      </c>
      <c r="P131" s="436">
        <v>539</v>
      </c>
      <c r="Q131" s="436">
        <v>0</v>
      </c>
      <c r="R131" s="436">
        <v>0</v>
      </c>
      <c r="S131" s="436">
        <v>0</v>
      </c>
      <c r="T131" s="436">
        <v>0</v>
      </c>
      <c r="U131" s="436">
        <v>0</v>
      </c>
      <c r="V131" s="436">
        <v>0</v>
      </c>
      <c r="W131" s="436">
        <v>0</v>
      </c>
      <c r="X131" s="436">
        <v>0</v>
      </c>
      <c r="Y131" s="436">
        <v>89.714285714285708</v>
      </c>
      <c r="Z131" s="436">
        <v>303</v>
      </c>
      <c r="AA131" s="436">
        <v>304.99999999999989</v>
      </c>
      <c r="AB131" s="436">
        <v>0</v>
      </c>
      <c r="AC131" s="436">
        <v>0</v>
      </c>
      <c r="AD131" s="436">
        <v>63.999999999999559</v>
      </c>
      <c r="AE131" s="436">
        <v>30.999999999999957</v>
      </c>
      <c r="AF131" s="436">
        <v>262.99999999999972</v>
      </c>
      <c r="AG131" s="436">
        <v>131.99999999999952</v>
      </c>
      <c r="AH131" s="436">
        <v>90.999999999999929</v>
      </c>
      <c r="AI131" s="436">
        <v>32.999999999999979</v>
      </c>
      <c r="AJ131" s="436">
        <v>13.999999999999968</v>
      </c>
      <c r="AK131" s="436">
        <v>0</v>
      </c>
      <c r="AL131" s="436">
        <v>0</v>
      </c>
      <c r="AM131" s="436">
        <v>0</v>
      </c>
      <c r="AN131" s="436">
        <v>0</v>
      </c>
      <c r="AO131" s="436">
        <v>0</v>
      </c>
      <c r="AP131" s="436">
        <v>0</v>
      </c>
      <c r="AQ131" s="436">
        <v>0</v>
      </c>
      <c r="AR131" s="436">
        <v>248.17068645640046</v>
      </c>
      <c r="AS131" s="436">
        <v>0</v>
      </c>
      <c r="AT131" s="436">
        <v>155.06373438871483</v>
      </c>
      <c r="AU131" s="436">
        <v>0</v>
      </c>
      <c r="AV131" s="436">
        <v>0</v>
      </c>
      <c r="AW131" s="436">
        <v>0</v>
      </c>
      <c r="AX131" s="436">
        <v>0</v>
      </c>
      <c r="AY131" s="436">
        <v>0</v>
      </c>
      <c r="AZ131" s="436">
        <v>0</v>
      </c>
      <c r="BA131" s="436">
        <v>0</v>
      </c>
      <c r="BB131" s="436">
        <v>0</v>
      </c>
      <c r="BC131" s="436">
        <v>0.35599999999999998</v>
      </c>
      <c r="BD131" s="436">
        <v>0</v>
      </c>
      <c r="BE131" s="436">
        <v>0</v>
      </c>
      <c r="BF131" s="437">
        <v>0</v>
      </c>
      <c r="BG131" s="436">
        <v>0</v>
      </c>
      <c r="BH131" s="436">
        <v>1</v>
      </c>
      <c r="BI131" s="436">
        <v>0</v>
      </c>
    </row>
    <row r="132" spans="1:61">
      <c r="A132" s="432">
        <v>103483</v>
      </c>
      <c r="B132" s="432">
        <v>3304015</v>
      </c>
      <c r="C132" s="433" t="s">
        <v>206</v>
      </c>
      <c r="D132" s="417" t="s">
        <v>517</v>
      </c>
      <c r="E132" s="434" t="s">
        <v>516</v>
      </c>
      <c r="F132" s="435">
        <v>1</v>
      </c>
      <c r="G132" s="436">
        <v>0</v>
      </c>
      <c r="H132" s="436">
        <v>0</v>
      </c>
      <c r="I132" s="436">
        <v>0</v>
      </c>
      <c r="J132" s="436">
        <v>5</v>
      </c>
      <c r="K132" s="436">
        <v>3</v>
      </c>
      <c r="L132" s="436">
        <v>2</v>
      </c>
      <c r="M132" s="436">
        <v>750</v>
      </c>
      <c r="N132" s="436">
        <v>0</v>
      </c>
      <c r="O132" s="436">
        <v>0</v>
      </c>
      <c r="P132" s="436">
        <v>0</v>
      </c>
      <c r="Q132" s="436">
        <v>750</v>
      </c>
      <c r="R132" s="436">
        <v>450</v>
      </c>
      <c r="S132" s="436">
        <v>300</v>
      </c>
      <c r="T132" s="436">
        <v>149</v>
      </c>
      <c r="U132" s="436">
        <v>151</v>
      </c>
      <c r="V132" s="436">
        <v>150</v>
      </c>
      <c r="W132" s="436">
        <v>150</v>
      </c>
      <c r="X132" s="436">
        <v>150</v>
      </c>
      <c r="Y132" s="436">
        <v>150</v>
      </c>
      <c r="Z132" s="436">
        <v>0</v>
      </c>
      <c r="AA132" s="436">
        <v>0</v>
      </c>
      <c r="AB132" s="436">
        <v>417.00000000000006</v>
      </c>
      <c r="AC132" s="436">
        <v>433.99999999999949</v>
      </c>
      <c r="AD132" s="436">
        <v>0</v>
      </c>
      <c r="AE132" s="436">
        <v>0</v>
      </c>
      <c r="AF132" s="436">
        <v>0</v>
      </c>
      <c r="AG132" s="436">
        <v>0</v>
      </c>
      <c r="AH132" s="436">
        <v>0</v>
      </c>
      <c r="AI132" s="436">
        <v>0</v>
      </c>
      <c r="AJ132" s="436">
        <v>0</v>
      </c>
      <c r="AK132" s="436">
        <v>184.99999999999952</v>
      </c>
      <c r="AL132" s="436">
        <v>55.99999999999995</v>
      </c>
      <c r="AM132" s="436">
        <v>157.99999999999949</v>
      </c>
      <c r="AN132" s="436">
        <v>48.999999999999972</v>
      </c>
      <c r="AO132" s="436">
        <v>93.999999999999744</v>
      </c>
      <c r="AP132" s="436">
        <v>165</v>
      </c>
      <c r="AQ132" s="436">
        <v>42.999999999999972</v>
      </c>
      <c r="AR132" s="436">
        <v>0</v>
      </c>
      <c r="AS132" s="436">
        <v>22.088353413654598</v>
      </c>
      <c r="AT132" s="436">
        <v>0</v>
      </c>
      <c r="AU132" s="436">
        <v>40.075862068965471</v>
      </c>
      <c r="AV132" s="436">
        <v>56.373333333333285</v>
      </c>
      <c r="AW132" s="436">
        <v>60.416666666666551</v>
      </c>
      <c r="AX132" s="436">
        <v>49.99999999999995</v>
      </c>
      <c r="AY132" s="436">
        <v>49.99999999999995</v>
      </c>
      <c r="AZ132" s="436">
        <v>144.87668367509639</v>
      </c>
      <c r="BA132" s="436">
        <v>0</v>
      </c>
      <c r="BB132" s="436">
        <v>0</v>
      </c>
      <c r="BC132" s="436">
        <v>0</v>
      </c>
      <c r="BD132" s="436">
        <v>0.94299999999999995</v>
      </c>
      <c r="BE132" s="436">
        <v>0</v>
      </c>
      <c r="BF132" s="437">
        <v>0</v>
      </c>
      <c r="BG132" s="436">
        <v>0</v>
      </c>
      <c r="BH132" s="436">
        <v>0</v>
      </c>
      <c r="BI132" s="436">
        <v>1</v>
      </c>
    </row>
    <row r="133" spans="1:61">
      <c r="A133" s="432">
        <v>103486</v>
      </c>
      <c r="B133" s="432">
        <v>3304063</v>
      </c>
      <c r="C133" s="433" t="s">
        <v>207</v>
      </c>
      <c r="D133" s="417" t="s">
        <v>517</v>
      </c>
      <c r="E133" s="434" t="s">
        <v>516</v>
      </c>
      <c r="F133" s="435">
        <v>1</v>
      </c>
      <c r="G133" s="436">
        <v>0</v>
      </c>
      <c r="H133" s="436">
        <v>0</v>
      </c>
      <c r="I133" s="436">
        <v>0</v>
      </c>
      <c r="J133" s="436">
        <v>5</v>
      </c>
      <c r="K133" s="436">
        <v>3</v>
      </c>
      <c r="L133" s="436">
        <v>2</v>
      </c>
      <c r="M133" s="436">
        <v>795</v>
      </c>
      <c r="N133" s="436">
        <v>0</v>
      </c>
      <c r="O133" s="436">
        <v>0</v>
      </c>
      <c r="P133" s="436">
        <v>0</v>
      </c>
      <c r="Q133" s="436">
        <v>795</v>
      </c>
      <c r="R133" s="436">
        <v>498</v>
      </c>
      <c r="S133" s="436">
        <v>297</v>
      </c>
      <c r="T133" s="436">
        <v>177</v>
      </c>
      <c r="U133" s="436">
        <v>166</v>
      </c>
      <c r="V133" s="436">
        <v>155</v>
      </c>
      <c r="W133" s="436">
        <v>156</v>
      </c>
      <c r="X133" s="436">
        <v>141</v>
      </c>
      <c r="Y133" s="436">
        <v>159</v>
      </c>
      <c r="Z133" s="436">
        <v>0</v>
      </c>
      <c r="AA133" s="436">
        <v>0</v>
      </c>
      <c r="AB133" s="436">
        <v>395.99999999999932</v>
      </c>
      <c r="AC133" s="436">
        <v>429</v>
      </c>
      <c r="AD133" s="436">
        <v>0</v>
      </c>
      <c r="AE133" s="436">
        <v>0</v>
      </c>
      <c r="AF133" s="436">
        <v>0</v>
      </c>
      <c r="AG133" s="436">
        <v>0</v>
      </c>
      <c r="AH133" s="436">
        <v>0</v>
      </c>
      <c r="AI133" s="436">
        <v>0</v>
      </c>
      <c r="AJ133" s="436">
        <v>0</v>
      </c>
      <c r="AK133" s="436">
        <v>139.99999999999952</v>
      </c>
      <c r="AL133" s="436">
        <v>50.999999999999986</v>
      </c>
      <c r="AM133" s="436">
        <v>160.9999999999998</v>
      </c>
      <c r="AN133" s="436">
        <v>95.999999999999929</v>
      </c>
      <c r="AO133" s="436">
        <v>126.99999999999922</v>
      </c>
      <c r="AP133" s="436">
        <v>141.99999999999932</v>
      </c>
      <c r="AQ133" s="436">
        <v>78</v>
      </c>
      <c r="AR133" s="436">
        <v>0</v>
      </c>
      <c r="AS133" s="436">
        <v>62.999999999999986</v>
      </c>
      <c r="AT133" s="436">
        <v>0</v>
      </c>
      <c r="AU133" s="436">
        <v>82.807017543859558</v>
      </c>
      <c r="AV133" s="436">
        <v>60.363636363636253</v>
      </c>
      <c r="AW133" s="436">
        <v>63.893129770992324</v>
      </c>
      <c r="AX133" s="436">
        <v>75.067669172932185</v>
      </c>
      <c r="AY133" s="436">
        <v>67.849624060150234</v>
      </c>
      <c r="AZ133" s="436">
        <v>198.2773920499769</v>
      </c>
      <c r="BA133" s="436">
        <v>0</v>
      </c>
      <c r="BB133" s="436">
        <v>7.3692695214105397</v>
      </c>
      <c r="BC133" s="436">
        <v>0</v>
      </c>
      <c r="BD133" s="436">
        <v>0.92600000000000005</v>
      </c>
      <c r="BE133" s="436">
        <v>0</v>
      </c>
      <c r="BF133" s="437">
        <v>0</v>
      </c>
      <c r="BG133" s="436">
        <v>0</v>
      </c>
      <c r="BH133" s="436">
        <v>0</v>
      </c>
      <c r="BI133" s="436">
        <v>1</v>
      </c>
    </row>
    <row r="134" spans="1:61">
      <c r="A134" s="432">
        <v>103493</v>
      </c>
      <c r="B134" s="432">
        <v>3304115</v>
      </c>
      <c r="C134" s="433" t="s">
        <v>208</v>
      </c>
      <c r="D134" s="417" t="s">
        <v>517</v>
      </c>
      <c r="E134" s="434" t="s">
        <v>516</v>
      </c>
      <c r="F134" s="435">
        <v>1</v>
      </c>
      <c r="G134" s="436">
        <v>0</v>
      </c>
      <c r="H134" s="436">
        <v>0</v>
      </c>
      <c r="I134" s="436">
        <v>0</v>
      </c>
      <c r="J134" s="436">
        <v>5</v>
      </c>
      <c r="K134" s="436">
        <v>3</v>
      </c>
      <c r="L134" s="436">
        <v>2</v>
      </c>
      <c r="M134" s="436">
        <v>618</v>
      </c>
      <c r="N134" s="436">
        <v>0</v>
      </c>
      <c r="O134" s="436">
        <v>0</v>
      </c>
      <c r="P134" s="436">
        <v>0</v>
      </c>
      <c r="Q134" s="436">
        <v>618</v>
      </c>
      <c r="R134" s="436">
        <v>370</v>
      </c>
      <c r="S134" s="436">
        <v>248</v>
      </c>
      <c r="T134" s="436">
        <v>122</v>
      </c>
      <c r="U134" s="436">
        <v>124</v>
      </c>
      <c r="V134" s="436">
        <v>124</v>
      </c>
      <c r="W134" s="436">
        <v>124</v>
      </c>
      <c r="X134" s="436">
        <v>124</v>
      </c>
      <c r="Y134" s="436">
        <v>123.6</v>
      </c>
      <c r="Z134" s="436">
        <v>0</v>
      </c>
      <c r="AA134" s="436">
        <v>0</v>
      </c>
      <c r="AB134" s="436">
        <v>403.99999999999972</v>
      </c>
      <c r="AC134" s="436">
        <v>415.99999999999955</v>
      </c>
      <c r="AD134" s="436">
        <v>0</v>
      </c>
      <c r="AE134" s="436">
        <v>0</v>
      </c>
      <c r="AF134" s="436">
        <v>0</v>
      </c>
      <c r="AG134" s="436">
        <v>0</v>
      </c>
      <c r="AH134" s="436">
        <v>0</v>
      </c>
      <c r="AI134" s="436">
        <v>0</v>
      </c>
      <c r="AJ134" s="436">
        <v>0</v>
      </c>
      <c r="AK134" s="436">
        <v>8.9999999999999964</v>
      </c>
      <c r="AL134" s="436">
        <v>4.9999999999999982</v>
      </c>
      <c r="AM134" s="436">
        <v>87.999999999999687</v>
      </c>
      <c r="AN134" s="436">
        <v>212</v>
      </c>
      <c r="AO134" s="436">
        <v>180.99999999999977</v>
      </c>
      <c r="AP134" s="436">
        <v>115.99999999999983</v>
      </c>
      <c r="AQ134" s="436">
        <v>6.9999999999999707</v>
      </c>
      <c r="AR134" s="436">
        <v>0</v>
      </c>
      <c r="AS134" s="436">
        <v>47.076175040518599</v>
      </c>
      <c r="AT134" s="436">
        <v>0</v>
      </c>
      <c r="AU134" s="436">
        <v>42.033613445378094</v>
      </c>
      <c r="AV134" s="436">
        <v>53.868852459016303</v>
      </c>
      <c r="AW134" s="436">
        <v>51.3103448275861</v>
      </c>
      <c r="AX134" s="436">
        <v>51.387387387387335</v>
      </c>
      <c r="AY134" s="436">
        <v>51.387387387387335</v>
      </c>
      <c r="AZ134" s="436">
        <v>141.04563056786131</v>
      </c>
      <c r="BA134" s="436">
        <v>0</v>
      </c>
      <c r="BB134" s="436">
        <v>0</v>
      </c>
      <c r="BC134" s="436">
        <v>0</v>
      </c>
      <c r="BD134" s="436">
        <v>0.74399999999999999</v>
      </c>
      <c r="BE134" s="436">
        <v>0</v>
      </c>
      <c r="BF134" s="437">
        <v>0</v>
      </c>
      <c r="BG134" s="436">
        <v>0</v>
      </c>
      <c r="BH134" s="436">
        <v>0</v>
      </c>
      <c r="BI134" s="436">
        <v>1</v>
      </c>
    </row>
    <row r="135" spans="1:61">
      <c r="A135" s="432">
        <v>103497</v>
      </c>
      <c r="B135" s="432">
        <v>3304173</v>
      </c>
      <c r="C135" s="433" t="s">
        <v>209</v>
      </c>
      <c r="D135" s="417" t="s">
        <v>517</v>
      </c>
      <c r="E135" s="434" t="s">
        <v>516</v>
      </c>
      <c r="F135" s="435">
        <v>1</v>
      </c>
      <c r="G135" s="436">
        <v>0</v>
      </c>
      <c r="H135" s="436">
        <v>0</v>
      </c>
      <c r="I135" s="436">
        <v>0</v>
      </c>
      <c r="J135" s="436">
        <v>5</v>
      </c>
      <c r="K135" s="436">
        <v>3</v>
      </c>
      <c r="L135" s="436">
        <v>2</v>
      </c>
      <c r="M135" s="436">
        <v>915</v>
      </c>
      <c r="N135" s="436">
        <v>0</v>
      </c>
      <c r="O135" s="436">
        <v>0</v>
      </c>
      <c r="P135" s="436">
        <v>0</v>
      </c>
      <c r="Q135" s="436">
        <v>915</v>
      </c>
      <c r="R135" s="436">
        <v>553</v>
      </c>
      <c r="S135" s="436">
        <v>362</v>
      </c>
      <c r="T135" s="436">
        <v>184</v>
      </c>
      <c r="U135" s="436">
        <v>184</v>
      </c>
      <c r="V135" s="436">
        <v>185</v>
      </c>
      <c r="W135" s="436">
        <v>185</v>
      </c>
      <c r="X135" s="436">
        <v>177</v>
      </c>
      <c r="Y135" s="436">
        <v>183</v>
      </c>
      <c r="Z135" s="436">
        <v>0</v>
      </c>
      <c r="AA135" s="436">
        <v>0</v>
      </c>
      <c r="AB135" s="436">
        <v>248.99999999999943</v>
      </c>
      <c r="AC135" s="436">
        <v>332.99999999999983</v>
      </c>
      <c r="AD135" s="436">
        <v>0</v>
      </c>
      <c r="AE135" s="436">
        <v>0</v>
      </c>
      <c r="AF135" s="436">
        <v>0</v>
      </c>
      <c r="AG135" s="436">
        <v>0</v>
      </c>
      <c r="AH135" s="436">
        <v>0</v>
      </c>
      <c r="AI135" s="436">
        <v>0</v>
      </c>
      <c r="AJ135" s="436">
        <v>0</v>
      </c>
      <c r="AK135" s="436">
        <v>572.99999999999966</v>
      </c>
      <c r="AL135" s="436">
        <v>37.999999999999964</v>
      </c>
      <c r="AM135" s="436">
        <v>106.99999999999953</v>
      </c>
      <c r="AN135" s="436">
        <v>11.999999999999948</v>
      </c>
      <c r="AO135" s="436">
        <v>118.99999999999983</v>
      </c>
      <c r="AP135" s="436">
        <v>51.999999999999936</v>
      </c>
      <c r="AQ135" s="436">
        <v>13.999999999999972</v>
      </c>
      <c r="AR135" s="436">
        <v>0</v>
      </c>
      <c r="AS135" s="436">
        <v>27.999999999999943</v>
      </c>
      <c r="AT135" s="436">
        <v>0</v>
      </c>
      <c r="AU135" s="436">
        <v>66.444444444444429</v>
      </c>
      <c r="AV135" s="436">
        <v>76.494382022471783</v>
      </c>
      <c r="AW135" s="436">
        <v>68.714285714285637</v>
      </c>
      <c r="AX135" s="436">
        <v>69.245810055865803</v>
      </c>
      <c r="AY135" s="436">
        <v>66.25139664804459</v>
      </c>
      <c r="AZ135" s="436">
        <v>196.36136081730814</v>
      </c>
      <c r="BA135" s="436">
        <v>0</v>
      </c>
      <c r="BB135" s="436">
        <v>0</v>
      </c>
      <c r="BC135" s="436">
        <v>0</v>
      </c>
      <c r="BD135" s="436">
        <v>1.0309999999999999</v>
      </c>
      <c r="BE135" s="436">
        <v>0</v>
      </c>
      <c r="BF135" s="437">
        <v>0</v>
      </c>
      <c r="BG135" s="436">
        <v>0</v>
      </c>
      <c r="BH135" s="436">
        <v>0</v>
      </c>
      <c r="BI135" s="436">
        <v>1</v>
      </c>
    </row>
    <row r="136" spans="1:61">
      <c r="A136" s="432">
        <v>103498</v>
      </c>
      <c r="B136" s="432">
        <v>3304177</v>
      </c>
      <c r="C136" s="433" t="s">
        <v>210</v>
      </c>
      <c r="D136" s="417" t="s">
        <v>517</v>
      </c>
      <c r="E136" s="434" t="s">
        <v>516</v>
      </c>
      <c r="F136" s="435">
        <v>1</v>
      </c>
      <c r="G136" s="436">
        <v>0</v>
      </c>
      <c r="H136" s="436">
        <v>0</v>
      </c>
      <c r="I136" s="436">
        <v>0</v>
      </c>
      <c r="J136" s="436">
        <v>5</v>
      </c>
      <c r="K136" s="436">
        <v>3</v>
      </c>
      <c r="L136" s="436">
        <v>2</v>
      </c>
      <c r="M136" s="436">
        <v>802</v>
      </c>
      <c r="N136" s="436">
        <v>0</v>
      </c>
      <c r="O136" s="436">
        <v>0</v>
      </c>
      <c r="P136" s="436">
        <v>0</v>
      </c>
      <c r="Q136" s="436">
        <v>802</v>
      </c>
      <c r="R136" s="436">
        <v>501</v>
      </c>
      <c r="S136" s="436">
        <v>301</v>
      </c>
      <c r="T136" s="436">
        <v>170</v>
      </c>
      <c r="U136" s="436">
        <v>154</v>
      </c>
      <c r="V136" s="436">
        <v>177</v>
      </c>
      <c r="W136" s="436">
        <v>152</v>
      </c>
      <c r="X136" s="436">
        <v>149</v>
      </c>
      <c r="Y136" s="436">
        <v>160.4</v>
      </c>
      <c r="Z136" s="436">
        <v>0</v>
      </c>
      <c r="AA136" s="436">
        <v>0</v>
      </c>
      <c r="AB136" s="436">
        <v>452.99999999999943</v>
      </c>
      <c r="AC136" s="436">
        <v>474.99999999999937</v>
      </c>
      <c r="AD136" s="436">
        <v>0</v>
      </c>
      <c r="AE136" s="436">
        <v>0</v>
      </c>
      <c r="AF136" s="436">
        <v>0</v>
      </c>
      <c r="AG136" s="436">
        <v>0</v>
      </c>
      <c r="AH136" s="436">
        <v>0</v>
      </c>
      <c r="AI136" s="436">
        <v>0</v>
      </c>
      <c r="AJ136" s="436">
        <v>0</v>
      </c>
      <c r="AK136" s="436">
        <v>141.35249999999999</v>
      </c>
      <c r="AL136" s="436">
        <v>29.072499999999998</v>
      </c>
      <c r="AM136" s="436">
        <v>127.3175</v>
      </c>
      <c r="AN136" s="436">
        <v>84.21</v>
      </c>
      <c r="AO136" s="436">
        <v>125.3125</v>
      </c>
      <c r="AP136" s="436">
        <v>191.47749999999999</v>
      </c>
      <c r="AQ136" s="436">
        <v>103.25750000000001</v>
      </c>
      <c r="AR136" s="436">
        <v>0</v>
      </c>
      <c r="AS136" s="436">
        <v>69.999999999999957</v>
      </c>
      <c r="AT136" s="436">
        <v>0</v>
      </c>
      <c r="AU136" s="436">
        <v>55.6172839506172</v>
      </c>
      <c r="AV136" s="436">
        <v>56.099999999999952</v>
      </c>
      <c r="AW136" s="436">
        <v>65.512987012986983</v>
      </c>
      <c r="AX136" s="436">
        <v>66.836879432624031</v>
      </c>
      <c r="AY136" s="436">
        <v>65.517730496453808</v>
      </c>
      <c r="AZ136" s="436">
        <v>174.56140157156094</v>
      </c>
      <c r="BA136" s="436">
        <v>0</v>
      </c>
      <c r="BB136" s="436">
        <v>0</v>
      </c>
      <c r="BC136" s="436">
        <v>0</v>
      </c>
      <c r="BD136" s="436">
        <v>1.236</v>
      </c>
      <c r="BE136" s="436">
        <v>0</v>
      </c>
      <c r="BF136" s="437">
        <v>0</v>
      </c>
      <c r="BG136" s="436">
        <v>0</v>
      </c>
      <c r="BH136" s="436">
        <v>0</v>
      </c>
      <c r="BI136" s="436">
        <v>1</v>
      </c>
    </row>
    <row r="137" spans="1:61">
      <c r="A137" s="432">
        <v>103501</v>
      </c>
      <c r="B137" s="432">
        <v>3304193</v>
      </c>
      <c r="C137" s="433" t="s">
        <v>211</v>
      </c>
      <c r="D137" s="417" t="s">
        <v>517</v>
      </c>
      <c r="E137" s="434" t="s">
        <v>516</v>
      </c>
      <c r="F137" s="435">
        <v>1</v>
      </c>
      <c r="G137" s="436">
        <v>0</v>
      </c>
      <c r="H137" s="436">
        <v>0</v>
      </c>
      <c r="I137" s="436">
        <v>0</v>
      </c>
      <c r="J137" s="436">
        <v>5</v>
      </c>
      <c r="K137" s="436">
        <v>3</v>
      </c>
      <c r="L137" s="436">
        <v>2</v>
      </c>
      <c r="M137" s="436">
        <v>674</v>
      </c>
      <c r="N137" s="436">
        <v>0</v>
      </c>
      <c r="O137" s="436">
        <v>0</v>
      </c>
      <c r="P137" s="436">
        <v>0</v>
      </c>
      <c r="Q137" s="436">
        <v>674</v>
      </c>
      <c r="R137" s="436">
        <v>405</v>
      </c>
      <c r="S137" s="436">
        <v>269</v>
      </c>
      <c r="T137" s="436">
        <v>136</v>
      </c>
      <c r="U137" s="436">
        <v>135</v>
      </c>
      <c r="V137" s="436">
        <v>134</v>
      </c>
      <c r="W137" s="436">
        <v>137</v>
      </c>
      <c r="X137" s="436">
        <v>132</v>
      </c>
      <c r="Y137" s="436">
        <v>134.80000000000001</v>
      </c>
      <c r="Z137" s="436">
        <v>0</v>
      </c>
      <c r="AA137" s="436">
        <v>0</v>
      </c>
      <c r="AB137" s="436">
        <v>265.99999999999943</v>
      </c>
      <c r="AC137" s="436">
        <v>274.99999999999949</v>
      </c>
      <c r="AD137" s="436">
        <v>0</v>
      </c>
      <c r="AE137" s="436">
        <v>0</v>
      </c>
      <c r="AF137" s="436">
        <v>0</v>
      </c>
      <c r="AG137" s="436">
        <v>0</v>
      </c>
      <c r="AH137" s="436">
        <v>0</v>
      </c>
      <c r="AI137" s="436">
        <v>0</v>
      </c>
      <c r="AJ137" s="436">
        <v>0</v>
      </c>
      <c r="AK137" s="436">
        <v>266.99999999999977</v>
      </c>
      <c r="AL137" s="436">
        <v>16.999999999999943</v>
      </c>
      <c r="AM137" s="436">
        <v>159.9999999999998</v>
      </c>
      <c r="AN137" s="436">
        <v>24.999999999999932</v>
      </c>
      <c r="AO137" s="436">
        <v>20.99999999999994</v>
      </c>
      <c r="AP137" s="436">
        <v>128.99999999999986</v>
      </c>
      <c r="AQ137" s="436">
        <v>54.999999999999964</v>
      </c>
      <c r="AR137" s="436">
        <v>0</v>
      </c>
      <c r="AS137" s="436">
        <v>18.99999999999994</v>
      </c>
      <c r="AT137" s="436">
        <v>0</v>
      </c>
      <c r="AU137" s="436">
        <v>47.701492537313371</v>
      </c>
      <c r="AV137" s="436">
        <v>54.618320610686929</v>
      </c>
      <c r="AW137" s="436">
        <v>58.170542635658791</v>
      </c>
      <c r="AX137" s="436">
        <v>63.230769230769155</v>
      </c>
      <c r="AY137" s="436">
        <v>60.923076923076856</v>
      </c>
      <c r="AZ137" s="436">
        <v>160.36867863285408</v>
      </c>
      <c r="BA137" s="436">
        <v>0</v>
      </c>
      <c r="BB137" s="436">
        <v>0</v>
      </c>
      <c r="BC137" s="436">
        <v>0</v>
      </c>
      <c r="BD137" s="436">
        <v>0.85</v>
      </c>
      <c r="BE137" s="436">
        <v>0</v>
      </c>
      <c r="BF137" s="437">
        <v>0</v>
      </c>
      <c r="BG137" s="436">
        <v>0</v>
      </c>
      <c r="BH137" s="436">
        <v>0</v>
      </c>
      <c r="BI137" s="436">
        <v>1</v>
      </c>
    </row>
    <row r="138" spans="1:61">
      <c r="A138" s="432">
        <v>103503</v>
      </c>
      <c r="B138" s="432">
        <v>3304201</v>
      </c>
      <c r="C138" s="433" t="s">
        <v>212</v>
      </c>
      <c r="D138" s="417" t="s">
        <v>517</v>
      </c>
      <c r="E138" s="434" t="s">
        <v>516</v>
      </c>
      <c r="F138" s="435">
        <v>1</v>
      </c>
      <c r="G138" s="436">
        <v>0</v>
      </c>
      <c r="H138" s="436">
        <v>0</v>
      </c>
      <c r="I138" s="436">
        <v>0</v>
      </c>
      <c r="J138" s="436">
        <v>5</v>
      </c>
      <c r="K138" s="436">
        <v>3</v>
      </c>
      <c r="L138" s="436">
        <v>2</v>
      </c>
      <c r="M138" s="436">
        <v>1186</v>
      </c>
      <c r="N138" s="436">
        <v>0</v>
      </c>
      <c r="O138" s="436">
        <v>0</v>
      </c>
      <c r="P138" s="436">
        <v>0</v>
      </c>
      <c r="Q138" s="436">
        <v>1186</v>
      </c>
      <c r="R138" s="436">
        <v>711</v>
      </c>
      <c r="S138" s="436">
        <v>475</v>
      </c>
      <c r="T138" s="436">
        <v>234</v>
      </c>
      <c r="U138" s="436">
        <v>239</v>
      </c>
      <c r="V138" s="436">
        <v>238</v>
      </c>
      <c r="W138" s="436">
        <v>240</v>
      </c>
      <c r="X138" s="436">
        <v>235</v>
      </c>
      <c r="Y138" s="436">
        <v>237.2</v>
      </c>
      <c r="Z138" s="436">
        <v>0</v>
      </c>
      <c r="AA138" s="436">
        <v>0</v>
      </c>
      <c r="AB138" s="436">
        <v>548.99999999999977</v>
      </c>
      <c r="AC138" s="436">
        <v>683</v>
      </c>
      <c r="AD138" s="436">
        <v>0</v>
      </c>
      <c r="AE138" s="436">
        <v>0</v>
      </c>
      <c r="AF138" s="436">
        <v>0</v>
      </c>
      <c r="AG138" s="436">
        <v>0</v>
      </c>
      <c r="AH138" s="436">
        <v>0</v>
      </c>
      <c r="AI138" s="436">
        <v>0</v>
      </c>
      <c r="AJ138" s="436">
        <v>0</v>
      </c>
      <c r="AK138" s="436">
        <v>282.99999999999972</v>
      </c>
      <c r="AL138" s="436">
        <v>89.999999999999929</v>
      </c>
      <c r="AM138" s="436">
        <v>231.99999999999949</v>
      </c>
      <c r="AN138" s="436">
        <v>56.999999999999957</v>
      </c>
      <c r="AO138" s="436">
        <v>143.99999999999889</v>
      </c>
      <c r="AP138" s="436">
        <v>285.99999999999949</v>
      </c>
      <c r="AQ138" s="436">
        <v>93.999999999999943</v>
      </c>
      <c r="AR138" s="436">
        <v>0</v>
      </c>
      <c r="AS138" s="436">
        <v>34.115059221658193</v>
      </c>
      <c r="AT138" s="436">
        <v>0</v>
      </c>
      <c r="AU138" s="436">
        <v>100.86206896551708</v>
      </c>
      <c r="AV138" s="436">
        <v>121.05194805194793</v>
      </c>
      <c r="AW138" s="436">
        <v>120.53218884120164</v>
      </c>
      <c r="AX138" s="436">
        <v>108.9956331877728</v>
      </c>
      <c r="AY138" s="436">
        <v>106.72489082969419</v>
      </c>
      <c r="AZ138" s="436">
        <v>315.4373601101417</v>
      </c>
      <c r="BA138" s="436">
        <v>0</v>
      </c>
      <c r="BB138" s="436">
        <v>0</v>
      </c>
      <c r="BC138" s="436">
        <v>0</v>
      </c>
      <c r="BD138" s="436">
        <v>1.111</v>
      </c>
      <c r="BE138" s="436">
        <v>0</v>
      </c>
      <c r="BF138" s="437">
        <v>0</v>
      </c>
      <c r="BG138" s="436">
        <v>0</v>
      </c>
      <c r="BH138" s="436">
        <v>0</v>
      </c>
      <c r="BI138" s="436">
        <v>1</v>
      </c>
    </row>
    <row r="139" spans="1:61">
      <c r="A139" s="432">
        <v>103509</v>
      </c>
      <c r="B139" s="432">
        <v>3304223</v>
      </c>
      <c r="C139" s="433" t="s">
        <v>213</v>
      </c>
      <c r="D139" s="417" t="s">
        <v>517</v>
      </c>
      <c r="E139" s="434" t="s">
        <v>516</v>
      </c>
      <c r="F139" s="435">
        <v>1</v>
      </c>
      <c r="G139" s="436">
        <v>0</v>
      </c>
      <c r="H139" s="436">
        <v>0</v>
      </c>
      <c r="I139" s="436">
        <v>0</v>
      </c>
      <c r="J139" s="436">
        <v>5</v>
      </c>
      <c r="K139" s="436">
        <v>3</v>
      </c>
      <c r="L139" s="436">
        <v>2</v>
      </c>
      <c r="M139" s="436">
        <v>956</v>
      </c>
      <c r="N139" s="436">
        <v>0</v>
      </c>
      <c r="O139" s="436">
        <v>0</v>
      </c>
      <c r="P139" s="436">
        <v>0</v>
      </c>
      <c r="Q139" s="436">
        <v>956</v>
      </c>
      <c r="R139" s="436">
        <v>572</v>
      </c>
      <c r="S139" s="436">
        <v>384</v>
      </c>
      <c r="T139" s="436">
        <v>190</v>
      </c>
      <c r="U139" s="436">
        <v>191</v>
      </c>
      <c r="V139" s="436">
        <v>191</v>
      </c>
      <c r="W139" s="436">
        <v>193</v>
      </c>
      <c r="X139" s="436">
        <v>191</v>
      </c>
      <c r="Y139" s="436">
        <v>191.2</v>
      </c>
      <c r="Z139" s="436">
        <v>0</v>
      </c>
      <c r="AA139" s="436">
        <v>0</v>
      </c>
      <c r="AB139" s="436">
        <v>644.99999999999977</v>
      </c>
      <c r="AC139" s="436">
        <v>668.99999999999955</v>
      </c>
      <c r="AD139" s="436">
        <v>0</v>
      </c>
      <c r="AE139" s="436">
        <v>0</v>
      </c>
      <c r="AF139" s="436">
        <v>0</v>
      </c>
      <c r="AG139" s="436">
        <v>0</v>
      </c>
      <c r="AH139" s="436">
        <v>0</v>
      </c>
      <c r="AI139" s="436">
        <v>0</v>
      </c>
      <c r="AJ139" s="436">
        <v>0</v>
      </c>
      <c r="AK139" s="436">
        <v>9.9999999999999964</v>
      </c>
      <c r="AL139" s="436">
        <v>14.999999999999947</v>
      </c>
      <c r="AM139" s="436">
        <v>27.999999999999911</v>
      </c>
      <c r="AN139" s="436">
        <v>67.999999999999986</v>
      </c>
      <c r="AO139" s="436">
        <v>241.99999999999949</v>
      </c>
      <c r="AP139" s="436">
        <v>538.99999999999989</v>
      </c>
      <c r="AQ139" s="436">
        <v>53.999999999999936</v>
      </c>
      <c r="AR139" s="436">
        <v>0</v>
      </c>
      <c r="AS139" s="436">
        <v>22.999999999999961</v>
      </c>
      <c r="AT139" s="436">
        <v>0</v>
      </c>
      <c r="AU139" s="436">
        <v>79.840425531914747</v>
      </c>
      <c r="AV139" s="436">
        <v>113.76502732240428</v>
      </c>
      <c r="AW139" s="436">
        <v>100.6902173913043</v>
      </c>
      <c r="AX139" s="436">
        <v>86.900523560209422</v>
      </c>
      <c r="AY139" s="436">
        <v>86</v>
      </c>
      <c r="AZ139" s="436">
        <v>264.15926972366844</v>
      </c>
      <c r="BA139" s="436">
        <v>0</v>
      </c>
      <c r="BB139" s="436">
        <v>0</v>
      </c>
      <c r="BC139" s="436">
        <v>0</v>
      </c>
      <c r="BD139" s="436">
        <v>0.71</v>
      </c>
      <c r="BE139" s="436">
        <v>0</v>
      </c>
      <c r="BF139" s="437">
        <v>0</v>
      </c>
      <c r="BG139" s="436">
        <v>0</v>
      </c>
      <c r="BH139" s="436">
        <v>0</v>
      </c>
      <c r="BI139" s="436">
        <v>1</v>
      </c>
    </row>
    <row r="140" spans="1:61">
      <c r="A140" s="432">
        <v>103519</v>
      </c>
      <c r="B140" s="432">
        <v>3304245</v>
      </c>
      <c r="C140" s="433" t="s">
        <v>214</v>
      </c>
      <c r="D140" s="417" t="s">
        <v>517</v>
      </c>
      <c r="E140" s="434" t="s">
        <v>516</v>
      </c>
      <c r="F140" s="435">
        <v>1</v>
      </c>
      <c r="G140" s="436">
        <v>0</v>
      </c>
      <c r="H140" s="436">
        <v>0</v>
      </c>
      <c r="I140" s="436">
        <v>0</v>
      </c>
      <c r="J140" s="436">
        <v>5</v>
      </c>
      <c r="K140" s="436">
        <v>3</v>
      </c>
      <c r="L140" s="436">
        <v>2</v>
      </c>
      <c r="M140" s="436">
        <v>1223</v>
      </c>
      <c r="N140" s="436">
        <v>0</v>
      </c>
      <c r="O140" s="436">
        <v>0</v>
      </c>
      <c r="P140" s="436">
        <v>0</v>
      </c>
      <c r="Q140" s="436">
        <v>1223</v>
      </c>
      <c r="R140" s="436">
        <v>737</v>
      </c>
      <c r="S140" s="436">
        <v>486</v>
      </c>
      <c r="T140" s="436">
        <v>247</v>
      </c>
      <c r="U140" s="436">
        <v>245</v>
      </c>
      <c r="V140" s="436">
        <v>245</v>
      </c>
      <c r="W140" s="436">
        <v>243</v>
      </c>
      <c r="X140" s="436">
        <v>243</v>
      </c>
      <c r="Y140" s="436">
        <v>244.6</v>
      </c>
      <c r="Z140" s="436">
        <v>0</v>
      </c>
      <c r="AA140" s="436">
        <v>0</v>
      </c>
      <c r="AB140" s="436">
        <v>762.99999999999989</v>
      </c>
      <c r="AC140" s="436">
        <v>817.99999999999989</v>
      </c>
      <c r="AD140" s="436">
        <v>0</v>
      </c>
      <c r="AE140" s="436">
        <v>0</v>
      </c>
      <c r="AF140" s="436">
        <v>0</v>
      </c>
      <c r="AG140" s="436">
        <v>0</v>
      </c>
      <c r="AH140" s="436">
        <v>0</v>
      </c>
      <c r="AI140" s="436">
        <v>0</v>
      </c>
      <c r="AJ140" s="436">
        <v>0</v>
      </c>
      <c r="AK140" s="436">
        <v>83.999999999999986</v>
      </c>
      <c r="AL140" s="436">
        <v>73.999999999999972</v>
      </c>
      <c r="AM140" s="436">
        <v>340.99999999999909</v>
      </c>
      <c r="AN140" s="436">
        <v>179.99999999999937</v>
      </c>
      <c r="AO140" s="436">
        <v>285.99999999999898</v>
      </c>
      <c r="AP140" s="436">
        <v>182.99999999999969</v>
      </c>
      <c r="AQ140" s="436">
        <v>74.999999999999957</v>
      </c>
      <c r="AR140" s="436">
        <v>0</v>
      </c>
      <c r="AS140" s="436">
        <v>101.8291845493561</v>
      </c>
      <c r="AT140" s="436">
        <v>0</v>
      </c>
      <c r="AU140" s="436">
        <v>109.77777777777766</v>
      </c>
      <c r="AV140" s="436">
        <v>117.17391304347817</v>
      </c>
      <c r="AW140" s="436">
        <v>112.33624454148453</v>
      </c>
      <c r="AX140" s="436">
        <v>138.04225352112675</v>
      </c>
      <c r="AY140" s="436">
        <v>138.04225352112675</v>
      </c>
      <c r="AZ140" s="436">
        <v>346.88790599757698</v>
      </c>
      <c r="BA140" s="436">
        <v>0</v>
      </c>
      <c r="BB140" s="436">
        <v>0</v>
      </c>
      <c r="BC140" s="436">
        <v>0</v>
      </c>
      <c r="BD140" s="436">
        <v>0.96599999999999997</v>
      </c>
      <c r="BE140" s="436">
        <v>0</v>
      </c>
      <c r="BF140" s="437">
        <v>0</v>
      </c>
      <c r="BG140" s="436">
        <v>0</v>
      </c>
      <c r="BH140" s="436">
        <v>0</v>
      </c>
      <c r="BI140" s="436">
        <v>1</v>
      </c>
    </row>
    <row r="141" spans="1:61">
      <c r="A141" s="432">
        <v>103531</v>
      </c>
      <c r="B141" s="432">
        <v>3304606</v>
      </c>
      <c r="C141" s="433" t="s">
        <v>215</v>
      </c>
      <c r="D141" s="417" t="s">
        <v>517</v>
      </c>
      <c r="E141" s="434" t="s">
        <v>516</v>
      </c>
      <c r="F141" s="435">
        <v>1</v>
      </c>
      <c r="G141" s="436">
        <v>0</v>
      </c>
      <c r="H141" s="436">
        <v>0</v>
      </c>
      <c r="I141" s="436">
        <v>0</v>
      </c>
      <c r="J141" s="436">
        <v>5</v>
      </c>
      <c r="K141" s="436">
        <v>3</v>
      </c>
      <c r="L141" s="436">
        <v>2</v>
      </c>
      <c r="M141" s="436">
        <v>841</v>
      </c>
      <c r="N141" s="436">
        <v>0</v>
      </c>
      <c r="O141" s="436">
        <v>0</v>
      </c>
      <c r="P141" s="436">
        <v>0</v>
      </c>
      <c r="Q141" s="436">
        <v>841</v>
      </c>
      <c r="R141" s="436">
        <v>509</v>
      </c>
      <c r="S141" s="436">
        <v>332</v>
      </c>
      <c r="T141" s="436">
        <v>169</v>
      </c>
      <c r="U141" s="436">
        <v>171</v>
      </c>
      <c r="V141" s="436">
        <v>169</v>
      </c>
      <c r="W141" s="436">
        <v>165</v>
      </c>
      <c r="X141" s="436">
        <v>167</v>
      </c>
      <c r="Y141" s="436">
        <v>168.2</v>
      </c>
      <c r="Z141" s="436">
        <v>0</v>
      </c>
      <c r="AA141" s="436">
        <v>0</v>
      </c>
      <c r="AB141" s="436">
        <v>257.99999999999943</v>
      </c>
      <c r="AC141" s="436">
        <v>264.99999999999926</v>
      </c>
      <c r="AD141" s="436">
        <v>0</v>
      </c>
      <c r="AE141" s="436">
        <v>0</v>
      </c>
      <c r="AF141" s="436">
        <v>0</v>
      </c>
      <c r="AG141" s="436">
        <v>0</v>
      </c>
      <c r="AH141" s="436">
        <v>0</v>
      </c>
      <c r="AI141" s="436">
        <v>0</v>
      </c>
      <c r="AJ141" s="436">
        <v>0</v>
      </c>
      <c r="AK141" s="436">
        <v>291.34642857142819</v>
      </c>
      <c r="AL141" s="436">
        <v>78.092857142857099</v>
      </c>
      <c r="AM141" s="436">
        <v>75.089285714285651</v>
      </c>
      <c r="AN141" s="436">
        <v>73.086904761904762</v>
      </c>
      <c r="AO141" s="436">
        <v>101.12023809523789</v>
      </c>
      <c r="AP141" s="436">
        <v>152.1809523809516</v>
      </c>
      <c r="AQ141" s="436">
        <v>70.0833333333333</v>
      </c>
      <c r="AR141" s="436">
        <v>0</v>
      </c>
      <c r="AS141" s="436">
        <v>26.093078758949833</v>
      </c>
      <c r="AT141" s="436">
        <v>0</v>
      </c>
      <c r="AU141" s="436">
        <v>37.668674698795137</v>
      </c>
      <c r="AV141" s="436">
        <v>41.707317073170685</v>
      </c>
      <c r="AW141" s="436">
        <v>42.502994011975886</v>
      </c>
      <c r="AX141" s="436">
        <v>38.571428571428449</v>
      </c>
      <c r="AY141" s="436">
        <v>39.038961038960913</v>
      </c>
      <c r="AZ141" s="436">
        <v>112.77474799168411</v>
      </c>
      <c r="BA141" s="436">
        <v>0</v>
      </c>
      <c r="BB141" s="436">
        <v>0</v>
      </c>
      <c r="BC141" s="436">
        <v>0</v>
      </c>
      <c r="BD141" s="436">
        <v>0.88500000000000001</v>
      </c>
      <c r="BE141" s="436">
        <v>0</v>
      </c>
      <c r="BF141" s="437">
        <v>0</v>
      </c>
      <c r="BG141" s="436">
        <v>0</v>
      </c>
      <c r="BH141" s="436">
        <v>0</v>
      </c>
      <c r="BI141" s="436">
        <v>1</v>
      </c>
    </row>
    <row r="142" spans="1:61">
      <c r="A142" s="432">
        <v>103534</v>
      </c>
      <c r="B142" s="432">
        <v>3304625</v>
      </c>
      <c r="C142" s="433" t="s">
        <v>216</v>
      </c>
      <c r="D142" s="417" t="s">
        <v>517</v>
      </c>
      <c r="E142" s="434" t="s">
        <v>516</v>
      </c>
      <c r="F142" s="435">
        <v>1</v>
      </c>
      <c r="G142" s="436">
        <v>0</v>
      </c>
      <c r="H142" s="436">
        <v>0</v>
      </c>
      <c r="I142" s="436">
        <v>0</v>
      </c>
      <c r="J142" s="436">
        <v>5</v>
      </c>
      <c r="K142" s="436">
        <v>3</v>
      </c>
      <c r="L142" s="436">
        <v>2</v>
      </c>
      <c r="M142" s="436">
        <v>595</v>
      </c>
      <c r="N142" s="436">
        <v>0</v>
      </c>
      <c r="O142" s="436">
        <v>0</v>
      </c>
      <c r="P142" s="436">
        <v>0</v>
      </c>
      <c r="Q142" s="436">
        <v>595</v>
      </c>
      <c r="R142" s="436">
        <v>351</v>
      </c>
      <c r="S142" s="436">
        <v>244</v>
      </c>
      <c r="T142" s="436">
        <v>117</v>
      </c>
      <c r="U142" s="436">
        <v>120</v>
      </c>
      <c r="V142" s="436">
        <v>114</v>
      </c>
      <c r="W142" s="436">
        <v>123</v>
      </c>
      <c r="X142" s="436">
        <v>121</v>
      </c>
      <c r="Y142" s="436">
        <v>119</v>
      </c>
      <c r="Z142" s="436">
        <v>0</v>
      </c>
      <c r="AA142" s="436">
        <v>0</v>
      </c>
      <c r="AB142" s="436">
        <v>381.99999999999994</v>
      </c>
      <c r="AC142" s="436">
        <v>390.99999999999994</v>
      </c>
      <c r="AD142" s="436">
        <v>0</v>
      </c>
      <c r="AE142" s="436">
        <v>0</v>
      </c>
      <c r="AF142" s="436">
        <v>0</v>
      </c>
      <c r="AG142" s="436">
        <v>0</v>
      </c>
      <c r="AH142" s="436">
        <v>0</v>
      </c>
      <c r="AI142" s="436">
        <v>0</v>
      </c>
      <c r="AJ142" s="436">
        <v>0</v>
      </c>
      <c r="AK142" s="436">
        <v>48.99999999999995</v>
      </c>
      <c r="AL142" s="436">
        <v>70.999999999999417</v>
      </c>
      <c r="AM142" s="436">
        <v>55.999999999999986</v>
      </c>
      <c r="AN142" s="436">
        <v>140.99999999999977</v>
      </c>
      <c r="AO142" s="436">
        <v>111.99999999999997</v>
      </c>
      <c r="AP142" s="436">
        <v>135</v>
      </c>
      <c r="AQ142" s="436">
        <v>30.999999999999968</v>
      </c>
      <c r="AR142" s="436">
        <v>0</v>
      </c>
      <c r="AS142" s="436">
        <v>54.999999999999964</v>
      </c>
      <c r="AT142" s="436">
        <v>0</v>
      </c>
      <c r="AU142" s="436">
        <v>54.876106194690223</v>
      </c>
      <c r="AV142" s="436">
        <v>63.589743589743485</v>
      </c>
      <c r="AW142" s="436">
        <v>53.58</v>
      </c>
      <c r="AX142" s="436">
        <v>55.909090909090835</v>
      </c>
      <c r="AY142" s="436">
        <v>54.999999999999929</v>
      </c>
      <c r="AZ142" s="436">
        <v>160.10094936190592</v>
      </c>
      <c r="BA142" s="436">
        <v>0</v>
      </c>
      <c r="BB142" s="436">
        <v>0</v>
      </c>
      <c r="BC142" s="436">
        <v>0</v>
      </c>
      <c r="BD142" s="436">
        <v>0.81499999999999995</v>
      </c>
      <c r="BE142" s="436">
        <v>1.6666666666666718E-2</v>
      </c>
      <c r="BF142" s="437">
        <v>0</v>
      </c>
      <c r="BG142" s="436">
        <v>0</v>
      </c>
      <c r="BH142" s="436">
        <v>0</v>
      </c>
      <c r="BI142" s="436">
        <v>1</v>
      </c>
    </row>
    <row r="143" spans="1:61">
      <c r="A143" s="432">
        <v>103539</v>
      </c>
      <c r="B143" s="432">
        <v>3304801</v>
      </c>
      <c r="C143" s="433" t="s">
        <v>217</v>
      </c>
      <c r="D143" s="417" t="s">
        <v>517</v>
      </c>
      <c r="E143" s="434" t="s">
        <v>516</v>
      </c>
      <c r="F143" s="435">
        <v>1</v>
      </c>
      <c r="G143" s="436">
        <v>0</v>
      </c>
      <c r="H143" s="436">
        <v>0</v>
      </c>
      <c r="I143" s="436">
        <v>0</v>
      </c>
      <c r="J143" s="436">
        <v>5</v>
      </c>
      <c r="K143" s="436">
        <v>3</v>
      </c>
      <c r="L143" s="436">
        <v>2</v>
      </c>
      <c r="M143" s="436">
        <v>795</v>
      </c>
      <c r="N143" s="436">
        <v>0</v>
      </c>
      <c r="O143" s="436">
        <v>0</v>
      </c>
      <c r="P143" s="436">
        <v>0</v>
      </c>
      <c r="Q143" s="436">
        <v>795</v>
      </c>
      <c r="R143" s="436">
        <v>499</v>
      </c>
      <c r="S143" s="436">
        <v>296</v>
      </c>
      <c r="T143" s="436">
        <v>169</v>
      </c>
      <c r="U143" s="436">
        <v>168</v>
      </c>
      <c r="V143" s="436">
        <v>162</v>
      </c>
      <c r="W143" s="436">
        <v>150</v>
      </c>
      <c r="X143" s="436">
        <v>146</v>
      </c>
      <c r="Y143" s="436">
        <v>159</v>
      </c>
      <c r="Z143" s="436">
        <v>0</v>
      </c>
      <c r="AA143" s="436">
        <v>0</v>
      </c>
      <c r="AB143" s="436">
        <v>359.99999999999977</v>
      </c>
      <c r="AC143" s="436">
        <v>434.99999999999949</v>
      </c>
      <c r="AD143" s="436">
        <v>0</v>
      </c>
      <c r="AE143" s="436">
        <v>0</v>
      </c>
      <c r="AF143" s="436">
        <v>0</v>
      </c>
      <c r="AG143" s="436">
        <v>0</v>
      </c>
      <c r="AH143" s="436">
        <v>0</v>
      </c>
      <c r="AI143" s="436">
        <v>0</v>
      </c>
      <c r="AJ143" s="436">
        <v>0</v>
      </c>
      <c r="AK143" s="436">
        <v>157.99999999999929</v>
      </c>
      <c r="AL143" s="436">
        <v>72.999999999999943</v>
      </c>
      <c r="AM143" s="436">
        <v>70.999999999999972</v>
      </c>
      <c r="AN143" s="436">
        <v>28.999999999999961</v>
      </c>
      <c r="AO143" s="436">
        <v>66.999999999999972</v>
      </c>
      <c r="AP143" s="436">
        <v>318</v>
      </c>
      <c r="AQ143" s="436">
        <v>78.999999999999972</v>
      </c>
      <c r="AR143" s="436">
        <v>0</v>
      </c>
      <c r="AS143" s="436">
        <v>45.999999999999929</v>
      </c>
      <c r="AT143" s="436">
        <v>0</v>
      </c>
      <c r="AU143" s="436">
        <v>71.103658536585328</v>
      </c>
      <c r="AV143" s="436">
        <v>65.333333333333186</v>
      </c>
      <c r="AW143" s="436">
        <v>72.243243243243086</v>
      </c>
      <c r="AX143" s="436">
        <v>64.122137404580101</v>
      </c>
      <c r="AY143" s="436">
        <v>62.412213740457965</v>
      </c>
      <c r="AZ143" s="436">
        <v>189.81709473048986</v>
      </c>
      <c r="BA143" s="436">
        <v>0</v>
      </c>
      <c r="BB143" s="436">
        <v>4.2999999999999678</v>
      </c>
      <c r="BC143" s="436">
        <v>0</v>
      </c>
      <c r="BD143" s="436">
        <v>1.087</v>
      </c>
      <c r="BE143" s="436">
        <v>0</v>
      </c>
      <c r="BF143" s="437">
        <v>0</v>
      </c>
      <c r="BG143" s="436">
        <v>0</v>
      </c>
      <c r="BH143" s="436">
        <v>0</v>
      </c>
      <c r="BI143" s="436">
        <v>1</v>
      </c>
    </row>
    <row r="144" spans="1:61">
      <c r="A144" s="432">
        <v>103560</v>
      </c>
      <c r="B144" s="432">
        <v>3305413</v>
      </c>
      <c r="C144" s="433" t="s">
        <v>218</v>
      </c>
      <c r="D144" s="417" t="s">
        <v>517</v>
      </c>
      <c r="E144" s="434" t="s">
        <v>516</v>
      </c>
      <c r="F144" s="435">
        <v>1</v>
      </c>
      <c r="G144" s="436">
        <v>0</v>
      </c>
      <c r="H144" s="436">
        <v>0</v>
      </c>
      <c r="I144" s="436">
        <v>0</v>
      </c>
      <c r="J144" s="436">
        <v>5</v>
      </c>
      <c r="K144" s="436">
        <v>3</v>
      </c>
      <c r="L144" s="436">
        <v>2</v>
      </c>
      <c r="M144" s="436">
        <v>997</v>
      </c>
      <c r="N144" s="436">
        <v>0</v>
      </c>
      <c r="O144" s="436">
        <v>0</v>
      </c>
      <c r="P144" s="436">
        <v>0</v>
      </c>
      <c r="Q144" s="436">
        <v>997</v>
      </c>
      <c r="R144" s="436">
        <v>611</v>
      </c>
      <c r="S144" s="436">
        <v>386</v>
      </c>
      <c r="T144" s="436">
        <v>208</v>
      </c>
      <c r="U144" s="436">
        <v>198</v>
      </c>
      <c r="V144" s="436">
        <v>205</v>
      </c>
      <c r="W144" s="436">
        <v>201</v>
      </c>
      <c r="X144" s="436">
        <v>185</v>
      </c>
      <c r="Y144" s="436">
        <v>199.4</v>
      </c>
      <c r="Z144" s="436">
        <v>0</v>
      </c>
      <c r="AA144" s="436">
        <v>0</v>
      </c>
      <c r="AB144" s="436">
        <v>375.99999999999932</v>
      </c>
      <c r="AC144" s="436">
        <v>395.99999999999949</v>
      </c>
      <c r="AD144" s="436">
        <v>0</v>
      </c>
      <c r="AE144" s="436">
        <v>0</v>
      </c>
      <c r="AF144" s="436">
        <v>0</v>
      </c>
      <c r="AG144" s="436">
        <v>0</v>
      </c>
      <c r="AH144" s="436">
        <v>0</v>
      </c>
      <c r="AI144" s="436">
        <v>0</v>
      </c>
      <c r="AJ144" s="436">
        <v>0</v>
      </c>
      <c r="AK144" s="436">
        <v>348.99999999999994</v>
      </c>
      <c r="AL144" s="436">
        <v>62.99999999999995</v>
      </c>
      <c r="AM144" s="436">
        <v>164.9999999999998</v>
      </c>
      <c r="AN144" s="436">
        <v>71.999999999999943</v>
      </c>
      <c r="AO144" s="436">
        <v>99.999999999999631</v>
      </c>
      <c r="AP144" s="436">
        <v>160.99999999999974</v>
      </c>
      <c r="AQ144" s="436">
        <v>86.999999999999986</v>
      </c>
      <c r="AR144" s="436">
        <v>0</v>
      </c>
      <c r="AS144" s="436">
        <v>23.023092369477865</v>
      </c>
      <c r="AT144" s="436">
        <v>0</v>
      </c>
      <c r="AU144" s="436">
        <v>65.951219512195053</v>
      </c>
      <c r="AV144" s="436">
        <v>64.984615384615338</v>
      </c>
      <c r="AW144" s="436">
        <v>63.402061855669913</v>
      </c>
      <c r="AX144" s="436">
        <v>54.437499999999929</v>
      </c>
      <c r="AY144" s="436">
        <v>50.1041666666666</v>
      </c>
      <c r="AZ144" s="436">
        <v>169.59737505780714</v>
      </c>
      <c r="BA144" s="436">
        <v>0</v>
      </c>
      <c r="BB144" s="436">
        <v>0</v>
      </c>
      <c r="BC144" s="436">
        <v>0</v>
      </c>
      <c r="BD144" s="436">
        <v>0.629</v>
      </c>
      <c r="BE144" s="436">
        <v>0</v>
      </c>
      <c r="BF144" s="437">
        <v>0</v>
      </c>
      <c r="BG144" s="436">
        <v>0</v>
      </c>
      <c r="BH144" s="436">
        <v>0</v>
      </c>
      <c r="BI144" s="436">
        <v>1</v>
      </c>
    </row>
    <row r="145" spans="1:61">
      <c r="A145" s="432">
        <v>103563</v>
      </c>
      <c r="B145" s="432">
        <v>3305416</v>
      </c>
      <c r="C145" s="433" t="s">
        <v>219</v>
      </c>
      <c r="D145" s="417" t="s">
        <v>517</v>
      </c>
      <c r="E145" s="434" t="s">
        <v>516</v>
      </c>
      <c r="F145" s="435">
        <v>1</v>
      </c>
      <c r="G145" s="436">
        <v>0</v>
      </c>
      <c r="H145" s="436">
        <v>0</v>
      </c>
      <c r="I145" s="436">
        <v>0</v>
      </c>
      <c r="J145" s="436">
        <v>5</v>
      </c>
      <c r="K145" s="436">
        <v>3</v>
      </c>
      <c r="L145" s="436">
        <v>2</v>
      </c>
      <c r="M145" s="436">
        <v>1079</v>
      </c>
      <c r="N145" s="436">
        <v>0</v>
      </c>
      <c r="O145" s="436">
        <v>0</v>
      </c>
      <c r="P145" s="436">
        <v>0</v>
      </c>
      <c r="Q145" s="436">
        <v>1079</v>
      </c>
      <c r="R145" s="436">
        <v>641</v>
      </c>
      <c r="S145" s="436">
        <v>438</v>
      </c>
      <c r="T145" s="436">
        <v>202</v>
      </c>
      <c r="U145" s="436">
        <v>201</v>
      </c>
      <c r="V145" s="436">
        <v>238</v>
      </c>
      <c r="W145" s="436">
        <v>217</v>
      </c>
      <c r="X145" s="436">
        <v>221</v>
      </c>
      <c r="Y145" s="436">
        <v>215.8</v>
      </c>
      <c r="Z145" s="436">
        <v>0</v>
      </c>
      <c r="AA145" s="436">
        <v>0</v>
      </c>
      <c r="AB145" s="436">
        <v>590.99999999999977</v>
      </c>
      <c r="AC145" s="436">
        <v>629.99999999999977</v>
      </c>
      <c r="AD145" s="436">
        <v>0</v>
      </c>
      <c r="AE145" s="436">
        <v>0</v>
      </c>
      <c r="AF145" s="436">
        <v>0</v>
      </c>
      <c r="AG145" s="436">
        <v>0</v>
      </c>
      <c r="AH145" s="436">
        <v>0</v>
      </c>
      <c r="AI145" s="436">
        <v>0</v>
      </c>
      <c r="AJ145" s="436">
        <v>0</v>
      </c>
      <c r="AK145" s="436">
        <v>194.99999999999994</v>
      </c>
      <c r="AL145" s="436">
        <v>118.99999999999957</v>
      </c>
      <c r="AM145" s="436">
        <v>69.999999999999901</v>
      </c>
      <c r="AN145" s="436">
        <v>34.999999999999901</v>
      </c>
      <c r="AO145" s="436">
        <v>244.99999999999997</v>
      </c>
      <c r="AP145" s="436">
        <v>320.99999999999926</v>
      </c>
      <c r="AQ145" s="436">
        <v>94</v>
      </c>
      <c r="AR145" s="436">
        <v>0</v>
      </c>
      <c r="AS145" s="436">
        <v>36.033395176252313</v>
      </c>
      <c r="AT145" s="436">
        <v>0</v>
      </c>
      <c r="AU145" s="436">
        <v>101</v>
      </c>
      <c r="AV145" s="436">
        <v>93.730569948186513</v>
      </c>
      <c r="AW145" s="436">
        <v>112.73684210526297</v>
      </c>
      <c r="AX145" s="436">
        <v>105.85365853658526</v>
      </c>
      <c r="AY145" s="436">
        <v>107.80487804878038</v>
      </c>
      <c r="AZ145" s="436">
        <v>294.28217120923375</v>
      </c>
      <c r="BA145" s="436">
        <v>0</v>
      </c>
      <c r="BB145" s="436">
        <v>0</v>
      </c>
      <c r="BC145" s="436">
        <v>0</v>
      </c>
      <c r="BD145" s="436">
        <v>1.607</v>
      </c>
      <c r="BE145" s="436">
        <v>0</v>
      </c>
      <c r="BF145" s="437">
        <v>0</v>
      </c>
      <c r="BG145" s="436">
        <v>0</v>
      </c>
      <c r="BH145" s="436">
        <v>0</v>
      </c>
      <c r="BI145" s="436">
        <v>1</v>
      </c>
    </row>
    <row r="146" spans="1:61">
      <c r="A146" s="432">
        <v>142230</v>
      </c>
      <c r="B146" s="432">
        <v>3302003</v>
      </c>
      <c r="C146" s="433" t="s">
        <v>220</v>
      </c>
      <c r="D146" s="417" t="s">
        <v>515</v>
      </c>
      <c r="E146" s="434" t="s">
        <v>518</v>
      </c>
      <c r="F146" s="435">
        <v>1</v>
      </c>
      <c r="G146" s="436">
        <v>0</v>
      </c>
      <c r="H146" s="436">
        <v>0</v>
      </c>
      <c r="I146" s="436">
        <v>7</v>
      </c>
      <c r="J146" s="436">
        <v>0</v>
      </c>
      <c r="K146" s="436">
        <v>0</v>
      </c>
      <c r="L146" s="436">
        <v>0</v>
      </c>
      <c r="M146" s="436">
        <v>651</v>
      </c>
      <c r="N146" s="436">
        <v>651</v>
      </c>
      <c r="O146" s="436">
        <v>86</v>
      </c>
      <c r="P146" s="436">
        <v>565</v>
      </c>
      <c r="Q146" s="436">
        <v>0</v>
      </c>
      <c r="R146" s="436">
        <v>0</v>
      </c>
      <c r="S146" s="436">
        <v>0</v>
      </c>
      <c r="T146" s="436">
        <v>0</v>
      </c>
      <c r="U146" s="436">
        <v>0</v>
      </c>
      <c r="V146" s="436">
        <v>0</v>
      </c>
      <c r="W146" s="436">
        <v>0</v>
      </c>
      <c r="X146" s="436">
        <v>0</v>
      </c>
      <c r="Y146" s="436">
        <v>93</v>
      </c>
      <c r="Z146" s="436">
        <v>361</v>
      </c>
      <c r="AA146" s="436">
        <v>389.99999999999937</v>
      </c>
      <c r="AB146" s="436">
        <v>0</v>
      </c>
      <c r="AC146" s="436">
        <v>0</v>
      </c>
      <c r="AD146" s="436">
        <v>14.999999999999948</v>
      </c>
      <c r="AE146" s="436">
        <v>38.999999999999943</v>
      </c>
      <c r="AF146" s="436">
        <v>19.999999999999954</v>
      </c>
      <c r="AG146" s="436">
        <v>58.999999999999957</v>
      </c>
      <c r="AH146" s="436">
        <v>415.99999999999983</v>
      </c>
      <c r="AI146" s="436">
        <v>82.999999999999815</v>
      </c>
      <c r="AJ146" s="436">
        <v>18.999999999999989</v>
      </c>
      <c r="AK146" s="436">
        <v>0</v>
      </c>
      <c r="AL146" s="436">
        <v>0</v>
      </c>
      <c r="AM146" s="436">
        <v>0</v>
      </c>
      <c r="AN146" s="436">
        <v>0</v>
      </c>
      <c r="AO146" s="436">
        <v>0</v>
      </c>
      <c r="AP146" s="436">
        <v>0</v>
      </c>
      <c r="AQ146" s="436">
        <v>0</v>
      </c>
      <c r="AR146" s="436">
        <v>230.44247787610573</v>
      </c>
      <c r="AS146" s="436">
        <v>0</v>
      </c>
      <c r="AT146" s="436">
        <v>202.94855290262424</v>
      </c>
      <c r="AU146" s="436">
        <v>0</v>
      </c>
      <c r="AV146" s="436">
        <v>0</v>
      </c>
      <c r="AW146" s="436">
        <v>0</v>
      </c>
      <c r="AX146" s="436">
        <v>0</v>
      </c>
      <c r="AY146" s="436">
        <v>0</v>
      </c>
      <c r="AZ146" s="436">
        <v>0</v>
      </c>
      <c r="BA146" s="436">
        <v>0</v>
      </c>
      <c r="BB146" s="436">
        <v>0</v>
      </c>
      <c r="BC146" s="436">
        <v>0.34799999999999998</v>
      </c>
      <c r="BD146" s="436">
        <v>0</v>
      </c>
      <c r="BE146" s="436">
        <v>0</v>
      </c>
      <c r="BF146" s="437">
        <v>0</v>
      </c>
      <c r="BG146" s="436">
        <v>0</v>
      </c>
      <c r="BH146" s="436">
        <v>1</v>
      </c>
      <c r="BI146" s="436">
        <v>0</v>
      </c>
    </row>
    <row r="147" spans="1:61">
      <c r="A147" s="432">
        <v>149872</v>
      </c>
      <c r="B147" s="432">
        <v>3302018</v>
      </c>
      <c r="C147" s="433" t="s">
        <v>221</v>
      </c>
      <c r="D147" s="417" t="s">
        <v>515</v>
      </c>
      <c r="E147" s="434" t="s">
        <v>518</v>
      </c>
      <c r="F147" s="435">
        <v>1</v>
      </c>
      <c r="G147" s="436">
        <v>0</v>
      </c>
      <c r="H147" s="436">
        <v>0</v>
      </c>
      <c r="I147" s="436">
        <v>7</v>
      </c>
      <c r="J147" s="436">
        <v>0</v>
      </c>
      <c r="K147" s="436">
        <v>0</v>
      </c>
      <c r="L147" s="436">
        <v>0</v>
      </c>
      <c r="M147" s="436">
        <v>243</v>
      </c>
      <c r="N147" s="436">
        <v>243</v>
      </c>
      <c r="O147" s="436">
        <v>31</v>
      </c>
      <c r="P147" s="436">
        <v>212</v>
      </c>
      <c r="Q147" s="436">
        <v>0</v>
      </c>
      <c r="R147" s="436">
        <v>0</v>
      </c>
      <c r="S147" s="436">
        <v>0</v>
      </c>
      <c r="T147" s="436">
        <v>0</v>
      </c>
      <c r="U147" s="436">
        <v>0</v>
      </c>
      <c r="V147" s="436">
        <v>0</v>
      </c>
      <c r="W147" s="436">
        <v>0</v>
      </c>
      <c r="X147" s="436">
        <v>0</v>
      </c>
      <c r="Y147" s="436">
        <v>34.714285714285715</v>
      </c>
      <c r="Z147" s="436">
        <v>206.99999999999977</v>
      </c>
      <c r="AA147" s="436">
        <v>208.99999999999977</v>
      </c>
      <c r="AB147" s="436">
        <v>0</v>
      </c>
      <c r="AC147" s="436">
        <v>0</v>
      </c>
      <c r="AD147" s="436">
        <v>6.9999999999999956</v>
      </c>
      <c r="AE147" s="436">
        <v>5.9999999999999858</v>
      </c>
      <c r="AF147" s="436">
        <v>6.9999999999999956</v>
      </c>
      <c r="AG147" s="436">
        <v>3.9999999999999902</v>
      </c>
      <c r="AH147" s="436">
        <v>26.999999999999972</v>
      </c>
      <c r="AI147" s="436">
        <v>16.999999999999996</v>
      </c>
      <c r="AJ147" s="436">
        <v>175</v>
      </c>
      <c r="AK147" s="436">
        <v>0</v>
      </c>
      <c r="AL147" s="436">
        <v>0</v>
      </c>
      <c r="AM147" s="436">
        <v>0</v>
      </c>
      <c r="AN147" s="436">
        <v>0</v>
      </c>
      <c r="AO147" s="436">
        <v>0</v>
      </c>
      <c r="AP147" s="436">
        <v>0</v>
      </c>
      <c r="AQ147" s="436">
        <v>0</v>
      </c>
      <c r="AR147" s="436">
        <v>43.556603773584683</v>
      </c>
      <c r="AS147" s="436">
        <v>0</v>
      </c>
      <c r="AT147" s="436">
        <v>89.223974375157852</v>
      </c>
      <c r="AU147" s="436">
        <v>0</v>
      </c>
      <c r="AV147" s="436">
        <v>0</v>
      </c>
      <c r="AW147" s="436">
        <v>0</v>
      </c>
      <c r="AX147" s="436">
        <v>0</v>
      </c>
      <c r="AY147" s="436">
        <v>0</v>
      </c>
      <c r="AZ147" s="436">
        <v>0</v>
      </c>
      <c r="BA147" s="436">
        <v>13.419999999999837</v>
      </c>
      <c r="BB147" s="436">
        <v>0</v>
      </c>
      <c r="BC147" s="436">
        <v>0.59199999999999997</v>
      </c>
      <c r="BD147" s="436">
        <v>0</v>
      </c>
      <c r="BE147" s="436">
        <v>0</v>
      </c>
      <c r="BF147" s="437">
        <v>0</v>
      </c>
      <c r="BG147" s="436">
        <v>0</v>
      </c>
      <c r="BH147" s="436">
        <v>1</v>
      </c>
      <c r="BI147" s="436">
        <v>0</v>
      </c>
    </row>
    <row r="148" spans="1:61">
      <c r="A148" s="432">
        <v>139443</v>
      </c>
      <c r="B148" s="432">
        <v>3302020</v>
      </c>
      <c r="C148" s="433" t="s">
        <v>222</v>
      </c>
      <c r="D148" s="417" t="s">
        <v>515</v>
      </c>
      <c r="E148" s="434" t="s">
        <v>518</v>
      </c>
      <c r="F148" s="435">
        <v>1</v>
      </c>
      <c r="G148" s="436">
        <v>0</v>
      </c>
      <c r="H148" s="436">
        <v>0</v>
      </c>
      <c r="I148" s="436">
        <v>7</v>
      </c>
      <c r="J148" s="436">
        <v>0</v>
      </c>
      <c r="K148" s="436">
        <v>0</v>
      </c>
      <c r="L148" s="436">
        <v>0</v>
      </c>
      <c r="M148" s="436">
        <v>427</v>
      </c>
      <c r="N148" s="436">
        <v>427</v>
      </c>
      <c r="O148" s="436">
        <v>60</v>
      </c>
      <c r="P148" s="436">
        <v>367</v>
      </c>
      <c r="Q148" s="436">
        <v>0</v>
      </c>
      <c r="R148" s="436">
        <v>0</v>
      </c>
      <c r="S148" s="436">
        <v>0</v>
      </c>
      <c r="T148" s="436">
        <v>0</v>
      </c>
      <c r="U148" s="436">
        <v>0</v>
      </c>
      <c r="V148" s="436">
        <v>0</v>
      </c>
      <c r="W148" s="436">
        <v>0</v>
      </c>
      <c r="X148" s="436">
        <v>0</v>
      </c>
      <c r="Y148" s="436">
        <v>61</v>
      </c>
      <c r="Z148" s="436">
        <v>196.99999999999991</v>
      </c>
      <c r="AA148" s="436">
        <v>200</v>
      </c>
      <c r="AB148" s="436">
        <v>0</v>
      </c>
      <c r="AC148" s="436">
        <v>0</v>
      </c>
      <c r="AD148" s="436">
        <v>33.077464788732371</v>
      </c>
      <c r="AE148" s="436">
        <v>70.16431924882626</v>
      </c>
      <c r="AF148" s="436">
        <v>162.38028169014081</v>
      </c>
      <c r="AG148" s="436">
        <v>20.046948356807494</v>
      </c>
      <c r="AH148" s="436">
        <v>108.25352112676039</v>
      </c>
      <c r="AI148" s="436">
        <v>30.070422535211264</v>
      </c>
      <c r="AJ148" s="436">
        <v>3.0070422535211265</v>
      </c>
      <c r="AK148" s="436">
        <v>0</v>
      </c>
      <c r="AL148" s="436">
        <v>0</v>
      </c>
      <c r="AM148" s="436">
        <v>0</v>
      </c>
      <c r="AN148" s="436">
        <v>0</v>
      </c>
      <c r="AO148" s="436">
        <v>0</v>
      </c>
      <c r="AP148" s="436">
        <v>0</v>
      </c>
      <c r="AQ148" s="436">
        <v>0</v>
      </c>
      <c r="AR148" s="436">
        <v>174.52316076294264</v>
      </c>
      <c r="AS148" s="436">
        <v>0</v>
      </c>
      <c r="AT148" s="436">
        <v>142.11836020824779</v>
      </c>
      <c r="AU148" s="436">
        <v>0</v>
      </c>
      <c r="AV148" s="436">
        <v>0</v>
      </c>
      <c r="AW148" s="436">
        <v>0</v>
      </c>
      <c r="AX148" s="436">
        <v>0</v>
      </c>
      <c r="AY148" s="436">
        <v>0</v>
      </c>
      <c r="AZ148" s="436">
        <v>0</v>
      </c>
      <c r="BA148" s="436">
        <v>0</v>
      </c>
      <c r="BB148" s="436">
        <v>0</v>
      </c>
      <c r="BC148" s="436">
        <v>0.47499999999999998</v>
      </c>
      <c r="BD148" s="436">
        <v>0</v>
      </c>
      <c r="BE148" s="436">
        <v>0</v>
      </c>
      <c r="BF148" s="437">
        <v>0</v>
      </c>
      <c r="BG148" s="436">
        <v>0</v>
      </c>
      <c r="BH148" s="436">
        <v>1</v>
      </c>
      <c r="BI148" s="436">
        <v>0</v>
      </c>
    </row>
    <row r="149" spans="1:61">
      <c r="A149" s="432">
        <v>150148</v>
      </c>
      <c r="B149" s="432">
        <v>3302021</v>
      </c>
      <c r="C149" s="433" t="s">
        <v>223</v>
      </c>
      <c r="D149" s="417" t="s">
        <v>515</v>
      </c>
      <c r="E149" s="434" t="s">
        <v>518</v>
      </c>
      <c r="F149" s="435">
        <v>1</v>
      </c>
      <c r="G149" s="436">
        <v>0</v>
      </c>
      <c r="H149" s="436">
        <v>0</v>
      </c>
      <c r="I149" s="436">
        <v>7</v>
      </c>
      <c r="J149" s="436">
        <v>0</v>
      </c>
      <c r="K149" s="436">
        <v>0</v>
      </c>
      <c r="L149" s="436">
        <v>0</v>
      </c>
      <c r="M149" s="436">
        <v>378</v>
      </c>
      <c r="N149" s="436">
        <v>378</v>
      </c>
      <c r="O149" s="436">
        <v>43</v>
      </c>
      <c r="P149" s="436">
        <v>335</v>
      </c>
      <c r="Q149" s="436">
        <v>0</v>
      </c>
      <c r="R149" s="436">
        <v>0</v>
      </c>
      <c r="S149" s="436">
        <v>0</v>
      </c>
      <c r="T149" s="436">
        <v>0</v>
      </c>
      <c r="U149" s="436">
        <v>0</v>
      </c>
      <c r="V149" s="436">
        <v>0</v>
      </c>
      <c r="W149" s="436">
        <v>0</v>
      </c>
      <c r="X149" s="436">
        <v>0</v>
      </c>
      <c r="Y149" s="436">
        <v>54</v>
      </c>
      <c r="Z149" s="436">
        <v>246.99999999999986</v>
      </c>
      <c r="AA149" s="436">
        <v>248</v>
      </c>
      <c r="AB149" s="436">
        <v>0</v>
      </c>
      <c r="AC149" s="436">
        <v>0</v>
      </c>
      <c r="AD149" s="436">
        <v>62.999999999999744</v>
      </c>
      <c r="AE149" s="436">
        <v>11.999999999999984</v>
      </c>
      <c r="AF149" s="436">
        <v>17.999999999999993</v>
      </c>
      <c r="AG149" s="436">
        <v>3.9999999999999689</v>
      </c>
      <c r="AH149" s="436">
        <v>110.99999999999976</v>
      </c>
      <c r="AI149" s="436">
        <v>93.999999999999744</v>
      </c>
      <c r="AJ149" s="436">
        <v>75.999999999999972</v>
      </c>
      <c r="AK149" s="436">
        <v>0</v>
      </c>
      <c r="AL149" s="436">
        <v>0</v>
      </c>
      <c r="AM149" s="436">
        <v>0</v>
      </c>
      <c r="AN149" s="436">
        <v>0</v>
      </c>
      <c r="AO149" s="436">
        <v>0</v>
      </c>
      <c r="AP149" s="436">
        <v>0</v>
      </c>
      <c r="AQ149" s="436">
        <v>0</v>
      </c>
      <c r="AR149" s="436">
        <v>89.14029850746266</v>
      </c>
      <c r="AS149" s="436">
        <v>0</v>
      </c>
      <c r="AT149" s="436">
        <v>155.17769632654276</v>
      </c>
      <c r="AU149" s="436">
        <v>0</v>
      </c>
      <c r="AV149" s="436">
        <v>0</v>
      </c>
      <c r="AW149" s="436">
        <v>0</v>
      </c>
      <c r="AX149" s="436">
        <v>0</v>
      </c>
      <c r="AY149" s="436">
        <v>0</v>
      </c>
      <c r="AZ149" s="436">
        <v>0</v>
      </c>
      <c r="BA149" s="436">
        <v>31.319999999999673</v>
      </c>
      <c r="BB149" s="436">
        <v>0</v>
      </c>
      <c r="BC149" s="436">
        <v>0.88400000000000001</v>
      </c>
      <c r="BD149" s="436">
        <v>0</v>
      </c>
      <c r="BE149" s="436">
        <v>0</v>
      </c>
      <c r="BF149" s="437">
        <v>0</v>
      </c>
      <c r="BG149" s="436">
        <v>0</v>
      </c>
      <c r="BH149" s="436">
        <v>1</v>
      </c>
      <c r="BI149" s="436">
        <v>0</v>
      </c>
    </row>
    <row r="150" spans="1:61">
      <c r="A150" s="432">
        <v>137492</v>
      </c>
      <c r="B150" s="432">
        <v>3302032</v>
      </c>
      <c r="C150" s="433" t="s">
        <v>224</v>
      </c>
      <c r="D150" s="417" t="s">
        <v>515</v>
      </c>
      <c r="E150" s="434" t="s">
        <v>518</v>
      </c>
      <c r="F150" s="435">
        <v>1</v>
      </c>
      <c r="G150" s="436">
        <v>0</v>
      </c>
      <c r="H150" s="436">
        <v>0</v>
      </c>
      <c r="I150" s="436">
        <v>7</v>
      </c>
      <c r="J150" s="436">
        <v>0</v>
      </c>
      <c r="K150" s="436">
        <v>0</v>
      </c>
      <c r="L150" s="436">
        <v>0</v>
      </c>
      <c r="M150" s="436">
        <v>424</v>
      </c>
      <c r="N150" s="436">
        <v>424</v>
      </c>
      <c r="O150" s="436">
        <v>64</v>
      </c>
      <c r="P150" s="436">
        <v>360</v>
      </c>
      <c r="Q150" s="436">
        <v>0</v>
      </c>
      <c r="R150" s="436">
        <v>0</v>
      </c>
      <c r="S150" s="436">
        <v>0</v>
      </c>
      <c r="T150" s="436">
        <v>0</v>
      </c>
      <c r="U150" s="436">
        <v>0</v>
      </c>
      <c r="V150" s="436">
        <v>0</v>
      </c>
      <c r="W150" s="436">
        <v>0</v>
      </c>
      <c r="X150" s="436">
        <v>0</v>
      </c>
      <c r="Y150" s="436">
        <v>60.571428571428569</v>
      </c>
      <c r="Z150" s="436">
        <v>55.999999999999915</v>
      </c>
      <c r="AA150" s="436">
        <v>55.999999999999915</v>
      </c>
      <c r="AB150" s="436">
        <v>0</v>
      </c>
      <c r="AC150" s="436">
        <v>0</v>
      </c>
      <c r="AD150" s="436">
        <v>145.34278959810871</v>
      </c>
      <c r="AE150" s="436">
        <v>42.099290780141814</v>
      </c>
      <c r="AF150" s="436">
        <v>43.101654846335528</v>
      </c>
      <c r="AG150" s="436">
        <v>74.174940898344872</v>
      </c>
      <c r="AH150" s="436">
        <v>40.094562647754131</v>
      </c>
      <c r="AI150" s="436">
        <v>70.165484633569335</v>
      </c>
      <c r="AJ150" s="436">
        <v>9.0212765957446592</v>
      </c>
      <c r="AK150" s="436">
        <v>0</v>
      </c>
      <c r="AL150" s="436">
        <v>0</v>
      </c>
      <c r="AM150" s="436">
        <v>0</v>
      </c>
      <c r="AN150" s="436">
        <v>0</v>
      </c>
      <c r="AO150" s="436">
        <v>0</v>
      </c>
      <c r="AP150" s="436">
        <v>0</v>
      </c>
      <c r="AQ150" s="436">
        <v>0</v>
      </c>
      <c r="AR150" s="436">
        <v>71.844444444444264</v>
      </c>
      <c r="AS150" s="436">
        <v>0</v>
      </c>
      <c r="AT150" s="436">
        <v>120.61866057520128</v>
      </c>
      <c r="AU150" s="436">
        <v>0</v>
      </c>
      <c r="AV150" s="436">
        <v>0</v>
      </c>
      <c r="AW150" s="436">
        <v>0</v>
      </c>
      <c r="AX150" s="436">
        <v>0</v>
      </c>
      <c r="AY150" s="436">
        <v>0</v>
      </c>
      <c r="AZ150" s="436">
        <v>0</v>
      </c>
      <c r="BA150" s="436">
        <v>0</v>
      </c>
      <c r="BB150" s="436">
        <v>0</v>
      </c>
      <c r="BC150" s="436">
        <v>0.312</v>
      </c>
      <c r="BD150" s="436">
        <v>0</v>
      </c>
      <c r="BE150" s="436">
        <v>0</v>
      </c>
      <c r="BF150" s="437">
        <v>0</v>
      </c>
      <c r="BG150" s="436">
        <v>0</v>
      </c>
      <c r="BH150" s="436">
        <v>1</v>
      </c>
      <c r="BI150" s="436">
        <v>0</v>
      </c>
    </row>
    <row r="151" spans="1:61">
      <c r="A151" s="432">
        <v>138194</v>
      </c>
      <c r="B151" s="432">
        <v>3302036</v>
      </c>
      <c r="C151" s="433" t="s">
        <v>225</v>
      </c>
      <c r="D151" s="417" t="s">
        <v>515</v>
      </c>
      <c r="E151" s="434" t="s">
        <v>518</v>
      </c>
      <c r="F151" s="435">
        <v>1</v>
      </c>
      <c r="G151" s="436">
        <v>0</v>
      </c>
      <c r="H151" s="436">
        <v>0</v>
      </c>
      <c r="I151" s="436">
        <v>7</v>
      </c>
      <c r="J151" s="436">
        <v>0</v>
      </c>
      <c r="K151" s="436">
        <v>0</v>
      </c>
      <c r="L151" s="436">
        <v>0</v>
      </c>
      <c r="M151" s="436">
        <v>236</v>
      </c>
      <c r="N151" s="436">
        <v>236</v>
      </c>
      <c r="O151" s="436">
        <v>28</v>
      </c>
      <c r="P151" s="436">
        <v>208</v>
      </c>
      <c r="Q151" s="436">
        <v>0</v>
      </c>
      <c r="R151" s="436">
        <v>0</v>
      </c>
      <c r="S151" s="436">
        <v>0</v>
      </c>
      <c r="T151" s="436">
        <v>0</v>
      </c>
      <c r="U151" s="436">
        <v>0</v>
      </c>
      <c r="V151" s="436">
        <v>0</v>
      </c>
      <c r="W151" s="436">
        <v>0</v>
      </c>
      <c r="X151" s="436">
        <v>0</v>
      </c>
      <c r="Y151" s="436">
        <v>33.714285714285715</v>
      </c>
      <c r="Z151" s="436">
        <v>127</v>
      </c>
      <c r="AA151" s="436">
        <v>127.99999999999994</v>
      </c>
      <c r="AB151" s="436">
        <v>0</v>
      </c>
      <c r="AC151" s="436">
        <v>0</v>
      </c>
      <c r="AD151" s="436">
        <v>5.0212765957446681</v>
      </c>
      <c r="AE151" s="436">
        <v>41.174468085106156</v>
      </c>
      <c r="AF151" s="436">
        <v>2.0085106382978726</v>
      </c>
      <c r="AG151" s="436">
        <v>2.0085106382978726</v>
      </c>
      <c r="AH151" s="436">
        <v>159.67659574468084</v>
      </c>
      <c r="AI151" s="436">
        <v>17.072340425531895</v>
      </c>
      <c r="AJ151" s="436">
        <v>9.0382978723404168</v>
      </c>
      <c r="AK151" s="436">
        <v>0</v>
      </c>
      <c r="AL151" s="436">
        <v>0</v>
      </c>
      <c r="AM151" s="436">
        <v>0</v>
      </c>
      <c r="AN151" s="436">
        <v>0</v>
      </c>
      <c r="AO151" s="436">
        <v>0</v>
      </c>
      <c r="AP151" s="436">
        <v>0</v>
      </c>
      <c r="AQ151" s="436">
        <v>0</v>
      </c>
      <c r="AR151" s="436">
        <v>79.423076923076792</v>
      </c>
      <c r="AS151" s="436">
        <v>0</v>
      </c>
      <c r="AT151" s="436">
        <v>80.238675934692068</v>
      </c>
      <c r="AU151" s="436">
        <v>0</v>
      </c>
      <c r="AV151" s="436">
        <v>0</v>
      </c>
      <c r="AW151" s="436">
        <v>0</v>
      </c>
      <c r="AX151" s="436">
        <v>0</v>
      </c>
      <c r="AY151" s="436">
        <v>0</v>
      </c>
      <c r="AZ151" s="436">
        <v>0</v>
      </c>
      <c r="BA151" s="436">
        <v>8.8399999999999856</v>
      </c>
      <c r="BB151" s="436">
        <v>0</v>
      </c>
      <c r="BC151" s="436">
        <v>0.65700000000000003</v>
      </c>
      <c r="BD151" s="436">
        <v>0</v>
      </c>
      <c r="BE151" s="436">
        <v>0</v>
      </c>
      <c r="BF151" s="437">
        <v>0</v>
      </c>
      <c r="BG151" s="436">
        <v>0</v>
      </c>
      <c r="BH151" s="436">
        <v>1</v>
      </c>
      <c r="BI151" s="436">
        <v>0</v>
      </c>
    </row>
    <row r="152" spans="1:61">
      <c r="A152" s="432">
        <v>138590</v>
      </c>
      <c r="B152" s="432">
        <v>3302037</v>
      </c>
      <c r="C152" s="433" t="s">
        <v>226</v>
      </c>
      <c r="D152" s="417" t="s">
        <v>515</v>
      </c>
      <c r="E152" s="434" t="s">
        <v>518</v>
      </c>
      <c r="F152" s="435">
        <v>1</v>
      </c>
      <c r="G152" s="436">
        <v>0</v>
      </c>
      <c r="H152" s="436">
        <v>0</v>
      </c>
      <c r="I152" s="436">
        <v>7</v>
      </c>
      <c r="J152" s="436">
        <v>0</v>
      </c>
      <c r="K152" s="436">
        <v>0</v>
      </c>
      <c r="L152" s="436">
        <v>0</v>
      </c>
      <c r="M152" s="436">
        <v>417</v>
      </c>
      <c r="N152" s="436">
        <v>417</v>
      </c>
      <c r="O152" s="436">
        <v>60</v>
      </c>
      <c r="P152" s="436">
        <v>357</v>
      </c>
      <c r="Q152" s="436">
        <v>0</v>
      </c>
      <c r="R152" s="436">
        <v>0</v>
      </c>
      <c r="S152" s="436">
        <v>0</v>
      </c>
      <c r="T152" s="436">
        <v>0</v>
      </c>
      <c r="U152" s="436">
        <v>0</v>
      </c>
      <c r="V152" s="436">
        <v>0</v>
      </c>
      <c r="W152" s="436">
        <v>0</v>
      </c>
      <c r="X152" s="436">
        <v>0</v>
      </c>
      <c r="Y152" s="436">
        <v>59.571428571428569</v>
      </c>
      <c r="Z152" s="436">
        <v>204.99999999999986</v>
      </c>
      <c r="AA152" s="436">
        <v>206.99999999999972</v>
      </c>
      <c r="AB152" s="436">
        <v>0</v>
      </c>
      <c r="AC152" s="436">
        <v>0</v>
      </c>
      <c r="AD152" s="436">
        <v>15.999999999999993</v>
      </c>
      <c r="AE152" s="436">
        <v>45.999999999999844</v>
      </c>
      <c r="AF152" s="436">
        <v>141.99999999999963</v>
      </c>
      <c r="AG152" s="436">
        <v>62.999999999999794</v>
      </c>
      <c r="AH152" s="436">
        <v>122.99999999999984</v>
      </c>
      <c r="AI152" s="436">
        <v>24.999999999999979</v>
      </c>
      <c r="AJ152" s="436">
        <v>1.999999999999998</v>
      </c>
      <c r="AK152" s="436">
        <v>0</v>
      </c>
      <c r="AL152" s="436">
        <v>0</v>
      </c>
      <c r="AM152" s="436">
        <v>0</v>
      </c>
      <c r="AN152" s="436">
        <v>0</v>
      </c>
      <c r="AO152" s="436">
        <v>0</v>
      </c>
      <c r="AP152" s="436">
        <v>0</v>
      </c>
      <c r="AQ152" s="436">
        <v>0</v>
      </c>
      <c r="AR152" s="436">
        <v>112.76619718309834</v>
      </c>
      <c r="AS152" s="436">
        <v>0</v>
      </c>
      <c r="AT152" s="436">
        <v>118.67270141043214</v>
      </c>
      <c r="AU152" s="436">
        <v>0</v>
      </c>
      <c r="AV152" s="436">
        <v>0</v>
      </c>
      <c r="AW152" s="436">
        <v>0</v>
      </c>
      <c r="AX152" s="436">
        <v>0</v>
      </c>
      <c r="AY152" s="436">
        <v>0</v>
      </c>
      <c r="AZ152" s="436">
        <v>0</v>
      </c>
      <c r="BA152" s="436">
        <v>4.0096153846135185E-2</v>
      </c>
      <c r="BB152" s="436">
        <v>0</v>
      </c>
      <c r="BC152" s="436">
        <v>0.57599999999999996</v>
      </c>
      <c r="BD152" s="436">
        <v>0</v>
      </c>
      <c r="BE152" s="436">
        <v>0</v>
      </c>
      <c r="BF152" s="437">
        <v>0</v>
      </c>
      <c r="BG152" s="436">
        <v>0</v>
      </c>
      <c r="BH152" s="436">
        <v>1</v>
      </c>
      <c r="BI152" s="436">
        <v>0</v>
      </c>
    </row>
    <row r="153" spans="1:61">
      <c r="A153" s="432">
        <v>138799</v>
      </c>
      <c r="B153" s="432">
        <v>3302038</v>
      </c>
      <c r="C153" s="433" t="s">
        <v>227</v>
      </c>
      <c r="D153" s="417" t="s">
        <v>515</v>
      </c>
      <c r="E153" s="434" t="s">
        <v>518</v>
      </c>
      <c r="F153" s="435">
        <v>1</v>
      </c>
      <c r="G153" s="436">
        <v>0</v>
      </c>
      <c r="H153" s="436">
        <v>0</v>
      </c>
      <c r="I153" s="436">
        <v>7</v>
      </c>
      <c r="J153" s="436">
        <v>0</v>
      </c>
      <c r="K153" s="436">
        <v>0</v>
      </c>
      <c r="L153" s="436">
        <v>0</v>
      </c>
      <c r="M153" s="436">
        <v>496</v>
      </c>
      <c r="N153" s="436">
        <v>496</v>
      </c>
      <c r="O153" s="436">
        <v>49</v>
      </c>
      <c r="P153" s="436">
        <v>447</v>
      </c>
      <c r="Q153" s="436">
        <v>0</v>
      </c>
      <c r="R153" s="436">
        <v>0</v>
      </c>
      <c r="S153" s="436">
        <v>0</v>
      </c>
      <c r="T153" s="436">
        <v>0</v>
      </c>
      <c r="U153" s="436">
        <v>0</v>
      </c>
      <c r="V153" s="436">
        <v>0</v>
      </c>
      <c r="W153" s="436">
        <v>0</v>
      </c>
      <c r="X153" s="436">
        <v>0</v>
      </c>
      <c r="Y153" s="436">
        <v>70.857142857142861</v>
      </c>
      <c r="Z153" s="436">
        <v>256.99999999999972</v>
      </c>
      <c r="AA153" s="436">
        <v>261.99999999999955</v>
      </c>
      <c r="AB153" s="436">
        <v>0</v>
      </c>
      <c r="AC153" s="436">
        <v>0</v>
      </c>
      <c r="AD153" s="436">
        <v>5.9999999999999565</v>
      </c>
      <c r="AE153" s="436">
        <v>4.9999999999999885</v>
      </c>
      <c r="AF153" s="436">
        <v>73.999999999999616</v>
      </c>
      <c r="AG153" s="436">
        <v>120.9999999999996</v>
      </c>
      <c r="AH153" s="436">
        <v>107.99999999999952</v>
      </c>
      <c r="AI153" s="436">
        <v>180.99999999999969</v>
      </c>
      <c r="AJ153" s="436">
        <v>0.99999999999999778</v>
      </c>
      <c r="AK153" s="436">
        <v>0</v>
      </c>
      <c r="AL153" s="436">
        <v>0</v>
      </c>
      <c r="AM153" s="436">
        <v>0</v>
      </c>
      <c r="AN153" s="436">
        <v>0</v>
      </c>
      <c r="AO153" s="436">
        <v>0</v>
      </c>
      <c r="AP153" s="436">
        <v>0</v>
      </c>
      <c r="AQ153" s="436">
        <v>0</v>
      </c>
      <c r="AR153" s="436">
        <v>145.36017897091702</v>
      </c>
      <c r="AS153" s="436">
        <v>0</v>
      </c>
      <c r="AT153" s="436">
        <v>196.20802474069561</v>
      </c>
      <c r="AU153" s="436">
        <v>0</v>
      </c>
      <c r="AV153" s="436">
        <v>0</v>
      </c>
      <c r="AW153" s="436">
        <v>0</v>
      </c>
      <c r="AX153" s="436">
        <v>0</v>
      </c>
      <c r="AY153" s="436">
        <v>0</v>
      </c>
      <c r="AZ153" s="436">
        <v>0</v>
      </c>
      <c r="BA153" s="436">
        <v>0</v>
      </c>
      <c r="BB153" s="436">
        <v>0</v>
      </c>
      <c r="BC153" s="436">
        <v>0.32300000000000001</v>
      </c>
      <c r="BD153" s="436">
        <v>0</v>
      </c>
      <c r="BE153" s="436">
        <v>0</v>
      </c>
      <c r="BF153" s="437">
        <v>0</v>
      </c>
      <c r="BG153" s="436">
        <v>0</v>
      </c>
      <c r="BH153" s="436">
        <v>1</v>
      </c>
      <c r="BI153" s="436">
        <v>0</v>
      </c>
    </row>
    <row r="154" spans="1:61">
      <c r="A154" s="432">
        <v>143942</v>
      </c>
      <c r="B154" s="432">
        <v>3302039</v>
      </c>
      <c r="C154" s="433" t="s">
        <v>228</v>
      </c>
      <c r="D154" s="417" t="s">
        <v>515</v>
      </c>
      <c r="E154" s="434" t="s">
        <v>518</v>
      </c>
      <c r="F154" s="435">
        <v>1</v>
      </c>
      <c r="G154" s="436">
        <v>0</v>
      </c>
      <c r="H154" s="436">
        <v>0</v>
      </c>
      <c r="I154" s="436">
        <v>7</v>
      </c>
      <c r="J154" s="436">
        <v>0</v>
      </c>
      <c r="K154" s="436">
        <v>0</v>
      </c>
      <c r="L154" s="436">
        <v>0</v>
      </c>
      <c r="M154" s="436">
        <v>426</v>
      </c>
      <c r="N154" s="436">
        <v>426</v>
      </c>
      <c r="O154" s="436">
        <v>60</v>
      </c>
      <c r="P154" s="436">
        <v>366</v>
      </c>
      <c r="Q154" s="436">
        <v>0</v>
      </c>
      <c r="R154" s="436">
        <v>0</v>
      </c>
      <c r="S154" s="436">
        <v>0</v>
      </c>
      <c r="T154" s="436">
        <v>0</v>
      </c>
      <c r="U154" s="436">
        <v>0</v>
      </c>
      <c r="V154" s="436">
        <v>0</v>
      </c>
      <c r="W154" s="436">
        <v>0</v>
      </c>
      <c r="X154" s="436">
        <v>0</v>
      </c>
      <c r="Y154" s="436">
        <v>60.857142857142854</v>
      </c>
      <c r="Z154" s="436">
        <v>242</v>
      </c>
      <c r="AA154" s="436">
        <v>243.99999999999991</v>
      </c>
      <c r="AB154" s="436">
        <v>0</v>
      </c>
      <c r="AC154" s="436">
        <v>0</v>
      </c>
      <c r="AD154" s="436">
        <v>5.9999999999999911</v>
      </c>
      <c r="AE154" s="436">
        <v>168.99999999999994</v>
      </c>
      <c r="AF154" s="436">
        <v>10.999999999999977</v>
      </c>
      <c r="AG154" s="436">
        <v>203.99999999999972</v>
      </c>
      <c r="AH154" s="436">
        <v>26.999999999999982</v>
      </c>
      <c r="AI154" s="436">
        <v>6.9999999999999964</v>
      </c>
      <c r="AJ154" s="436">
        <v>1.9999999999999987</v>
      </c>
      <c r="AK154" s="436">
        <v>0</v>
      </c>
      <c r="AL154" s="436">
        <v>0</v>
      </c>
      <c r="AM154" s="436">
        <v>0</v>
      </c>
      <c r="AN154" s="436">
        <v>0</v>
      </c>
      <c r="AO154" s="436">
        <v>0</v>
      </c>
      <c r="AP154" s="436">
        <v>0</v>
      </c>
      <c r="AQ154" s="436">
        <v>0</v>
      </c>
      <c r="AR154" s="436">
        <v>88.459016393442326</v>
      </c>
      <c r="AS154" s="436">
        <v>0</v>
      </c>
      <c r="AT154" s="436">
        <v>153.08726072475082</v>
      </c>
      <c r="AU154" s="436">
        <v>0</v>
      </c>
      <c r="AV154" s="436">
        <v>0</v>
      </c>
      <c r="AW154" s="436">
        <v>0</v>
      </c>
      <c r="AX154" s="436">
        <v>0</v>
      </c>
      <c r="AY154" s="436">
        <v>0</v>
      </c>
      <c r="AZ154" s="436">
        <v>0</v>
      </c>
      <c r="BA154" s="436">
        <v>0</v>
      </c>
      <c r="BB154" s="436">
        <v>0</v>
      </c>
      <c r="BC154" s="436">
        <v>0.625</v>
      </c>
      <c r="BD154" s="436">
        <v>0</v>
      </c>
      <c r="BE154" s="436">
        <v>0</v>
      </c>
      <c r="BF154" s="437">
        <v>0</v>
      </c>
      <c r="BG154" s="436">
        <v>0</v>
      </c>
      <c r="BH154" s="436">
        <v>1</v>
      </c>
      <c r="BI154" s="436">
        <v>0</v>
      </c>
    </row>
    <row r="155" spans="1:61">
      <c r="A155" s="432">
        <v>138395</v>
      </c>
      <c r="B155" s="432">
        <v>3302047</v>
      </c>
      <c r="C155" s="433" t="s">
        <v>229</v>
      </c>
      <c r="D155" s="417" t="s">
        <v>515</v>
      </c>
      <c r="E155" s="434" t="s">
        <v>518</v>
      </c>
      <c r="F155" s="435">
        <v>1</v>
      </c>
      <c r="G155" s="436">
        <v>0</v>
      </c>
      <c r="H155" s="436">
        <v>0</v>
      </c>
      <c r="I155" s="436">
        <v>7</v>
      </c>
      <c r="J155" s="436">
        <v>0</v>
      </c>
      <c r="K155" s="436">
        <v>0</v>
      </c>
      <c r="L155" s="436">
        <v>0</v>
      </c>
      <c r="M155" s="436">
        <v>369</v>
      </c>
      <c r="N155" s="436">
        <v>369</v>
      </c>
      <c r="O155" s="436">
        <v>43</v>
      </c>
      <c r="P155" s="436">
        <v>326</v>
      </c>
      <c r="Q155" s="436">
        <v>0</v>
      </c>
      <c r="R155" s="436">
        <v>0</v>
      </c>
      <c r="S155" s="436">
        <v>0</v>
      </c>
      <c r="T155" s="436">
        <v>0</v>
      </c>
      <c r="U155" s="436">
        <v>0</v>
      </c>
      <c r="V155" s="436">
        <v>0</v>
      </c>
      <c r="W155" s="436">
        <v>0</v>
      </c>
      <c r="X155" s="436">
        <v>0</v>
      </c>
      <c r="Y155" s="436">
        <v>52.714285714285715</v>
      </c>
      <c r="Z155" s="436">
        <v>278.99999999999972</v>
      </c>
      <c r="AA155" s="436">
        <v>285.99999999999972</v>
      </c>
      <c r="AB155" s="436">
        <v>0</v>
      </c>
      <c r="AC155" s="436">
        <v>0</v>
      </c>
      <c r="AD155" s="436">
        <v>14.999999999999984</v>
      </c>
      <c r="AE155" s="436">
        <v>6.9999999999999929</v>
      </c>
      <c r="AF155" s="436">
        <v>1.999999999999998</v>
      </c>
      <c r="AG155" s="436">
        <v>5.9999999999999947</v>
      </c>
      <c r="AH155" s="436">
        <v>41.999999999999957</v>
      </c>
      <c r="AI155" s="436">
        <v>83.999999999999915</v>
      </c>
      <c r="AJ155" s="436">
        <v>212.9999999999998</v>
      </c>
      <c r="AK155" s="436">
        <v>0</v>
      </c>
      <c r="AL155" s="436">
        <v>0</v>
      </c>
      <c r="AM155" s="436">
        <v>0</v>
      </c>
      <c r="AN155" s="436">
        <v>0</v>
      </c>
      <c r="AO155" s="436">
        <v>0</v>
      </c>
      <c r="AP155" s="436">
        <v>0</v>
      </c>
      <c r="AQ155" s="436">
        <v>0</v>
      </c>
      <c r="AR155" s="436">
        <v>141.92307692307671</v>
      </c>
      <c r="AS155" s="436">
        <v>0</v>
      </c>
      <c r="AT155" s="436">
        <v>140.88617925134827</v>
      </c>
      <c r="AU155" s="436">
        <v>0</v>
      </c>
      <c r="AV155" s="436">
        <v>0</v>
      </c>
      <c r="AW155" s="436">
        <v>0</v>
      </c>
      <c r="AX155" s="436">
        <v>0</v>
      </c>
      <c r="AY155" s="436">
        <v>0</v>
      </c>
      <c r="AZ155" s="436">
        <v>0</v>
      </c>
      <c r="BA155" s="436">
        <v>16.85999999999996</v>
      </c>
      <c r="BB155" s="436">
        <v>0</v>
      </c>
      <c r="BC155" s="436">
        <v>0.49</v>
      </c>
      <c r="BD155" s="436">
        <v>0</v>
      </c>
      <c r="BE155" s="436">
        <v>0</v>
      </c>
      <c r="BF155" s="437">
        <v>0</v>
      </c>
      <c r="BG155" s="436">
        <v>0</v>
      </c>
      <c r="BH155" s="436">
        <v>1</v>
      </c>
      <c r="BI155" s="436">
        <v>0</v>
      </c>
    </row>
    <row r="156" spans="1:61">
      <c r="A156" s="432">
        <v>138396</v>
      </c>
      <c r="B156" s="432">
        <v>3302048</v>
      </c>
      <c r="C156" s="433" t="s">
        <v>230</v>
      </c>
      <c r="D156" s="417" t="s">
        <v>515</v>
      </c>
      <c r="E156" s="434" t="s">
        <v>518</v>
      </c>
      <c r="F156" s="435">
        <v>1</v>
      </c>
      <c r="G156" s="436">
        <v>0</v>
      </c>
      <c r="H156" s="436">
        <v>0</v>
      </c>
      <c r="I156" s="436">
        <v>7</v>
      </c>
      <c r="J156" s="436">
        <v>0</v>
      </c>
      <c r="K156" s="436">
        <v>0</v>
      </c>
      <c r="L156" s="436">
        <v>0</v>
      </c>
      <c r="M156" s="436">
        <v>167</v>
      </c>
      <c r="N156" s="436">
        <v>167</v>
      </c>
      <c r="O156" s="436">
        <v>16</v>
      </c>
      <c r="P156" s="436">
        <v>151</v>
      </c>
      <c r="Q156" s="436">
        <v>0</v>
      </c>
      <c r="R156" s="436">
        <v>0</v>
      </c>
      <c r="S156" s="436">
        <v>0</v>
      </c>
      <c r="T156" s="436">
        <v>0</v>
      </c>
      <c r="U156" s="436">
        <v>0</v>
      </c>
      <c r="V156" s="436">
        <v>0</v>
      </c>
      <c r="W156" s="436">
        <v>0</v>
      </c>
      <c r="X156" s="436">
        <v>0</v>
      </c>
      <c r="Y156" s="436">
        <v>23.857142857142858</v>
      </c>
      <c r="Z156" s="436">
        <v>118.99999999999997</v>
      </c>
      <c r="AA156" s="436">
        <v>118.99999999999997</v>
      </c>
      <c r="AB156" s="436">
        <v>0</v>
      </c>
      <c r="AC156" s="436">
        <v>0</v>
      </c>
      <c r="AD156" s="436">
        <v>2.999999999999996</v>
      </c>
      <c r="AE156" s="436">
        <v>0.99999999999999867</v>
      </c>
      <c r="AF156" s="436">
        <v>1.9999999999999973</v>
      </c>
      <c r="AG156" s="436">
        <v>2.999999999999996</v>
      </c>
      <c r="AH156" s="436">
        <v>35.999999999999986</v>
      </c>
      <c r="AI156" s="436">
        <v>120</v>
      </c>
      <c r="AJ156" s="436">
        <v>1.9999999999999973</v>
      </c>
      <c r="AK156" s="436">
        <v>0</v>
      </c>
      <c r="AL156" s="436">
        <v>0</v>
      </c>
      <c r="AM156" s="436">
        <v>0</v>
      </c>
      <c r="AN156" s="436">
        <v>0</v>
      </c>
      <c r="AO156" s="436">
        <v>0</v>
      </c>
      <c r="AP156" s="436">
        <v>0</v>
      </c>
      <c r="AQ156" s="436">
        <v>0</v>
      </c>
      <c r="AR156" s="436">
        <v>63.46</v>
      </c>
      <c r="AS156" s="436">
        <v>0</v>
      </c>
      <c r="AT156" s="436">
        <v>53.184131988894642</v>
      </c>
      <c r="AU156" s="436">
        <v>0</v>
      </c>
      <c r="AV156" s="436">
        <v>0</v>
      </c>
      <c r="AW156" s="436">
        <v>0</v>
      </c>
      <c r="AX156" s="436">
        <v>0</v>
      </c>
      <c r="AY156" s="436">
        <v>0</v>
      </c>
      <c r="AZ156" s="436">
        <v>0</v>
      </c>
      <c r="BA156" s="436">
        <v>2.9799999999999986</v>
      </c>
      <c r="BB156" s="436">
        <v>0</v>
      </c>
      <c r="BC156" s="436">
        <v>0.377</v>
      </c>
      <c r="BD156" s="436">
        <v>0</v>
      </c>
      <c r="BE156" s="436">
        <v>0</v>
      </c>
      <c r="BF156" s="437">
        <v>0</v>
      </c>
      <c r="BG156" s="436">
        <v>0</v>
      </c>
      <c r="BH156" s="436">
        <v>1</v>
      </c>
      <c r="BI156" s="436">
        <v>0</v>
      </c>
    </row>
    <row r="157" spans="1:61">
      <c r="A157" s="432">
        <v>146696</v>
      </c>
      <c r="B157" s="432">
        <v>3302052</v>
      </c>
      <c r="C157" s="433" t="s">
        <v>231</v>
      </c>
      <c r="D157" s="417" t="s">
        <v>515</v>
      </c>
      <c r="E157" s="434" t="s">
        <v>518</v>
      </c>
      <c r="F157" s="435">
        <v>1</v>
      </c>
      <c r="G157" s="436">
        <v>0</v>
      </c>
      <c r="H157" s="436">
        <v>0</v>
      </c>
      <c r="I157" s="436">
        <v>7</v>
      </c>
      <c r="J157" s="436">
        <v>0</v>
      </c>
      <c r="K157" s="436">
        <v>0</v>
      </c>
      <c r="L157" s="436">
        <v>0</v>
      </c>
      <c r="M157" s="436">
        <v>406</v>
      </c>
      <c r="N157" s="436">
        <v>406</v>
      </c>
      <c r="O157" s="436">
        <v>52</v>
      </c>
      <c r="P157" s="436">
        <v>354</v>
      </c>
      <c r="Q157" s="436">
        <v>0</v>
      </c>
      <c r="R157" s="436">
        <v>0</v>
      </c>
      <c r="S157" s="436">
        <v>0</v>
      </c>
      <c r="T157" s="436">
        <v>0</v>
      </c>
      <c r="U157" s="436">
        <v>0</v>
      </c>
      <c r="V157" s="436">
        <v>0</v>
      </c>
      <c r="W157" s="436">
        <v>0</v>
      </c>
      <c r="X157" s="436">
        <v>0</v>
      </c>
      <c r="Y157" s="436">
        <v>58</v>
      </c>
      <c r="Z157" s="436">
        <v>222.99999999999983</v>
      </c>
      <c r="AA157" s="436">
        <v>235.99999999999963</v>
      </c>
      <c r="AB157" s="436">
        <v>0</v>
      </c>
      <c r="AC157" s="436">
        <v>0</v>
      </c>
      <c r="AD157" s="436">
        <v>54.999999999999801</v>
      </c>
      <c r="AE157" s="436">
        <v>54.999999999999801</v>
      </c>
      <c r="AF157" s="436">
        <v>34.999999999999986</v>
      </c>
      <c r="AG157" s="436">
        <v>11.999999999999993</v>
      </c>
      <c r="AH157" s="436">
        <v>84.999999999999972</v>
      </c>
      <c r="AI157" s="436">
        <v>105.99999999999979</v>
      </c>
      <c r="AJ157" s="436">
        <v>57.999999999999645</v>
      </c>
      <c r="AK157" s="436">
        <v>0</v>
      </c>
      <c r="AL157" s="436">
        <v>0</v>
      </c>
      <c r="AM157" s="436">
        <v>0</v>
      </c>
      <c r="AN157" s="436">
        <v>0</v>
      </c>
      <c r="AO157" s="436">
        <v>0</v>
      </c>
      <c r="AP157" s="436">
        <v>0</v>
      </c>
      <c r="AQ157" s="436">
        <v>0</v>
      </c>
      <c r="AR157" s="436">
        <v>27.525423728813546</v>
      </c>
      <c r="AS157" s="436">
        <v>0</v>
      </c>
      <c r="AT157" s="436">
        <v>140.91460984063104</v>
      </c>
      <c r="AU157" s="436">
        <v>0</v>
      </c>
      <c r="AV157" s="436">
        <v>0</v>
      </c>
      <c r="AW157" s="436">
        <v>0</v>
      </c>
      <c r="AX157" s="436">
        <v>0</v>
      </c>
      <c r="AY157" s="436">
        <v>0</v>
      </c>
      <c r="AZ157" s="436">
        <v>0</v>
      </c>
      <c r="BA157" s="436">
        <v>9.6399999999999935</v>
      </c>
      <c r="BB157" s="436">
        <v>0</v>
      </c>
      <c r="BC157" s="436">
        <v>0.58799999999999997</v>
      </c>
      <c r="BD157" s="436">
        <v>0</v>
      </c>
      <c r="BE157" s="436">
        <v>0</v>
      </c>
      <c r="BF157" s="437">
        <v>0</v>
      </c>
      <c r="BG157" s="436">
        <v>0</v>
      </c>
      <c r="BH157" s="436">
        <v>1</v>
      </c>
      <c r="BI157" s="436">
        <v>0</v>
      </c>
    </row>
    <row r="158" spans="1:61">
      <c r="A158" s="432">
        <v>138397</v>
      </c>
      <c r="B158" s="432">
        <v>3302056</v>
      </c>
      <c r="C158" s="433" t="s">
        <v>232</v>
      </c>
      <c r="D158" s="417" t="s">
        <v>515</v>
      </c>
      <c r="E158" s="434" t="s">
        <v>518</v>
      </c>
      <c r="F158" s="435">
        <v>1</v>
      </c>
      <c r="G158" s="436">
        <v>0</v>
      </c>
      <c r="H158" s="436">
        <v>0</v>
      </c>
      <c r="I158" s="436">
        <v>7</v>
      </c>
      <c r="J158" s="436">
        <v>0</v>
      </c>
      <c r="K158" s="436">
        <v>0</v>
      </c>
      <c r="L158" s="436">
        <v>0</v>
      </c>
      <c r="M158" s="436">
        <v>423</v>
      </c>
      <c r="N158" s="436">
        <v>423</v>
      </c>
      <c r="O158" s="436">
        <v>61</v>
      </c>
      <c r="P158" s="436">
        <v>362</v>
      </c>
      <c r="Q158" s="436">
        <v>0</v>
      </c>
      <c r="R158" s="436">
        <v>0</v>
      </c>
      <c r="S158" s="436">
        <v>0</v>
      </c>
      <c r="T158" s="436">
        <v>0</v>
      </c>
      <c r="U158" s="436">
        <v>0</v>
      </c>
      <c r="V158" s="436">
        <v>0</v>
      </c>
      <c r="W158" s="436">
        <v>0</v>
      </c>
      <c r="X158" s="436">
        <v>0</v>
      </c>
      <c r="Y158" s="436">
        <v>60.428571428571431</v>
      </c>
      <c r="Z158" s="436">
        <v>254.99999999999994</v>
      </c>
      <c r="AA158" s="436">
        <v>257</v>
      </c>
      <c r="AB158" s="436">
        <v>0</v>
      </c>
      <c r="AC158" s="436">
        <v>0</v>
      </c>
      <c r="AD158" s="436">
        <v>40.999999999999986</v>
      </c>
      <c r="AE158" s="436">
        <v>6.99999999999996</v>
      </c>
      <c r="AF158" s="436">
        <v>88.999999999999957</v>
      </c>
      <c r="AG158" s="436">
        <v>36.999999999999986</v>
      </c>
      <c r="AH158" s="436">
        <v>63.999999999999837</v>
      </c>
      <c r="AI158" s="436">
        <v>160.99999999999963</v>
      </c>
      <c r="AJ158" s="436">
        <v>23.999999999999972</v>
      </c>
      <c r="AK158" s="436">
        <v>0</v>
      </c>
      <c r="AL158" s="436">
        <v>0</v>
      </c>
      <c r="AM158" s="436">
        <v>0</v>
      </c>
      <c r="AN158" s="436">
        <v>0</v>
      </c>
      <c r="AO158" s="436">
        <v>0</v>
      </c>
      <c r="AP158" s="436">
        <v>0</v>
      </c>
      <c r="AQ158" s="436">
        <v>0</v>
      </c>
      <c r="AR158" s="436">
        <v>217.34254143646382</v>
      </c>
      <c r="AS158" s="436">
        <v>0</v>
      </c>
      <c r="AT158" s="436">
        <v>126.90514022278251</v>
      </c>
      <c r="AU158" s="436">
        <v>0</v>
      </c>
      <c r="AV158" s="436">
        <v>0</v>
      </c>
      <c r="AW158" s="436">
        <v>0</v>
      </c>
      <c r="AX158" s="436">
        <v>0</v>
      </c>
      <c r="AY158" s="436">
        <v>0</v>
      </c>
      <c r="AZ158" s="436">
        <v>0</v>
      </c>
      <c r="BA158" s="436">
        <v>9.619999999999969</v>
      </c>
      <c r="BB158" s="436">
        <v>0</v>
      </c>
      <c r="BC158" s="436">
        <v>0.55000000000000004</v>
      </c>
      <c r="BD158" s="436">
        <v>0</v>
      </c>
      <c r="BE158" s="436">
        <v>0</v>
      </c>
      <c r="BF158" s="437">
        <v>0</v>
      </c>
      <c r="BG158" s="436">
        <v>0</v>
      </c>
      <c r="BH158" s="436">
        <v>1</v>
      </c>
      <c r="BI158" s="436">
        <v>0</v>
      </c>
    </row>
    <row r="159" spans="1:61">
      <c r="A159" s="432">
        <v>138410</v>
      </c>
      <c r="B159" s="432">
        <v>3302057</v>
      </c>
      <c r="C159" s="433" t="s">
        <v>233</v>
      </c>
      <c r="D159" s="417" t="s">
        <v>515</v>
      </c>
      <c r="E159" s="434" t="s">
        <v>518</v>
      </c>
      <c r="F159" s="435">
        <v>1</v>
      </c>
      <c r="G159" s="436">
        <v>0</v>
      </c>
      <c r="H159" s="436">
        <v>0</v>
      </c>
      <c r="I159" s="436">
        <v>7</v>
      </c>
      <c r="J159" s="436">
        <v>0</v>
      </c>
      <c r="K159" s="436">
        <v>0</v>
      </c>
      <c r="L159" s="436">
        <v>0</v>
      </c>
      <c r="M159" s="436">
        <v>416</v>
      </c>
      <c r="N159" s="436">
        <v>416</v>
      </c>
      <c r="O159" s="436">
        <v>59</v>
      </c>
      <c r="P159" s="436">
        <v>357</v>
      </c>
      <c r="Q159" s="436">
        <v>0</v>
      </c>
      <c r="R159" s="436">
        <v>0</v>
      </c>
      <c r="S159" s="436">
        <v>0</v>
      </c>
      <c r="T159" s="436">
        <v>0</v>
      </c>
      <c r="U159" s="436">
        <v>0</v>
      </c>
      <c r="V159" s="436">
        <v>0</v>
      </c>
      <c r="W159" s="436">
        <v>0</v>
      </c>
      <c r="X159" s="436">
        <v>0</v>
      </c>
      <c r="Y159" s="436">
        <v>59.428571428571431</v>
      </c>
      <c r="Z159" s="436">
        <v>289.99999999999977</v>
      </c>
      <c r="AA159" s="436">
        <v>291.9999999999996</v>
      </c>
      <c r="AB159" s="436">
        <v>0</v>
      </c>
      <c r="AC159" s="436">
        <v>0</v>
      </c>
      <c r="AD159" s="436">
        <v>11.99999999999998</v>
      </c>
      <c r="AE159" s="436">
        <v>2.9999999999999996</v>
      </c>
      <c r="AF159" s="436">
        <v>22.999999999999986</v>
      </c>
      <c r="AG159" s="436">
        <v>104.99999999999993</v>
      </c>
      <c r="AH159" s="436">
        <v>29.999999999999993</v>
      </c>
      <c r="AI159" s="436">
        <v>196.99999999999989</v>
      </c>
      <c r="AJ159" s="436">
        <v>45.999999999999972</v>
      </c>
      <c r="AK159" s="436">
        <v>0</v>
      </c>
      <c r="AL159" s="436">
        <v>0</v>
      </c>
      <c r="AM159" s="436">
        <v>0</v>
      </c>
      <c r="AN159" s="436">
        <v>0</v>
      </c>
      <c r="AO159" s="436">
        <v>0</v>
      </c>
      <c r="AP159" s="436">
        <v>0</v>
      </c>
      <c r="AQ159" s="436">
        <v>0</v>
      </c>
      <c r="AR159" s="436">
        <v>140.99719887955146</v>
      </c>
      <c r="AS159" s="436">
        <v>0</v>
      </c>
      <c r="AT159" s="436">
        <v>129.32447869231237</v>
      </c>
      <c r="AU159" s="436">
        <v>0</v>
      </c>
      <c r="AV159" s="436">
        <v>0</v>
      </c>
      <c r="AW159" s="436">
        <v>0</v>
      </c>
      <c r="AX159" s="436">
        <v>0</v>
      </c>
      <c r="AY159" s="436">
        <v>0</v>
      </c>
      <c r="AZ159" s="436">
        <v>0</v>
      </c>
      <c r="BA159" s="436">
        <v>0</v>
      </c>
      <c r="BB159" s="436">
        <v>0</v>
      </c>
      <c r="BC159" s="436">
        <v>0.45200000000000001</v>
      </c>
      <c r="BD159" s="436">
        <v>0</v>
      </c>
      <c r="BE159" s="436">
        <v>0</v>
      </c>
      <c r="BF159" s="437">
        <v>0</v>
      </c>
      <c r="BG159" s="436">
        <v>0</v>
      </c>
      <c r="BH159" s="436">
        <v>1</v>
      </c>
      <c r="BI159" s="436">
        <v>0</v>
      </c>
    </row>
    <row r="160" spans="1:61">
      <c r="A160" s="432">
        <v>138425</v>
      </c>
      <c r="B160" s="432">
        <v>3302058</v>
      </c>
      <c r="C160" s="433" t="s">
        <v>234</v>
      </c>
      <c r="D160" s="417" t="s">
        <v>515</v>
      </c>
      <c r="E160" s="434" t="s">
        <v>518</v>
      </c>
      <c r="F160" s="435">
        <v>1</v>
      </c>
      <c r="G160" s="436">
        <v>0</v>
      </c>
      <c r="H160" s="436">
        <v>0</v>
      </c>
      <c r="I160" s="436">
        <v>7</v>
      </c>
      <c r="J160" s="436">
        <v>0</v>
      </c>
      <c r="K160" s="436">
        <v>0</v>
      </c>
      <c r="L160" s="436">
        <v>0</v>
      </c>
      <c r="M160" s="436">
        <v>210</v>
      </c>
      <c r="N160" s="436">
        <v>210</v>
      </c>
      <c r="O160" s="436">
        <v>30</v>
      </c>
      <c r="P160" s="436">
        <v>180</v>
      </c>
      <c r="Q160" s="436">
        <v>0</v>
      </c>
      <c r="R160" s="436">
        <v>0</v>
      </c>
      <c r="S160" s="436">
        <v>0</v>
      </c>
      <c r="T160" s="436">
        <v>0</v>
      </c>
      <c r="U160" s="436">
        <v>0</v>
      </c>
      <c r="V160" s="436">
        <v>0</v>
      </c>
      <c r="W160" s="436">
        <v>0</v>
      </c>
      <c r="X160" s="436">
        <v>0</v>
      </c>
      <c r="Y160" s="436">
        <v>30</v>
      </c>
      <c r="Z160" s="436">
        <v>122.00000000000001</v>
      </c>
      <c r="AA160" s="436">
        <v>122.99999999999984</v>
      </c>
      <c r="AB160" s="436">
        <v>0</v>
      </c>
      <c r="AC160" s="436">
        <v>0</v>
      </c>
      <c r="AD160" s="436">
        <v>1.9999999999999991</v>
      </c>
      <c r="AE160" s="436">
        <v>5.9999999999999849</v>
      </c>
      <c r="AF160" s="436">
        <v>10.999999999999982</v>
      </c>
      <c r="AG160" s="436">
        <v>67</v>
      </c>
      <c r="AH160" s="436">
        <v>3.9999999999999902</v>
      </c>
      <c r="AI160" s="436">
        <v>118.99999999999986</v>
      </c>
      <c r="AJ160" s="436">
        <v>0.99999999999999956</v>
      </c>
      <c r="AK160" s="436">
        <v>0</v>
      </c>
      <c r="AL160" s="436">
        <v>0</v>
      </c>
      <c r="AM160" s="436">
        <v>0</v>
      </c>
      <c r="AN160" s="436">
        <v>0</v>
      </c>
      <c r="AO160" s="436">
        <v>0</v>
      </c>
      <c r="AP160" s="436">
        <v>0</v>
      </c>
      <c r="AQ160" s="436">
        <v>0</v>
      </c>
      <c r="AR160" s="436">
        <v>32.666666666666551</v>
      </c>
      <c r="AS160" s="436">
        <v>0</v>
      </c>
      <c r="AT160" s="436">
        <v>67.884343501954135</v>
      </c>
      <c r="AU160" s="436">
        <v>0</v>
      </c>
      <c r="AV160" s="436">
        <v>0</v>
      </c>
      <c r="AW160" s="436">
        <v>0</v>
      </c>
      <c r="AX160" s="436">
        <v>0</v>
      </c>
      <c r="AY160" s="436">
        <v>0</v>
      </c>
      <c r="AZ160" s="436">
        <v>0</v>
      </c>
      <c r="BA160" s="436">
        <v>0</v>
      </c>
      <c r="BB160" s="436">
        <v>0</v>
      </c>
      <c r="BC160" s="436">
        <v>0.58699999999999997</v>
      </c>
      <c r="BD160" s="436">
        <v>0</v>
      </c>
      <c r="BE160" s="436">
        <v>0</v>
      </c>
      <c r="BF160" s="437">
        <v>0</v>
      </c>
      <c r="BG160" s="436">
        <v>0</v>
      </c>
      <c r="BH160" s="436">
        <v>1</v>
      </c>
      <c r="BI160" s="436">
        <v>0</v>
      </c>
    </row>
    <row r="161" spans="1:61">
      <c r="A161" s="432">
        <v>138432</v>
      </c>
      <c r="B161" s="432">
        <v>3302059</v>
      </c>
      <c r="C161" s="433" t="s">
        <v>235</v>
      </c>
      <c r="D161" s="417" t="s">
        <v>515</v>
      </c>
      <c r="E161" s="434" t="s">
        <v>518</v>
      </c>
      <c r="F161" s="435">
        <v>1</v>
      </c>
      <c r="G161" s="436">
        <v>0</v>
      </c>
      <c r="H161" s="436">
        <v>0</v>
      </c>
      <c r="I161" s="436">
        <v>7</v>
      </c>
      <c r="J161" s="436">
        <v>0</v>
      </c>
      <c r="K161" s="436">
        <v>0</v>
      </c>
      <c r="L161" s="436">
        <v>0</v>
      </c>
      <c r="M161" s="436">
        <v>162</v>
      </c>
      <c r="N161" s="436">
        <v>162</v>
      </c>
      <c r="O161" s="436">
        <v>13</v>
      </c>
      <c r="P161" s="436">
        <v>149</v>
      </c>
      <c r="Q161" s="436">
        <v>0</v>
      </c>
      <c r="R161" s="436">
        <v>0</v>
      </c>
      <c r="S161" s="436">
        <v>0</v>
      </c>
      <c r="T161" s="436">
        <v>0</v>
      </c>
      <c r="U161" s="436">
        <v>0</v>
      </c>
      <c r="V161" s="436">
        <v>0</v>
      </c>
      <c r="W161" s="436">
        <v>0</v>
      </c>
      <c r="X161" s="436">
        <v>0</v>
      </c>
      <c r="Y161" s="436">
        <v>23.142857142857142</v>
      </c>
      <c r="Z161" s="436">
        <v>123.99999999999997</v>
      </c>
      <c r="AA161" s="436">
        <v>123.99999999999997</v>
      </c>
      <c r="AB161" s="436">
        <v>0</v>
      </c>
      <c r="AC161" s="436">
        <v>0</v>
      </c>
      <c r="AD161" s="436">
        <v>5.9999999999999938</v>
      </c>
      <c r="AE161" s="436">
        <v>2.9999999999999969</v>
      </c>
      <c r="AF161" s="436">
        <v>3.9999999999999907</v>
      </c>
      <c r="AG161" s="436">
        <v>3.9999999999999907</v>
      </c>
      <c r="AH161" s="436">
        <v>76.999999999999886</v>
      </c>
      <c r="AI161" s="436">
        <v>64.999999999999915</v>
      </c>
      <c r="AJ161" s="436">
        <v>2.9999999999999969</v>
      </c>
      <c r="AK161" s="436">
        <v>0</v>
      </c>
      <c r="AL161" s="436">
        <v>0</v>
      </c>
      <c r="AM161" s="436">
        <v>0</v>
      </c>
      <c r="AN161" s="436">
        <v>0</v>
      </c>
      <c r="AO161" s="436">
        <v>0</v>
      </c>
      <c r="AP161" s="436">
        <v>0</v>
      </c>
      <c r="AQ161" s="436">
        <v>0</v>
      </c>
      <c r="AR161" s="436">
        <v>54.362416107382437</v>
      </c>
      <c r="AS161" s="436">
        <v>0</v>
      </c>
      <c r="AT161" s="436">
        <v>57.248217556714039</v>
      </c>
      <c r="AU161" s="436">
        <v>0</v>
      </c>
      <c r="AV161" s="436">
        <v>0</v>
      </c>
      <c r="AW161" s="436">
        <v>0</v>
      </c>
      <c r="AX161" s="436">
        <v>0</v>
      </c>
      <c r="AY161" s="436">
        <v>0</v>
      </c>
      <c r="AZ161" s="436">
        <v>0</v>
      </c>
      <c r="BA161" s="436">
        <v>5.279999999999986</v>
      </c>
      <c r="BB161" s="436">
        <v>0</v>
      </c>
      <c r="BC161" s="436">
        <v>0.39800000000000002</v>
      </c>
      <c r="BD161" s="436">
        <v>0</v>
      </c>
      <c r="BE161" s="436">
        <v>0</v>
      </c>
      <c r="BF161" s="437">
        <v>0</v>
      </c>
      <c r="BG161" s="436">
        <v>0</v>
      </c>
      <c r="BH161" s="436">
        <v>1</v>
      </c>
      <c r="BI161" s="436">
        <v>0</v>
      </c>
    </row>
    <row r="162" spans="1:61">
      <c r="A162" s="432">
        <v>143563</v>
      </c>
      <c r="B162" s="432">
        <v>3302060</v>
      </c>
      <c r="C162" s="433" t="s">
        <v>236</v>
      </c>
      <c r="D162" s="417" t="s">
        <v>515</v>
      </c>
      <c r="E162" s="434" t="s">
        <v>518</v>
      </c>
      <c r="F162" s="435">
        <v>1</v>
      </c>
      <c r="G162" s="436">
        <v>0</v>
      </c>
      <c r="H162" s="436">
        <v>0</v>
      </c>
      <c r="I162" s="436">
        <v>7</v>
      </c>
      <c r="J162" s="436">
        <v>0</v>
      </c>
      <c r="K162" s="436">
        <v>0</v>
      </c>
      <c r="L162" s="436">
        <v>0</v>
      </c>
      <c r="M162" s="436">
        <v>210</v>
      </c>
      <c r="N162" s="436">
        <v>210</v>
      </c>
      <c r="O162" s="436">
        <v>30</v>
      </c>
      <c r="P162" s="436">
        <v>180</v>
      </c>
      <c r="Q162" s="436">
        <v>0</v>
      </c>
      <c r="R162" s="436">
        <v>0</v>
      </c>
      <c r="S162" s="436">
        <v>0</v>
      </c>
      <c r="T162" s="436">
        <v>0</v>
      </c>
      <c r="U162" s="436">
        <v>0</v>
      </c>
      <c r="V162" s="436">
        <v>0</v>
      </c>
      <c r="W162" s="436">
        <v>0</v>
      </c>
      <c r="X162" s="436">
        <v>0</v>
      </c>
      <c r="Y162" s="436">
        <v>30</v>
      </c>
      <c r="Z162" s="436">
        <v>172</v>
      </c>
      <c r="AA162" s="436">
        <v>173.99999999999986</v>
      </c>
      <c r="AB162" s="436">
        <v>0</v>
      </c>
      <c r="AC162" s="436">
        <v>0</v>
      </c>
      <c r="AD162" s="436">
        <v>2.9999999999999822</v>
      </c>
      <c r="AE162" s="436">
        <v>0</v>
      </c>
      <c r="AF162" s="436">
        <v>0</v>
      </c>
      <c r="AG162" s="436">
        <v>3.9999999999999902</v>
      </c>
      <c r="AH162" s="436">
        <v>22.99999999999989</v>
      </c>
      <c r="AI162" s="436">
        <v>177.99999999999989</v>
      </c>
      <c r="AJ162" s="436">
        <v>1.9999999999999991</v>
      </c>
      <c r="AK162" s="436">
        <v>0</v>
      </c>
      <c r="AL162" s="436">
        <v>0</v>
      </c>
      <c r="AM162" s="436">
        <v>0</v>
      </c>
      <c r="AN162" s="436">
        <v>0</v>
      </c>
      <c r="AO162" s="436">
        <v>0</v>
      </c>
      <c r="AP162" s="436">
        <v>0</v>
      </c>
      <c r="AQ162" s="436">
        <v>0</v>
      </c>
      <c r="AR162" s="436">
        <v>68.833333333333172</v>
      </c>
      <c r="AS162" s="436">
        <v>0</v>
      </c>
      <c r="AT162" s="436">
        <v>61.730310811076876</v>
      </c>
      <c r="AU162" s="436">
        <v>0</v>
      </c>
      <c r="AV162" s="436">
        <v>0</v>
      </c>
      <c r="AW162" s="436">
        <v>0</v>
      </c>
      <c r="AX162" s="436">
        <v>0</v>
      </c>
      <c r="AY162" s="436">
        <v>0</v>
      </c>
      <c r="AZ162" s="436">
        <v>0</v>
      </c>
      <c r="BA162" s="436">
        <v>0</v>
      </c>
      <c r="BB162" s="436">
        <v>0</v>
      </c>
      <c r="BC162" s="436">
        <v>0.22600000000000001</v>
      </c>
      <c r="BD162" s="436">
        <v>0</v>
      </c>
      <c r="BE162" s="436">
        <v>0</v>
      </c>
      <c r="BF162" s="437">
        <v>0</v>
      </c>
      <c r="BG162" s="436">
        <v>0</v>
      </c>
      <c r="BH162" s="436">
        <v>1</v>
      </c>
      <c r="BI162" s="436">
        <v>0</v>
      </c>
    </row>
    <row r="163" spans="1:61">
      <c r="A163" s="432">
        <v>138433</v>
      </c>
      <c r="B163" s="432">
        <v>3302061</v>
      </c>
      <c r="C163" s="433" t="s">
        <v>237</v>
      </c>
      <c r="D163" s="417" t="s">
        <v>515</v>
      </c>
      <c r="E163" s="434" t="s">
        <v>518</v>
      </c>
      <c r="F163" s="435">
        <v>1</v>
      </c>
      <c r="G163" s="436">
        <v>0</v>
      </c>
      <c r="H163" s="436">
        <v>0</v>
      </c>
      <c r="I163" s="436">
        <v>7</v>
      </c>
      <c r="J163" s="436">
        <v>0</v>
      </c>
      <c r="K163" s="436">
        <v>0</v>
      </c>
      <c r="L163" s="436">
        <v>0</v>
      </c>
      <c r="M163" s="436">
        <v>203</v>
      </c>
      <c r="N163" s="436">
        <v>203</v>
      </c>
      <c r="O163" s="436">
        <v>30</v>
      </c>
      <c r="P163" s="436">
        <v>173</v>
      </c>
      <c r="Q163" s="436">
        <v>0</v>
      </c>
      <c r="R163" s="436">
        <v>0</v>
      </c>
      <c r="S163" s="436">
        <v>0</v>
      </c>
      <c r="T163" s="436">
        <v>0</v>
      </c>
      <c r="U163" s="436">
        <v>0</v>
      </c>
      <c r="V163" s="436">
        <v>0</v>
      </c>
      <c r="W163" s="436">
        <v>0</v>
      </c>
      <c r="X163" s="436">
        <v>0</v>
      </c>
      <c r="Y163" s="436">
        <v>29</v>
      </c>
      <c r="Z163" s="436">
        <v>115.9999999999999</v>
      </c>
      <c r="AA163" s="436">
        <v>117.99999999999982</v>
      </c>
      <c r="AB163" s="436">
        <v>0</v>
      </c>
      <c r="AC163" s="436">
        <v>0</v>
      </c>
      <c r="AD163" s="436">
        <v>2.9999999999999982</v>
      </c>
      <c r="AE163" s="436">
        <v>8.9999999999999947</v>
      </c>
      <c r="AF163" s="436">
        <v>5.9999999999999964</v>
      </c>
      <c r="AG163" s="436">
        <v>9.9999999999999858</v>
      </c>
      <c r="AH163" s="436">
        <v>28.999999999999822</v>
      </c>
      <c r="AI163" s="436">
        <v>115.9999999999999</v>
      </c>
      <c r="AJ163" s="436">
        <v>29.999999999999979</v>
      </c>
      <c r="AK163" s="436">
        <v>0</v>
      </c>
      <c r="AL163" s="436">
        <v>0</v>
      </c>
      <c r="AM163" s="436">
        <v>0</v>
      </c>
      <c r="AN163" s="436">
        <v>0</v>
      </c>
      <c r="AO163" s="436">
        <v>0</v>
      </c>
      <c r="AP163" s="436">
        <v>0</v>
      </c>
      <c r="AQ163" s="436">
        <v>0</v>
      </c>
      <c r="AR163" s="436">
        <v>93.872832369942017</v>
      </c>
      <c r="AS163" s="436">
        <v>0</v>
      </c>
      <c r="AT163" s="436">
        <v>54.402163895010908</v>
      </c>
      <c r="AU163" s="436">
        <v>0</v>
      </c>
      <c r="AV163" s="436">
        <v>0</v>
      </c>
      <c r="AW163" s="436">
        <v>0</v>
      </c>
      <c r="AX163" s="436">
        <v>0</v>
      </c>
      <c r="AY163" s="436">
        <v>0</v>
      </c>
      <c r="AZ163" s="436">
        <v>0</v>
      </c>
      <c r="BA163" s="436">
        <v>33.042772277227563</v>
      </c>
      <c r="BB163" s="436">
        <v>0</v>
      </c>
      <c r="BC163" s="436">
        <v>0.109</v>
      </c>
      <c r="BD163" s="436">
        <v>0</v>
      </c>
      <c r="BE163" s="436">
        <v>0</v>
      </c>
      <c r="BF163" s="437">
        <v>0</v>
      </c>
      <c r="BG163" s="436">
        <v>0</v>
      </c>
      <c r="BH163" s="436">
        <v>1</v>
      </c>
      <c r="BI163" s="436">
        <v>0</v>
      </c>
    </row>
    <row r="164" spans="1:61">
      <c r="A164" s="432">
        <v>139183</v>
      </c>
      <c r="B164" s="432">
        <v>3302064</v>
      </c>
      <c r="C164" s="433" t="s">
        <v>238</v>
      </c>
      <c r="D164" s="417" t="s">
        <v>515</v>
      </c>
      <c r="E164" s="434" t="s">
        <v>518</v>
      </c>
      <c r="F164" s="435">
        <v>1</v>
      </c>
      <c r="G164" s="436">
        <v>0</v>
      </c>
      <c r="H164" s="436">
        <v>0</v>
      </c>
      <c r="I164" s="436">
        <v>7</v>
      </c>
      <c r="J164" s="436">
        <v>0</v>
      </c>
      <c r="K164" s="436">
        <v>0</v>
      </c>
      <c r="L164" s="436">
        <v>0</v>
      </c>
      <c r="M164" s="436">
        <v>389</v>
      </c>
      <c r="N164" s="436">
        <v>389</v>
      </c>
      <c r="O164" s="436">
        <v>46</v>
      </c>
      <c r="P164" s="436">
        <v>343</v>
      </c>
      <c r="Q164" s="436">
        <v>0</v>
      </c>
      <c r="R164" s="436">
        <v>0</v>
      </c>
      <c r="S164" s="436">
        <v>0</v>
      </c>
      <c r="T164" s="436">
        <v>0</v>
      </c>
      <c r="U164" s="436">
        <v>0</v>
      </c>
      <c r="V164" s="436">
        <v>0</v>
      </c>
      <c r="W164" s="436">
        <v>0</v>
      </c>
      <c r="X164" s="436">
        <v>0</v>
      </c>
      <c r="Y164" s="436">
        <v>55.571428571428569</v>
      </c>
      <c r="Z164" s="436">
        <v>220.99999999999986</v>
      </c>
      <c r="AA164" s="436">
        <v>222.99999999999977</v>
      </c>
      <c r="AB164" s="436">
        <v>0</v>
      </c>
      <c r="AC164" s="436">
        <v>0</v>
      </c>
      <c r="AD164" s="436">
        <v>20.999999999999972</v>
      </c>
      <c r="AE164" s="436">
        <v>37.999999999999979</v>
      </c>
      <c r="AF164" s="436">
        <v>91.999999999999957</v>
      </c>
      <c r="AG164" s="436">
        <v>8.9999999999999645</v>
      </c>
      <c r="AH164" s="436">
        <v>147.99999999999974</v>
      </c>
      <c r="AI164" s="436">
        <v>78.999999999999872</v>
      </c>
      <c r="AJ164" s="436">
        <v>1.9999999999999969</v>
      </c>
      <c r="AK164" s="436">
        <v>0</v>
      </c>
      <c r="AL164" s="436">
        <v>0</v>
      </c>
      <c r="AM164" s="436">
        <v>0</v>
      </c>
      <c r="AN164" s="436">
        <v>0</v>
      </c>
      <c r="AO164" s="436">
        <v>0</v>
      </c>
      <c r="AP164" s="436">
        <v>0</v>
      </c>
      <c r="AQ164" s="436">
        <v>0</v>
      </c>
      <c r="AR164" s="436">
        <v>52.169096209912276</v>
      </c>
      <c r="AS164" s="436">
        <v>0</v>
      </c>
      <c r="AT164" s="436">
        <v>152.39329929542652</v>
      </c>
      <c r="AU164" s="436">
        <v>0</v>
      </c>
      <c r="AV164" s="436">
        <v>0</v>
      </c>
      <c r="AW164" s="436">
        <v>0</v>
      </c>
      <c r="AX164" s="436">
        <v>0</v>
      </c>
      <c r="AY164" s="436">
        <v>0</v>
      </c>
      <c r="AZ164" s="436">
        <v>0</v>
      </c>
      <c r="BA164" s="436">
        <v>3.6599999999999708</v>
      </c>
      <c r="BB164" s="436">
        <v>0</v>
      </c>
      <c r="BC164" s="436">
        <v>0.57099999999999995</v>
      </c>
      <c r="BD164" s="436">
        <v>0</v>
      </c>
      <c r="BE164" s="436">
        <v>0</v>
      </c>
      <c r="BF164" s="437">
        <v>0</v>
      </c>
      <c r="BG164" s="436">
        <v>0</v>
      </c>
      <c r="BH164" s="436">
        <v>1</v>
      </c>
      <c r="BI164" s="436">
        <v>0</v>
      </c>
    </row>
    <row r="165" spans="1:61">
      <c r="A165" s="432">
        <v>138218</v>
      </c>
      <c r="B165" s="432">
        <v>3302065</v>
      </c>
      <c r="C165" s="433" t="s">
        <v>239</v>
      </c>
      <c r="D165" s="417" t="s">
        <v>515</v>
      </c>
      <c r="E165" s="434" t="s">
        <v>518</v>
      </c>
      <c r="F165" s="435">
        <v>1</v>
      </c>
      <c r="G165" s="436">
        <v>0</v>
      </c>
      <c r="H165" s="436">
        <v>0</v>
      </c>
      <c r="I165" s="436">
        <v>7</v>
      </c>
      <c r="J165" s="436">
        <v>0</v>
      </c>
      <c r="K165" s="436">
        <v>0</v>
      </c>
      <c r="L165" s="436">
        <v>0</v>
      </c>
      <c r="M165" s="436">
        <v>621</v>
      </c>
      <c r="N165" s="436">
        <v>621</v>
      </c>
      <c r="O165" s="436">
        <v>89</v>
      </c>
      <c r="P165" s="436">
        <v>532</v>
      </c>
      <c r="Q165" s="436">
        <v>0</v>
      </c>
      <c r="R165" s="436">
        <v>0</v>
      </c>
      <c r="S165" s="436">
        <v>0</v>
      </c>
      <c r="T165" s="436">
        <v>0</v>
      </c>
      <c r="U165" s="436">
        <v>0</v>
      </c>
      <c r="V165" s="436">
        <v>0</v>
      </c>
      <c r="W165" s="436">
        <v>0</v>
      </c>
      <c r="X165" s="436">
        <v>0</v>
      </c>
      <c r="Y165" s="436">
        <v>88.714285714285708</v>
      </c>
      <c r="Z165" s="436">
        <v>228.9999999999998</v>
      </c>
      <c r="AA165" s="436">
        <v>231.99999999999972</v>
      </c>
      <c r="AB165" s="436">
        <v>0</v>
      </c>
      <c r="AC165" s="436">
        <v>0</v>
      </c>
      <c r="AD165" s="436">
        <v>115.99999999999986</v>
      </c>
      <c r="AE165" s="436">
        <v>278.99999999999966</v>
      </c>
      <c r="AF165" s="436">
        <v>165.99999999999972</v>
      </c>
      <c r="AG165" s="436">
        <v>28.999999999999996</v>
      </c>
      <c r="AH165" s="436">
        <v>10.999999999999941</v>
      </c>
      <c r="AI165" s="436">
        <v>14.999999999999952</v>
      </c>
      <c r="AJ165" s="436">
        <v>4.9999999999999964</v>
      </c>
      <c r="AK165" s="436">
        <v>0</v>
      </c>
      <c r="AL165" s="436">
        <v>0</v>
      </c>
      <c r="AM165" s="436">
        <v>0</v>
      </c>
      <c r="AN165" s="436">
        <v>0</v>
      </c>
      <c r="AO165" s="436">
        <v>0</v>
      </c>
      <c r="AP165" s="436">
        <v>0</v>
      </c>
      <c r="AQ165" s="436">
        <v>0</v>
      </c>
      <c r="AR165" s="436">
        <v>81.710526315789437</v>
      </c>
      <c r="AS165" s="436">
        <v>0</v>
      </c>
      <c r="AT165" s="436">
        <v>180.05601954632121</v>
      </c>
      <c r="AU165" s="436">
        <v>0</v>
      </c>
      <c r="AV165" s="436">
        <v>0</v>
      </c>
      <c r="AW165" s="436">
        <v>0</v>
      </c>
      <c r="AX165" s="436">
        <v>0</v>
      </c>
      <c r="AY165" s="436">
        <v>0</v>
      </c>
      <c r="AZ165" s="436">
        <v>0</v>
      </c>
      <c r="BA165" s="436">
        <v>0</v>
      </c>
      <c r="BB165" s="436">
        <v>0</v>
      </c>
      <c r="BC165" s="436">
        <v>0.875</v>
      </c>
      <c r="BD165" s="436">
        <v>0</v>
      </c>
      <c r="BE165" s="436">
        <v>0</v>
      </c>
      <c r="BF165" s="437">
        <v>0</v>
      </c>
      <c r="BG165" s="436">
        <v>0</v>
      </c>
      <c r="BH165" s="436">
        <v>1</v>
      </c>
      <c r="BI165" s="436">
        <v>0</v>
      </c>
    </row>
    <row r="166" spans="1:61">
      <c r="A166" s="432">
        <v>138303</v>
      </c>
      <c r="B166" s="432">
        <v>3302068</v>
      </c>
      <c r="C166" s="433" t="s">
        <v>240</v>
      </c>
      <c r="D166" s="417" t="s">
        <v>515</v>
      </c>
      <c r="E166" s="434" t="s">
        <v>518</v>
      </c>
      <c r="F166" s="435">
        <v>1</v>
      </c>
      <c r="G166" s="436">
        <v>0</v>
      </c>
      <c r="H166" s="436">
        <v>0</v>
      </c>
      <c r="I166" s="436">
        <v>7</v>
      </c>
      <c r="J166" s="436">
        <v>0</v>
      </c>
      <c r="K166" s="436">
        <v>0</v>
      </c>
      <c r="L166" s="436">
        <v>0</v>
      </c>
      <c r="M166" s="436">
        <v>303</v>
      </c>
      <c r="N166" s="436">
        <v>303</v>
      </c>
      <c r="O166" s="436">
        <v>46</v>
      </c>
      <c r="P166" s="436">
        <v>257</v>
      </c>
      <c r="Q166" s="436">
        <v>0</v>
      </c>
      <c r="R166" s="436">
        <v>0</v>
      </c>
      <c r="S166" s="436">
        <v>0</v>
      </c>
      <c r="T166" s="436">
        <v>0</v>
      </c>
      <c r="U166" s="436">
        <v>0</v>
      </c>
      <c r="V166" s="436">
        <v>0</v>
      </c>
      <c r="W166" s="436">
        <v>0</v>
      </c>
      <c r="X166" s="436">
        <v>0</v>
      </c>
      <c r="Y166" s="436">
        <v>43.285714285714285</v>
      </c>
      <c r="Z166" s="436">
        <v>155.99999999999974</v>
      </c>
      <c r="AA166" s="436">
        <v>161.9999999999998</v>
      </c>
      <c r="AB166" s="436">
        <v>0</v>
      </c>
      <c r="AC166" s="436">
        <v>0</v>
      </c>
      <c r="AD166" s="436">
        <v>26</v>
      </c>
      <c r="AE166" s="436">
        <v>11.999999999999998</v>
      </c>
      <c r="AF166" s="436">
        <v>16.999999999999996</v>
      </c>
      <c r="AG166" s="436">
        <v>13</v>
      </c>
      <c r="AH166" s="436">
        <v>46.999999999999964</v>
      </c>
      <c r="AI166" s="436">
        <v>150.99999999999989</v>
      </c>
      <c r="AJ166" s="436">
        <v>36.999999999999964</v>
      </c>
      <c r="AK166" s="436">
        <v>0</v>
      </c>
      <c r="AL166" s="436">
        <v>0</v>
      </c>
      <c r="AM166" s="436">
        <v>0</v>
      </c>
      <c r="AN166" s="436">
        <v>0</v>
      </c>
      <c r="AO166" s="436">
        <v>0</v>
      </c>
      <c r="AP166" s="436">
        <v>0</v>
      </c>
      <c r="AQ166" s="436">
        <v>0</v>
      </c>
      <c r="AR166" s="436">
        <v>54.4453125</v>
      </c>
      <c r="AS166" s="436">
        <v>0</v>
      </c>
      <c r="AT166" s="436">
        <v>118.27370133490486</v>
      </c>
      <c r="AU166" s="436">
        <v>0</v>
      </c>
      <c r="AV166" s="436">
        <v>0</v>
      </c>
      <c r="AW166" s="436">
        <v>0</v>
      </c>
      <c r="AX166" s="436">
        <v>0</v>
      </c>
      <c r="AY166" s="436">
        <v>0</v>
      </c>
      <c r="AZ166" s="436">
        <v>0</v>
      </c>
      <c r="BA166" s="436">
        <v>6.8199999999999958</v>
      </c>
      <c r="BB166" s="436">
        <v>0</v>
      </c>
      <c r="BC166" s="436">
        <v>0.32</v>
      </c>
      <c r="BD166" s="436">
        <v>0</v>
      </c>
      <c r="BE166" s="436">
        <v>0</v>
      </c>
      <c r="BF166" s="437">
        <v>0</v>
      </c>
      <c r="BG166" s="436">
        <v>0</v>
      </c>
      <c r="BH166" s="436">
        <v>1</v>
      </c>
      <c r="BI166" s="436">
        <v>0</v>
      </c>
    </row>
    <row r="167" spans="1:61">
      <c r="A167" s="432">
        <v>138864</v>
      </c>
      <c r="B167" s="432">
        <v>3302070</v>
      </c>
      <c r="C167" s="433" t="s">
        <v>241</v>
      </c>
      <c r="D167" s="417" t="s">
        <v>515</v>
      </c>
      <c r="E167" s="434" t="s">
        <v>518</v>
      </c>
      <c r="F167" s="435">
        <v>1</v>
      </c>
      <c r="G167" s="436">
        <v>0</v>
      </c>
      <c r="H167" s="436">
        <v>0</v>
      </c>
      <c r="I167" s="436">
        <v>7</v>
      </c>
      <c r="J167" s="436">
        <v>0</v>
      </c>
      <c r="K167" s="436">
        <v>0</v>
      </c>
      <c r="L167" s="436">
        <v>0</v>
      </c>
      <c r="M167" s="436">
        <v>432</v>
      </c>
      <c r="N167" s="436">
        <v>432</v>
      </c>
      <c r="O167" s="436">
        <v>52</v>
      </c>
      <c r="P167" s="436">
        <v>380</v>
      </c>
      <c r="Q167" s="436">
        <v>0</v>
      </c>
      <c r="R167" s="436">
        <v>0</v>
      </c>
      <c r="S167" s="436">
        <v>0</v>
      </c>
      <c r="T167" s="436">
        <v>0</v>
      </c>
      <c r="U167" s="436">
        <v>0</v>
      </c>
      <c r="V167" s="436">
        <v>0</v>
      </c>
      <c r="W167" s="436">
        <v>0</v>
      </c>
      <c r="X167" s="436">
        <v>0</v>
      </c>
      <c r="Y167" s="436">
        <v>61.714285714285715</v>
      </c>
      <c r="Z167" s="436">
        <v>261.99999999999977</v>
      </c>
      <c r="AA167" s="436">
        <v>264</v>
      </c>
      <c r="AB167" s="436">
        <v>0</v>
      </c>
      <c r="AC167" s="436">
        <v>0</v>
      </c>
      <c r="AD167" s="436">
        <v>16.037122969837583</v>
      </c>
      <c r="AE167" s="436">
        <v>9.020881670533603</v>
      </c>
      <c r="AF167" s="436">
        <v>19.044083526682105</v>
      </c>
      <c r="AG167" s="436">
        <v>21.048723897911813</v>
      </c>
      <c r="AH167" s="436">
        <v>239.55452436194858</v>
      </c>
      <c r="AI167" s="436">
        <v>106.24593967517362</v>
      </c>
      <c r="AJ167" s="436">
        <v>21.048723897911813</v>
      </c>
      <c r="AK167" s="436">
        <v>0</v>
      </c>
      <c r="AL167" s="436">
        <v>0</v>
      </c>
      <c r="AM167" s="436">
        <v>0</v>
      </c>
      <c r="AN167" s="436">
        <v>0</v>
      </c>
      <c r="AO167" s="436">
        <v>0</v>
      </c>
      <c r="AP167" s="436">
        <v>0</v>
      </c>
      <c r="AQ167" s="436">
        <v>0</v>
      </c>
      <c r="AR167" s="436">
        <v>204.63157894736807</v>
      </c>
      <c r="AS167" s="436">
        <v>0</v>
      </c>
      <c r="AT167" s="436">
        <v>106.60414758775877</v>
      </c>
      <c r="AU167" s="436">
        <v>0</v>
      </c>
      <c r="AV167" s="436">
        <v>0</v>
      </c>
      <c r="AW167" s="436">
        <v>0</v>
      </c>
      <c r="AX167" s="436">
        <v>0</v>
      </c>
      <c r="AY167" s="436">
        <v>0</v>
      </c>
      <c r="AZ167" s="436">
        <v>0</v>
      </c>
      <c r="BA167" s="436">
        <v>0</v>
      </c>
      <c r="BB167" s="436">
        <v>0</v>
      </c>
      <c r="BC167" s="436">
        <v>0.36899999999999999</v>
      </c>
      <c r="BD167" s="436">
        <v>0</v>
      </c>
      <c r="BE167" s="436">
        <v>0</v>
      </c>
      <c r="BF167" s="437">
        <v>0</v>
      </c>
      <c r="BG167" s="436">
        <v>0</v>
      </c>
      <c r="BH167" s="436">
        <v>1</v>
      </c>
      <c r="BI167" s="436">
        <v>0</v>
      </c>
    </row>
    <row r="168" spans="1:61">
      <c r="A168" s="432">
        <v>138883</v>
      </c>
      <c r="B168" s="432">
        <v>3302071</v>
      </c>
      <c r="C168" s="433" t="s">
        <v>242</v>
      </c>
      <c r="D168" s="417" t="s">
        <v>515</v>
      </c>
      <c r="E168" s="434" t="s">
        <v>518</v>
      </c>
      <c r="F168" s="435">
        <v>1</v>
      </c>
      <c r="G168" s="436">
        <v>0</v>
      </c>
      <c r="H168" s="436">
        <v>0</v>
      </c>
      <c r="I168" s="436">
        <v>7</v>
      </c>
      <c r="J168" s="436">
        <v>0</v>
      </c>
      <c r="K168" s="436">
        <v>0</v>
      </c>
      <c r="L168" s="436">
        <v>0</v>
      </c>
      <c r="M168" s="436">
        <v>209</v>
      </c>
      <c r="N168" s="436">
        <v>209</v>
      </c>
      <c r="O168" s="436">
        <v>31</v>
      </c>
      <c r="P168" s="436">
        <v>178</v>
      </c>
      <c r="Q168" s="436">
        <v>0</v>
      </c>
      <c r="R168" s="436">
        <v>0</v>
      </c>
      <c r="S168" s="436">
        <v>0</v>
      </c>
      <c r="T168" s="436">
        <v>0</v>
      </c>
      <c r="U168" s="436">
        <v>0</v>
      </c>
      <c r="V168" s="436">
        <v>0</v>
      </c>
      <c r="W168" s="436">
        <v>0</v>
      </c>
      <c r="X168" s="436">
        <v>0</v>
      </c>
      <c r="Y168" s="436">
        <v>29.857142857142858</v>
      </c>
      <c r="Z168" s="436">
        <v>139.99999999999989</v>
      </c>
      <c r="AA168" s="436">
        <v>140.99999999999983</v>
      </c>
      <c r="AB168" s="436">
        <v>0</v>
      </c>
      <c r="AC168" s="436">
        <v>0</v>
      </c>
      <c r="AD168" s="436">
        <v>16.999999999999982</v>
      </c>
      <c r="AE168" s="436">
        <v>9</v>
      </c>
      <c r="AF168" s="436">
        <v>6.999999999999984</v>
      </c>
      <c r="AG168" s="436">
        <v>21.999999999999826</v>
      </c>
      <c r="AH168" s="436">
        <v>11.999999999999993</v>
      </c>
      <c r="AI168" s="436">
        <v>45</v>
      </c>
      <c r="AJ168" s="436">
        <v>96.999999999999957</v>
      </c>
      <c r="AK168" s="436">
        <v>0</v>
      </c>
      <c r="AL168" s="436">
        <v>0</v>
      </c>
      <c r="AM168" s="436">
        <v>0</v>
      </c>
      <c r="AN168" s="436">
        <v>0</v>
      </c>
      <c r="AO168" s="436">
        <v>0</v>
      </c>
      <c r="AP168" s="436">
        <v>0</v>
      </c>
      <c r="AQ168" s="436">
        <v>0</v>
      </c>
      <c r="AR168" s="436">
        <v>82.191011235955031</v>
      </c>
      <c r="AS168" s="436">
        <v>0</v>
      </c>
      <c r="AT168" s="436">
        <v>78.938175195935543</v>
      </c>
      <c r="AU168" s="436">
        <v>0</v>
      </c>
      <c r="AV168" s="436">
        <v>0</v>
      </c>
      <c r="AW168" s="436">
        <v>0</v>
      </c>
      <c r="AX168" s="436">
        <v>0</v>
      </c>
      <c r="AY168" s="436">
        <v>0</v>
      </c>
      <c r="AZ168" s="436">
        <v>0</v>
      </c>
      <c r="BA168" s="436">
        <v>7.4599999999999973</v>
      </c>
      <c r="BB168" s="436">
        <v>0</v>
      </c>
      <c r="BC168" s="436">
        <v>0.47399999999999998</v>
      </c>
      <c r="BD168" s="436">
        <v>0</v>
      </c>
      <c r="BE168" s="436">
        <v>0</v>
      </c>
      <c r="BF168" s="437">
        <v>0</v>
      </c>
      <c r="BG168" s="436">
        <v>0</v>
      </c>
      <c r="BH168" s="436">
        <v>1</v>
      </c>
      <c r="BI168" s="436">
        <v>0</v>
      </c>
    </row>
    <row r="169" spans="1:61">
      <c r="A169" s="432">
        <v>138888</v>
      </c>
      <c r="B169" s="432">
        <v>3302072</v>
      </c>
      <c r="C169" s="433" t="s">
        <v>243</v>
      </c>
      <c r="D169" s="417" t="s">
        <v>515</v>
      </c>
      <c r="E169" s="434" t="s">
        <v>518</v>
      </c>
      <c r="F169" s="435">
        <v>1</v>
      </c>
      <c r="G169" s="436">
        <v>0</v>
      </c>
      <c r="H169" s="436">
        <v>0</v>
      </c>
      <c r="I169" s="436">
        <v>7</v>
      </c>
      <c r="J169" s="436">
        <v>0</v>
      </c>
      <c r="K169" s="436">
        <v>0</v>
      </c>
      <c r="L169" s="436">
        <v>0</v>
      </c>
      <c r="M169" s="436">
        <v>645</v>
      </c>
      <c r="N169" s="436">
        <v>645</v>
      </c>
      <c r="O169" s="436">
        <v>90</v>
      </c>
      <c r="P169" s="436">
        <v>555</v>
      </c>
      <c r="Q169" s="436">
        <v>0</v>
      </c>
      <c r="R169" s="436">
        <v>0</v>
      </c>
      <c r="S169" s="436">
        <v>0</v>
      </c>
      <c r="T169" s="436">
        <v>0</v>
      </c>
      <c r="U169" s="436">
        <v>0</v>
      </c>
      <c r="V169" s="436">
        <v>0</v>
      </c>
      <c r="W169" s="436">
        <v>0</v>
      </c>
      <c r="X169" s="436">
        <v>0</v>
      </c>
      <c r="Y169" s="436">
        <v>92.142857142857139</v>
      </c>
      <c r="Z169" s="436">
        <v>320.99999999999989</v>
      </c>
      <c r="AA169" s="436">
        <v>321.99999999999977</v>
      </c>
      <c r="AB169" s="436">
        <v>0</v>
      </c>
      <c r="AC169" s="436">
        <v>0</v>
      </c>
      <c r="AD169" s="436">
        <v>116.99999999999982</v>
      </c>
      <c r="AE169" s="436">
        <v>11.999999999999938</v>
      </c>
      <c r="AF169" s="436">
        <v>96.999999999999488</v>
      </c>
      <c r="AG169" s="436">
        <v>92.999999999999417</v>
      </c>
      <c r="AH169" s="436">
        <v>11.999999999999938</v>
      </c>
      <c r="AI169" s="436">
        <v>228.99999999999969</v>
      </c>
      <c r="AJ169" s="436">
        <v>84.999999999999943</v>
      </c>
      <c r="AK169" s="436">
        <v>0</v>
      </c>
      <c r="AL169" s="436">
        <v>0</v>
      </c>
      <c r="AM169" s="436">
        <v>0</v>
      </c>
      <c r="AN169" s="436">
        <v>0</v>
      </c>
      <c r="AO169" s="436">
        <v>0</v>
      </c>
      <c r="AP169" s="436">
        <v>0</v>
      </c>
      <c r="AQ169" s="436">
        <v>0</v>
      </c>
      <c r="AR169" s="436">
        <v>169.67567567567562</v>
      </c>
      <c r="AS169" s="436">
        <v>0</v>
      </c>
      <c r="AT169" s="436">
        <v>163.62231418661889</v>
      </c>
      <c r="AU169" s="436">
        <v>0</v>
      </c>
      <c r="AV169" s="436">
        <v>0</v>
      </c>
      <c r="AW169" s="436">
        <v>0</v>
      </c>
      <c r="AX169" s="436">
        <v>0</v>
      </c>
      <c r="AY169" s="436">
        <v>0</v>
      </c>
      <c r="AZ169" s="436">
        <v>0</v>
      </c>
      <c r="BA169" s="436">
        <v>0</v>
      </c>
      <c r="BB169" s="436">
        <v>0</v>
      </c>
      <c r="BC169" s="436">
        <v>0.64900000000000002</v>
      </c>
      <c r="BD169" s="436">
        <v>0</v>
      </c>
      <c r="BE169" s="436">
        <v>0</v>
      </c>
      <c r="BF169" s="437">
        <v>0</v>
      </c>
      <c r="BG169" s="436">
        <v>0</v>
      </c>
      <c r="BH169" s="436">
        <v>1</v>
      </c>
      <c r="BI169" s="436">
        <v>0</v>
      </c>
    </row>
    <row r="170" spans="1:61">
      <c r="A170" s="432">
        <v>138889</v>
      </c>
      <c r="B170" s="432">
        <v>3302073</v>
      </c>
      <c r="C170" s="433" t="s">
        <v>244</v>
      </c>
      <c r="D170" s="417" t="s">
        <v>515</v>
      </c>
      <c r="E170" s="434" t="s">
        <v>518</v>
      </c>
      <c r="F170" s="435">
        <v>1</v>
      </c>
      <c r="G170" s="436">
        <v>0</v>
      </c>
      <c r="H170" s="436">
        <v>0</v>
      </c>
      <c r="I170" s="436">
        <v>7</v>
      </c>
      <c r="J170" s="436">
        <v>0</v>
      </c>
      <c r="K170" s="436">
        <v>0</v>
      </c>
      <c r="L170" s="436">
        <v>0</v>
      </c>
      <c r="M170" s="436">
        <v>391</v>
      </c>
      <c r="N170" s="436">
        <v>391</v>
      </c>
      <c r="O170" s="436">
        <v>44</v>
      </c>
      <c r="P170" s="436">
        <v>347</v>
      </c>
      <c r="Q170" s="436">
        <v>0</v>
      </c>
      <c r="R170" s="436">
        <v>0</v>
      </c>
      <c r="S170" s="436">
        <v>0</v>
      </c>
      <c r="T170" s="436">
        <v>0</v>
      </c>
      <c r="U170" s="436">
        <v>0</v>
      </c>
      <c r="V170" s="436">
        <v>0</v>
      </c>
      <c r="W170" s="436">
        <v>0</v>
      </c>
      <c r="X170" s="436">
        <v>0</v>
      </c>
      <c r="Y170" s="436">
        <v>55.857142857142854</v>
      </c>
      <c r="Z170" s="436">
        <v>259.99999999999977</v>
      </c>
      <c r="AA170" s="436">
        <v>266.99999999999989</v>
      </c>
      <c r="AB170" s="436">
        <v>0</v>
      </c>
      <c r="AC170" s="436">
        <v>0</v>
      </c>
      <c r="AD170" s="436">
        <v>47.241645244215881</v>
      </c>
      <c r="AE170" s="436">
        <v>19.097686375321306</v>
      </c>
      <c r="AF170" s="436">
        <v>6.0308483290488066</v>
      </c>
      <c r="AG170" s="436">
        <v>6.0308483290488066</v>
      </c>
      <c r="AH170" s="436">
        <v>34.174807197943416</v>
      </c>
      <c r="AI170" s="436">
        <v>191.98200514138802</v>
      </c>
      <c r="AJ170" s="436">
        <v>86.442159383033214</v>
      </c>
      <c r="AK170" s="436">
        <v>0</v>
      </c>
      <c r="AL170" s="436">
        <v>0</v>
      </c>
      <c r="AM170" s="436">
        <v>0</v>
      </c>
      <c r="AN170" s="436">
        <v>0</v>
      </c>
      <c r="AO170" s="436">
        <v>0</v>
      </c>
      <c r="AP170" s="436">
        <v>0</v>
      </c>
      <c r="AQ170" s="436">
        <v>0</v>
      </c>
      <c r="AR170" s="436">
        <v>70.988472622478042</v>
      </c>
      <c r="AS170" s="436">
        <v>0</v>
      </c>
      <c r="AT170" s="436">
        <v>133.60637882163553</v>
      </c>
      <c r="AU170" s="436">
        <v>0</v>
      </c>
      <c r="AV170" s="436">
        <v>0</v>
      </c>
      <c r="AW170" s="436">
        <v>0</v>
      </c>
      <c r="AX170" s="436">
        <v>0</v>
      </c>
      <c r="AY170" s="436">
        <v>0</v>
      </c>
      <c r="AZ170" s="436">
        <v>0</v>
      </c>
      <c r="BA170" s="436">
        <v>18.539999999999839</v>
      </c>
      <c r="BB170" s="436">
        <v>0</v>
      </c>
      <c r="BC170" s="436">
        <v>0.57199999999999995</v>
      </c>
      <c r="BD170" s="436">
        <v>0</v>
      </c>
      <c r="BE170" s="436">
        <v>0</v>
      </c>
      <c r="BF170" s="437">
        <v>0</v>
      </c>
      <c r="BG170" s="436">
        <v>0</v>
      </c>
      <c r="BH170" s="436">
        <v>1</v>
      </c>
      <c r="BI170" s="436">
        <v>0</v>
      </c>
    </row>
    <row r="171" spans="1:61">
      <c r="A171" s="432">
        <v>138998</v>
      </c>
      <c r="B171" s="432">
        <v>3302075</v>
      </c>
      <c r="C171" s="433" t="s">
        <v>245</v>
      </c>
      <c r="D171" s="417" t="s">
        <v>515</v>
      </c>
      <c r="E171" s="434" t="s">
        <v>518</v>
      </c>
      <c r="F171" s="435">
        <v>1</v>
      </c>
      <c r="G171" s="436">
        <v>0</v>
      </c>
      <c r="H171" s="436">
        <v>0</v>
      </c>
      <c r="I171" s="436">
        <v>7</v>
      </c>
      <c r="J171" s="436">
        <v>0</v>
      </c>
      <c r="K171" s="436">
        <v>0</v>
      </c>
      <c r="L171" s="436">
        <v>0</v>
      </c>
      <c r="M171" s="436">
        <v>355</v>
      </c>
      <c r="N171" s="436">
        <v>355</v>
      </c>
      <c r="O171" s="436">
        <v>32</v>
      </c>
      <c r="P171" s="436">
        <v>323</v>
      </c>
      <c r="Q171" s="436">
        <v>0</v>
      </c>
      <c r="R171" s="436">
        <v>0</v>
      </c>
      <c r="S171" s="436">
        <v>0</v>
      </c>
      <c r="T171" s="436">
        <v>0</v>
      </c>
      <c r="U171" s="436">
        <v>0</v>
      </c>
      <c r="V171" s="436">
        <v>0</v>
      </c>
      <c r="W171" s="436">
        <v>0</v>
      </c>
      <c r="X171" s="436">
        <v>0</v>
      </c>
      <c r="Y171" s="436">
        <v>50.714285714285715</v>
      </c>
      <c r="Z171" s="436">
        <v>217.99999999999983</v>
      </c>
      <c r="AA171" s="436">
        <v>218.99999999999991</v>
      </c>
      <c r="AB171" s="436">
        <v>0</v>
      </c>
      <c r="AC171" s="436">
        <v>0</v>
      </c>
      <c r="AD171" s="436">
        <v>20.999999999999968</v>
      </c>
      <c r="AE171" s="436">
        <v>19.999999999999972</v>
      </c>
      <c r="AF171" s="436">
        <v>28.999999999999989</v>
      </c>
      <c r="AG171" s="436">
        <v>42.999999999999901</v>
      </c>
      <c r="AH171" s="436">
        <v>133.99999999999986</v>
      </c>
      <c r="AI171" s="436">
        <v>91.999999999999716</v>
      </c>
      <c r="AJ171" s="436">
        <v>15.999999999999977</v>
      </c>
      <c r="AK171" s="436">
        <v>0</v>
      </c>
      <c r="AL171" s="436">
        <v>0</v>
      </c>
      <c r="AM171" s="436">
        <v>0</v>
      </c>
      <c r="AN171" s="436">
        <v>0</v>
      </c>
      <c r="AO171" s="436">
        <v>0</v>
      </c>
      <c r="AP171" s="436">
        <v>0</v>
      </c>
      <c r="AQ171" s="436">
        <v>0</v>
      </c>
      <c r="AR171" s="436">
        <v>156.06811145510829</v>
      </c>
      <c r="AS171" s="436">
        <v>0</v>
      </c>
      <c r="AT171" s="436">
        <v>129.15834612639762</v>
      </c>
      <c r="AU171" s="436">
        <v>0</v>
      </c>
      <c r="AV171" s="436">
        <v>0</v>
      </c>
      <c r="AW171" s="436">
        <v>0</v>
      </c>
      <c r="AX171" s="436">
        <v>0</v>
      </c>
      <c r="AY171" s="436">
        <v>0</v>
      </c>
      <c r="AZ171" s="436">
        <v>0</v>
      </c>
      <c r="BA171" s="436">
        <v>24.699999999999861</v>
      </c>
      <c r="BB171" s="436">
        <v>0</v>
      </c>
      <c r="BC171" s="436">
        <v>0.39400000000000002</v>
      </c>
      <c r="BD171" s="436">
        <v>0</v>
      </c>
      <c r="BE171" s="436">
        <v>0</v>
      </c>
      <c r="BF171" s="437">
        <v>0</v>
      </c>
      <c r="BG171" s="436">
        <v>0</v>
      </c>
      <c r="BH171" s="436">
        <v>1</v>
      </c>
      <c r="BI171" s="436">
        <v>0</v>
      </c>
    </row>
    <row r="172" spans="1:61">
      <c r="A172" s="432">
        <v>139000</v>
      </c>
      <c r="B172" s="432">
        <v>3302078</v>
      </c>
      <c r="C172" s="433" t="s">
        <v>246</v>
      </c>
      <c r="D172" s="417" t="s">
        <v>515</v>
      </c>
      <c r="E172" s="434" t="s">
        <v>518</v>
      </c>
      <c r="F172" s="435">
        <v>1</v>
      </c>
      <c r="G172" s="436">
        <v>0</v>
      </c>
      <c r="H172" s="436">
        <v>0</v>
      </c>
      <c r="I172" s="436">
        <v>7</v>
      </c>
      <c r="J172" s="436">
        <v>0</v>
      </c>
      <c r="K172" s="436">
        <v>0</v>
      </c>
      <c r="L172" s="436">
        <v>0</v>
      </c>
      <c r="M172" s="436">
        <v>420</v>
      </c>
      <c r="N172" s="436">
        <v>420</v>
      </c>
      <c r="O172" s="436">
        <v>60</v>
      </c>
      <c r="P172" s="436">
        <v>360</v>
      </c>
      <c r="Q172" s="436">
        <v>0</v>
      </c>
      <c r="R172" s="436">
        <v>0</v>
      </c>
      <c r="S172" s="436">
        <v>0</v>
      </c>
      <c r="T172" s="436">
        <v>0</v>
      </c>
      <c r="U172" s="436">
        <v>0</v>
      </c>
      <c r="V172" s="436">
        <v>0</v>
      </c>
      <c r="W172" s="436">
        <v>0</v>
      </c>
      <c r="X172" s="436">
        <v>0</v>
      </c>
      <c r="Y172" s="436">
        <v>60</v>
      </c>
      <c r="Z172" s="436">
        <v>119.99999999999969</v>
      </c>
      <c r="AA172" s="436">
        <v>122.99999999999963</v>
      </c>
      <c r="AB172" s="436">
        <v>0</v>
      </c>
      <c r="AC172" s="436">
        <v>0</v>
      </c>
      <c r="AD172" s="436">
        <v>182.43436754176577</v>
      </c>
      <c r="AE172" s="436">
        <v>3.0071599045346042</v>
      </c>
      <c r="AF172" s="436">
        <v>130.3102625298327</v>
      </c>
      <c r="AG172" s="436">
        <v>17.04057279236277</v>
      </c>
      <c r="AH172" s="436">
        <v>60.143198090692081</v>
      </c>
      <c r="AI172" s="436">
        <v>16.038186157517874</v>
      </c>
      <c r="AJ172" s="436">
        <v>11.026252983293519</v>
      </c>
      <c r="AK172" s="436">
        <v>0</v>
      </c>
      <c r="AL172" s="436">
        <v>0</v>
      </c>
      <c r="AM172" s="436">
        <v>0</v>
      </c>
      <c r="AN172" s="436">
        <v>0</v>
      </c>
      <c r="AO172" s="436">
        <v>0</v>
      </c>
      <c r="AP172" s="436">
        <v>0</v>
      </c>
      <c r="AQ172" s="436">
        <v>0</v>
      </c>
      <c r="AR172" s="436">
        <v>82.833333333333243</v>
      </c>
      <c r="AS172" s="436">
        <v>0</v>
      </c>
      <c r="AT172" s="436">
        <v>92.100384653123285</v>
      </c>
      <c r="AU172" s="436">
        <v>0</v>
      </c>
      <c r="AV172" s="436">
        <v>0</v>
      </c>
      <c r="AW172" s="436">
        <v>0</v>
      </c>
      <c r="AX172" s="436">
        <v>0</v>
      </c>
      <c r="AY172" s="436">
        <v>0</v>
      </c>
      <c r="AZ172" s="436">
        <v>0</v>
      </c>
      <c r="BA172" s="436">
        <v>0</v>
      </c>
      <c r="BB172" s="436">
        <v>0</v>
      </c>
      <c r="BC172" s="436">
        <v>0.73199999999999998</v>
      </c>
      <c r="BD172" s="436">
        <v>0</v>
      </c>
      <c r="BE172" s="436">
        <v>0</v>
      </c>
      <c r="BF172" s="437">
        <v>0</v>
      </c>
      <c r="BG172" s="436">
        <v>0</v>
      </c>
      <c r="BH172" s="436">
        <v>1</v>
      </c>
      <c r="BI172" s="436">
        <v>0</v>
      </c>
    </row>
    <row r="173" spans="1:61">
      <c r="A173" s="432">
        <v>139002</v>
      </c>
      <c r="B173" s="432">
        <v>3302080</v>
      </c>
      <c r="C173" s="433" t="s">
        <v>247</v>
      </c>
      <c r="D173" s="417" t="s">
        <v>515</v>
      </c>
      <c r="E173" s="434" t="s">
        <v>518</v>
      </c>
      <c r="F173" s="435">
        <v>1</v>
      </c>
      <c r="G173" s="436">
        <v>0</v>
      </c>
      <c r="H173" s="436">
        <v>0</v>
      </c>
      <c r="I173" s="436">
        <v>4</v>
      </c>
      <c r="J173" s="436">
        <v>0</v>
      </c>
      <c r="K173" s="436">
        <v>0</v>
      </c>
      <c r="L173" s="436">
        <v>0</v>
      </c>
      <c r="M173" s="436">
        <v>196</v>
      </c>
      <c r="N173" s="436">
        <v>196</v>
      </c>
      <c r="O173" s="436">
        <v>0</v>
      </c>
      <c r="P173" s="436">
        <v>196</v>
      </c>
      <c r="Q173" s="436">
        <v>0</v>
      </c>
      <c r="R173" s="436">
        <v>0</v>
      </c>
      <c r="S173" s="436">
        <v>0</v>
      </c>
      <c r="T173" s="436">
        <v>0</v>
      </c>
      <c r="U173" s="436">
        <v>0</v>
      </c>
      <c r="V173" s="436">
        <v>0</v>
      </c>
      <c r="W173" s="436">
        <v>0</v>
      </c>
      <c r="X173" s="436">
        <v>0</v>
      </c>
      <c r="Y173" s="436">
        <v>49</v>
      </c>
      <c r="Z173" s="436">
        <v>123.99999999999986</v>
      </c>
      <c r="AA173" s="436">
        <v>144.99999999999983</v>
      </c>
      <c r="AB173" s="436">
        <v>0</v>
      </c>
      <c r="AC173" s="436">
        <v>0</v>
      </c>
      <c r="AD173" s="436">
        <v>5.9999999999999831</v>
      </c>
      <c r="AE173" s="436">
        <v>5.9999999999999831</v>
      </c>
      <c r="AF173" s="436">
        <v>0.99999999999999989</v>
      </c>
      <c r="AG173" s="436">
        <v>3.9999999999999956</v>
      </c>
      <c r="AH173" s="436">
        <v>22.999999999999961</v>
      </c>
      <c r="AI173" s="436">
        <v>83</v>
      </c>
      <c r="AJ173" s="436">
        <v>72.999999999999858</v>
      </c>
      <c r="AK173" s="436">
        <v>0</v>
      </c>
      <c r="AL173" s="436">
        <v>0</v>
      </c>
      <c r="AM173" s="436">
        <v>0</v>
      </c>
      <c r="AN173" s="436">
        <v>0</v>
      </c>
      <c r="AO173" s="436">
        <v>0</v>
      </c>
      <c r="AP173" s="436">
        <v>0</v>
      </c>
      <c r="AQ173" s="436">
        <v>0</v>
      </c>
      <c r="AR173" s="436">
        <v>8.9999999999999858</v>
      </c>
      <c r="AS173" s="436">
        <v>0</v>
      </c>
      <c r="AT173" s="436">
        <v>99.421053483553507</v>
      </c>
      <c r="AU173" s="436">
        <v>0</v>
      </c>
      <c r="AV173" s="436">
        <v>0</v>
      </c>
      <c r="AW173" s="436">
        <v>0</v>
      </c>
      <c r="AX173" s="436">
        <v>0</v>
      </c>
      <c r="AY173" s="436">
        <v>0</v>
      </c>
      <c r="AZ173" s="436">
        <v>0</v>
      </c>
      <c r="BA173" s="436">
        <v>0</v>
      </c>
      <c r="BB173" s="436">
        <v>0</v>
      </c>
      <c r="BC173" s="436">
        <v>1.2010000000000001</v>
      </c>
      <c r="BD173" s="436">
        <v>0</v>
      </c>
      <c r="BE173" s="436">
        <v>0</v>
      </c>
      <c r="BF173" s="437">
        <v>0</v>
      </c>
      <c r="BG173" s="436">
        <v>0</v>
      </c>
      <c r="BH173" s="436">
        <v>1</v>
      </c>
      <c r="BI173" s="436">
        <v>0</v>
      </c>
    </row>
    <row r="174" spans="1:61">
      <c r="A174" s="432">
        <v>143086</v>
      </c>
      <c r="B174" s="432">
        <v>3302082</v>
      </c>
      <c r="C174" s="433" t="s">
        <v>248</v>
      </c>
      <c r="D174" s="417" t="s">
        <v>515</v>
      </c>
      <c r="E174" s="434" t="s">
        <v>518</v>
      </c>
      <c r="F174" s="435">
        <v>1</v>
      </c>
      <c r="G174" s="436">
        <v>0</v>
      </c>
      <c r="H174" s="436">
        <v>0</v>
      </c>
      <c r="I174" s="436">
        <v>7</v>
      </c>
      <c r="J174" s="436">
        <v>0</v>
      </c>
      <c r="K174" s="436">
        <v>0</v>
      </c>
      <c r="L174" s="436">
        <v>0</v>
      </c>
      <c r="M174" s="436">
        <v>362</v>
      </c>
      <c r="N174" s="436">
        <v>362</v>
      </c>
      <c r="O174" s="436">
        <v>36</v>
      </c>
      <c r="P174" s="436">
        <v>326</v>
      </c>
      <c r="Q174" s="436">
        <v>0</v>
      </c>
      <c r="R174" s="436">
        <v>0</v>
      </c>
      <c r="S174" s="436">
        <v>0</v>
      </c>
      <c r="T174" s="436">
        <v>0</v>
      </c>
      <c r="U174" s="436">
        <v>0</v>
      </c>
      <c r="V174" s="436">
        <v>0</v>
      </c>
      <c r="W174" s="436">
        <v>0</v>
      </c>
      <c r="X174" s="436">
        <v>0</v>
      </c>
      <c r="Y174" s="436">
        <v>51.714285714285715</v>
      </c>
      <c r="Z174" s="436">
        <v>241.99999999999974</v>
      </c>
      <c r="AA174" s="436">
        <v>242.99999999999991</v>
      </c>
      <c r="AB174" s="436">
        <v>0</v>
      </c>
      <c r="AC174" s="436">
        <v>0</v>
      </c>
      <c r="AD174" s="436">
        <v>6.9999999999999876</v>
      </c>
      <c r="AE174" s="436">
        <v>12.999999999999982</v>
      </c>
      <c r="AF174" s="436">
        <v>7.9999999999999796</v>
      </c>
      <c r="AG174" s="436">
        <v>15.999999999999996</v>
      </c>
      <c r="AH174" s="436">
        <v>168.99999999999972</v>
      </c>
      <c r="AI174" s="436">
        <v>70.999999999999687</v>
      </c>
      <c r="AJ174" s="436">
        <v>77.999999999999815</v>
      </c>
      <c r="AK174" s="436">
        <v>0</v>
      </c>
      <c r="AL174" s="436">
        <v>0</v>
      </c>
      <c r="AM174" s="436">
        <v>0</v>
      </c>
      <c r="AN174" s="436">
        <v>0</v>
      </c>
      <c r="AO174" s="436">
        <v>0</v>
      </c>
      <c r="AP174" s="436">
        <v>0</v>
      </c>
      <c r="AQ174" s="436">
        <v>0</v>
      </c>
      <c r="AR174" s="436">
        <v>129.92024539877286</v>
      </c>
      <c r="AS174" s="436">
        <v>0</v>
      </c>
      <c r="AT174" s="436">
        <v>144.01609499142725</v>
      </c>
      <c r="AU174" s="436">
        <v>0</v>
      </c>
      <c r="AV174" s="436">
        <v>0</v>
      </c>
      <c r="AW174" s="436">
        <v>0</v>
      </c>
      <c r="AX174" s="436">
        <v>0</v>
      </c>
      <c r="AY174" s="436">
        <v>0</v>
      </c>
      <c r="AZ174" s="436">
        <v>0</v>
      </c>
      <c r="BA174" s="436">
        <v>6.2799999999999843</v>
      </c>
      <c r="BB174" s="436">
        <v>0</v>
      </c>
      <c r="BC174" s="436">
        <v>0.32600000000000001</v>
      </c>
      <c r="BD174" s="436">
        <v>0</v>
      </c>
      <c r="BE174" s="436">
        <v>0</v>
      </c>
      <c r="BF174" s="437">
        <v>0</v>
      </c>
      <c r="BG174" s="436">
        <v>0</v>
      </c>
      <c r="BH174" s="436">
        <v>1</v>
      </c>
      <c r="BI174" s="436">
        <v>0</v>
      </c>
    </row>
    <row r="175" spans="1:61">
      <c r="A175" s="432">
        <v>138693</v>
      </c>
      <c r="B175" s="432">
        <v>3302085</v>
      </c>
      <c r="C175" s="433" t="s">
        <v>249</v>
      </c>
      <c r="D175" s="417" t="s">
        <v>515</v>
      </c>
      <c r="E175" s="434" t="s">
        <v>518</v>
      </c>
      <c r="F175" s="435">
        <v>1</v>
      </c>
      <c r="G175" s="436">
        <v>0</v>
      </c>
      <c r="H175" s="436">
        <v>0</v>
      </c>
      <c r="I175" s="436">
        <v>7</v>
      </c>
      <c r="J175" s="436">
        <v>0</v>
      </c>
      <c r="K175" s="436">
        <v>0</v>
      </c>
      <c r="L175" s="436">
        <v>0</v>
      </c>
      <c r="M175" s="436">
        <v>628</v>
      </c>
      <c r="N175" s="436">
        <v>628</v>
      </c>
      <c r="O175" s="436">
        <v>89</v>
      </c>
      <c r="P175" s="436">
        <v>539</v>
      </c>
      <c r="Q175" s="436">
        <v>0</v>
      </c>
      <c r="R175" s="436">
        <v>0</v>
      </c>
      <c r="S175" s="436">
        <v>0</v>
      </c>
      <c r="T175" s="436">
        <v>0</v>
      </c>
      <c r="U175" s="436">
        <v>0</v>
      </c>
      <c r="V175" s="436">
        <v>0</v>
      </c>
      <c r="W175" s="436">
        <v>0</v>
      </c>
      <c r="X175" s="436">
        <v>0</v>
      </c>
      <c r="Y175" s="436">
        <v>89.714285714285708</v>
      </c>
      <c r="Z175" s="436">
        <v>224.99999999999994</v>
      </c>
      <c r="AA175" s="436">
        <v>229.99999999999966</v>
      </c>
      <c r="AB175" s="436">
        <v>0</v>
      </c>
      <c r="AC175" s="436">
        <v>0</v>
      </c>
      <c r="AD175" s="436">
        <v>266.84984025559095</v>
      </c>
      <c r="AE175" s="436">
        <v>182.58146964856221</v>
      </c>
      <c r="AF175" s="436">
        <v>61.194888178913729</v>
      </c>
      <c r="AG175" s="436">
        <v>17.054313099041487</v>
      </c>
      <c r="AH175" s="436">
        <v>19.060702875399354</v>
      </c>
      <c r="AI175" s="436">
        <v>57.182108626198058</v>
      </c>
      <c r="AJ175" s="436">
        <v>24.076677316293893</v>
      </c>
      <c r="AK175" s="436">
        <v>0</v>
      </c>
      <c r="AL175" s="436">
        <v>0</v>
      </c>
      <c r="AM175" s="436">
        <v>0</v>
      </c>
      <c r="AN175" s="436">
        <v>0</v>
      </c>
      <c r="AO175" s="436">
        <v>0</v>
      </c>
      <c r="AP175" s="436">
        <v>0</v>
      </c>
      <c r="AQ175" s="436">
        <v>0</v>
      </c>
      <c r="AR175" s="436">
        <v>75.873605947955397</v>
      </c>
      <c r="AS175" s="436">
        <v>0</v>
      </c>
      <c r="AT175" s="436">
        <v>141.53464830300692</v>
      </c>
      <c r="AU175" s="436">
        <v>0</v>
      </c>
      <c r="AV175" s="436">
        <v>0</v>
      </c>
      <c r="AW175" s="436">
        <v>0</v>
      </c>
      <c r="AX175" s="436">
        <v>0</v>
      </c>
      <c r="AY175" s="436">
        <v>0</v>
      </c>
      <c r="AZ175" s="436">
        <v>0</v>
      </c>
      <c r="BA175" s="436">
        <v>0</v>
      </c>
      <c r="BB175" s="436">
        <v>0</v>
      </c>
      <c r="BC175" s="436">
        <v>0.72099999999999997</v>
      </c>
      <c r="BD175" s="436">
        <v>0</v>
      </c>
      <c r="BE175" s="436">
        <v>0</v>
      </c>
      <c r="BF175" s="437">
        <v>0</v>
      </c>
      <c r="BG175" s="436">
        <v>0</v>
      </c>
      <c r="BH175" s="436">
        <v>1</v>
      </c>
      <c r="BI175" s="436">
        <v>0</v>
      </c>
    </row>
    <row r="176" spans="1:61">
      <c r="A176" s="432">
        <v>143090</v>
      </c>
      <c r="B176" s="432">
        <v>3302086</v>
      </c>
      <c r="C176" s="433" t="s">
        <v>250</v>
      </c>
      <c r="D176" s="417" t="s">
        <v>515</v>
      </c>
      <c r="E176" s="434" t="s">
        <v>518</v>
      </c>
      <c r="F176" s="435">
        <v>1</v>
      </c>
      <c r="G176" s="436">
        <v>0</v>
      </c>
      <c r="H176" s="436">
        <v>0</v>
      </c>
      <c r="I176" s="436">
        <v>7</v>
      </c>
      <c r="J176" s="436">
        <v>0</v>
      </c>
      <c r="K176" s="436">
        <v>0</v>
      </c>
      <c r="L176" s="436">
        <v>0</v>
      </c>
      <c r="M176" s="436">
        <v>692</v>
      </c>
      <c r="N176" s="436">
        <v>692</v>
      </c>
      <c r="O176" s="436">
        <v>48</v>
      </c>
      <c r="P176" s="436">
        <v>644</v>
      </c>
      <c r="Q176" s="436">
        <v>0</v>
      </c>
      <c r="R176" s="436">
        <v>0</v>
      </c>
      <c r="S176" s="436">
        <v>0</v>
      </c>
      <c r="T176" s="436">
        <v>0</v>
      </c>
      <c r="U176" s="436">
        <v>0</v>
      </c>
      <c r="V176" s="436">
        <v>0</v>
      </c>
      <c r="W176" s="436">
        <v>0</v>
      </c>
      <c r="X176" s="436">
        <v>0</v>
      </c>
      <c r="Y176" s="436">
        <v>98.857142857142861</v>
      </c>
      <c r="Z176" s="436">
        <v>396.99999999999937</v>
      </c>
      <c r="AA176" s="436">
        <v>396.99999999999937</v>
      </c>
      <c r="AB176" s="436">
        <v>0</v>
      </c>
      <c r="AC176" s="436">
        <v>0</v>
      </c>
      <c r="AD176" s="436">
        <v>20.999999999999964</v>
      </c>
      <c r="AE176" s="436">
        <v>8.9999999999999929</v>
      </c>
      <c r="AF176" s="436">
        <v>221.00000000000003</v>
      </c>
      <c r="AG176" s="436">
        <v>173</v>
      </c>
      <c r="AH176" s="436">
        <v>185.99999999999997</v>
      </c>
      <c r="AI176" s="436">
        <v>72.99999999999946</v>
      </c>
      <c r="AJ176" s="436">
        <v>8.9999999999999929</v>
      </c>
      <c r="AK176" s="436">
        <v>0</v>
      </c>
      <c r="AL176" s="436">
        <v>0</v>
      </c>
      <c r="AM176" s="436">
        <v>0</v>
      </c>
      <c r="AN176" s="436">
        <v>0</v>
      </c>
      <c r="AO176" s="436">
        <v>0</v>
      </c>
      <c r="AP176" s="436">
        <v>0</v>
      </c>
      <c r="AQ176" s="436">
        <v>0</v>
      </c>
      <c r="AR176" s="436">
        <v>143.58190327613084</v>
      </c>
      <c r="AS176" s="436">
        <v>0</v>
      </c>
      <c r="AT176" s="436">
        <v>351.46954887310335</v>
      </c>
      <c r="AU176" s="436">
        <v>0</v>
      </c>
      <c r="AV176" s="436">
        <v>0</v>
      </c>
      <c r="AW176" s="436">
        <v>0</v>
      </c>
      <c r="AX176" s="436">
        <v>0</v>
      </c>
      <c r="AY176" s="436">
        <v>0</v>
      </c>
      <c r="AZ176" s="436">
        <v>0</v>
      </c>
      <c r="BA176" s="436">
        <v>31.797851959361093</v>
      </c>
      <c r="BB176" s="436">
        <v>0</v>
      </c>
      <c r="BC176" s="436">
        <v>0.317</v>
      </c>
      <c r="BD176" s="436">
        <v>0</v>
      </c>
      <c r="BE176" s="436">
        <v>0</v>
      </c>
      <c r="BF176" s="437">
        <v>0</v>
      </c>
      <c r="BG176" s="436">
        <v>0</v>
      </c>
      <c r="BH176" s="436">
        <v>1</v>
      </c>
      <c r="BI176" s="436">
        <v>0</v>
      </c>
    </row>
    <row r="177" spans="1:61">
      <c r="A177" s="432">
        <v>139003</v>
      </c>
      <c r="B177" s="432">
        <v>3302096</v>
      </c>
      <c r="C177" s="433" t="s">
        <v>251</v>
      </c>
      <c r="D177" s="417" t="s">
        <v>515</v>
      </c>
      <c r="E177" s="434" t="s">
        <v>518</v>
      </c>
      <c r="F177" s="435">
        <v>1</v>
      </c>
      <c r="G177" s="436">
        <v>0</v>
      </c>
      <c r="H177" s="436">
        <v>0</v>
      </c>
      <c r="I177" s="436">
        <v>7</v>
      </c>
      <c r="J177" s="436">
        <v>0</v>
      </c>
      <c r="K177" s="436">
        <v>0</v>
      </c>
      <c r="L177" s="436">
        <v>0</v>
      </c>
      <c r="M177" s="436">
        <v>514</v>
      </c>
      <c r="N177" s="436">
        <v>514</v>
      </c>
      <c r="O177" s="436">
        <v>61</v>
      </c>
      <c r="P177" s="436">
        <v>453</v>
      </c>
      <c r="Q177" s="436">
        <v>0</v>
      </c>
      <c r="R177" s="436">
        <v>0</v>
      </c>
      <c r="S177" s="436">
        <v>0</v>
      </c>
      <c r="T177" s="436">
        <v>0</v>
      </c>
      <c r="U177" s="436">
        <v>0</v>
      </c>
      <c r="V177" s="436">
        <v>0</v>
      </c>
      <c r="W177" s="436">
        <v>0</v>
      </c>
      <c r="X177" s="436">
        <v>0</v>
      </c>
      <c r="Y177" s="436">
        <v>73.428571428571431</v>
      </c>
      <c r="Z177" s="436">
        <v>344</v>
      </c>
      <c r="AA177" s="436">
        <v>344</v>
      </c>
      <c r="AB177" s="436">
        <v>0</v>
      </c>
      <c r="AC177" s="436">
        <v>0</v>
      </c>
      <c r="AD177" s="436">
        <v>17.999999999999954</v>
      </c>
      <c r="AE177" s="436">
        <v>28.999999999999989</v>
      </c>
      <c r="AF177" s="436">
        <v>12.999999999999989</v>
      </c>
      <c r="AG177" s="436">
        <v>16.99999999999995</v>
      </c>
      <c r="AH177" s="436">
        <v>47</v>
      </c>
      <c r="AI177" s="436">
        <v>307.99999999999977</v>
      </c>
      <c r="AJ177" s="436">
        <v>81.999999999999957</v>
      </c>
      <c r="AK177" s="436">
        <v>0</v>
      </c>
      <c r="AL177" s="436">
        <v>0</v>
      </c>
      <c r="AM177" s="436">
        <v>0</v>
      </c>
      <c r="AN177" s="436">
        <v>0</v>
      </c>
      <c r="AO177" s="436">
        <v>0</v>
      </c>
      <c r="AP177" s="436">
        <v>0</v>
      </c>
      <c r="AQ177" s="436">
        <v>0</v>
      </c>
      <c r="AR177" s="436">
        <v>120.27373068432647</v>
      </c>
      <c r="AS177" s="436">
        <v>0</v>
      </c>
      <c r="AT177" s="436">
        <v>104.48950386474711</v>
      </c>
      <c r="AU177" s="436">
        <v>0</v>
      </c>
      <c r="AV177" s="436">
        <v>0</v>
      </c>
      <c r="AW177" s="436">
        <v>0</v>
      </c>
      <c r="AX177" s="436">
        <v>0</v>
      </c>
      <c r="AY177" s="436">
        <v>0</v>
      </c>
      <c r="AZ177" s="436">
        <v>0</v>
      </c>
      <c r="BA177" s="436">
        <v>0</v>
      </c>
      <c r="BB177" s="436">
        <v>0</v>
      </c>
      <c r="BC177" s="436">
        <v>0.48699999999999999</v>
      </c>
      <c r="BD177" s="436">
        <v>0</v>
      </c>
      <c r="BE177" s="436">
        <v>0</v>
      </c>
      <c r="BF177" s="437">
        <v>0</v>
      </c>
      <c r="BG177" s="436">
        <v>0</v>
      </c>
      <c r="BH177" s="436">
        <v>1</v>
      </c>
      <c r="BI177" s="436">
        <v>0</v>
      </c>
    </row>
    <row r="178" spans="1:61">
      <c r="A178" s="432">
        <v>150876</v>
      </c>
      <c r="B178" s="432">
        <v>3302097</v>
      </c>
      <c r="C178" s="433" t="s">
        <v>252</v>
      </c>
      <c r="D178" s="417" t="s">
        <v>515</v>
      </c>
      <c r="E178" s="434" t="s">
        <v>518</v>
      </c>
      <c r="F178" s="435">
        <v>1</v>
      </c>
      <c r="G178" s="436">
        <v>0</v>
      </c>
      <c r="H178" s="436">
        <v>0</v>
      </c>
      <c r="I178" s="436">
        <v>7</v>
      </c>
      <c r="J178" s="436">
        <v>0</v>
      </c>
      <c r="K178" s="436">
        <v>0</v>
      </c>
      <c r="L178" s="436">
        <v>0</v>
      </c>
      <c r="M178" s="436">
        <v>205</v>
      </c>
      <c r="N178" s="436">
        <v>205</v>
      </c>
      <c r="O178" s="436">
        <v>29</v>
      </c>
      <c r="P178" s="436">
        <v>176</v>
      </c>
      <c r="Q178" s="436">
        <v>0</v>
      </c>
      <c r="R178" s="436">
        <v>0</v>
      </c>
      <c r="S178" s="436">
        <v>0</v>
      </c>
      <c r="T178" s="436">
        <v>0</v>
      </c>
      <c r="U178" s="436">
        <v>0</v>
      </c>
      <c r="V178" s="436">
        <v>0</v>
      </c>
      <c r="W178" s="436">
        <v>0</v>
      </c>
      <c r="X178" s="436">
        <v>0</v>
      </c>
      <c r="Y178" s="436">
        <v>29.285714285714285</v>
      </c>
      <c r="Z178" s="436">
        <v>98.999999999999858</v>
      </c>
      <c r="AA178" s="436">
        <v>101.99999999999997</v>
      </c>
      <c r="AB178" s="436">
        <v>0</v>
      </c>
      <c r="AC178" s="436">
        <v>0</v>
      </c>
      <c r="AD178" s="436">
        <v>27.13235294117635</v>
      </c>
      <c r="AE178" s="436">
        <v>7.03431372549018</v>
      </c>
      <c r="AF178" s="436">
        <v>4.0196078431372548</v>
      </c>
      <c r="AG178" s="436">
        <v>33.161764705882163</v>
      </c>
      <c r="AH178" s="436">
        <v>18.088235294117634</v>
      </c>
      <c r="AI178" s="436">
        <v>103.50490196078417</v>
      </c>
      <c r="AJ178" s="436">
        <v>12.058823529411763</v>
      </c>
      <c r="AK178" s="436">
        <v>0</v>
      </c>
      <c r="AL178" s="436">
        <v>0</v>
      </c>
      <c r="AM178" s="436">
        <v>0</v>
      </c>
      <c r="AN178" s="436">
        <v>0</v>
      </c>
      <c r="AO178" s="436">
        <v>0</v>
      </c>
      <c r="AP178" s="436">
        <v>0</v>
      </c>
      <c r="AQ178" s="436">
        <v>0</v>
      </c>
      <c r="AR178" s="436">
        <v>24.460227272727106</v>
      </c>
      <c r="AS178" s="436">
        <v>0</v>
      </c>
      <c r="AT178" s="436">
        <v>70.358231292516905</v>
      </c>
      <c r="AU178" s="436">
        <v>0</v>
      </c>
      <c r="AV178" s="436">
        <v>0</v>
      </c>
      <c r="AW178" s="436">
        <v>0</v>
      </c>
      <c r="AX178" s="436">
        <v>0</v>
      </c>
      <c r="AY178" s="436">
        <v>0</v>
      </c>
      <c r="AZ178" s="436">
        <v>0</v>
      </c>
      <c r="BA178" s="436">
        <v>4.6999999999999842</v>
      </c>
      <c r="BB178" s="436">
        <v>0</v>
      </c>
      <c r="BC178" s="436">
        <v>0.436</v>
      </c>
      <c r="BD178" s="436">
        <v>0</v>
      </c>
      <c r="BE178" s="436">
        <v>0</v>
      </c>
      <c r="BF178" s="437">
        <v>0</v>
      </c>
      <c r="BG178" s="436">
        <v>0</v>
      </c>
      <c r="BH178" s="436">
        <v>1</v>
      </c>
      <c r="BI178" s="436">
        <v>0</v>
      </c>
    </row>
    <row r="179" spans="1:61">
      <c r="A179" s="432">
        <v>139011</v>
      </c>
      <c r="B179" s="432">
        <v>3302098</v>
      </c>
      <c r="C179" s="433" t="s">
        <v>253</v>
      </c>
      <c r="D179" s="417" t="s">
        <v>515</v>
      </c>
      <c r="E179" s="434" t="s">
        <v>518</v>
      </c>
      <c r="F179" s="435">
        <v>1</v>
      </c>
      <c r="G179" s="436">
        <v>0</v>
      </c>
      <c r="H179" s="436">
        <v>0</v>
      </c>
      <c r="I179" s="436">
        <v>7</v>
      </c>
      <c r="J179" s="436">
        <v>0</v>
      </c>
      <c r="K179" s="436">
        <v>0</v>
      </c>
      <c r="L179" s="436">
        <v>0</v>
      </c>
      <c r="M179" s="436">
        <v>202</v>
      </c>
      <c r="N179" s="436">
        <v>202</v>
      </c>
      <c r="O179" s="436">
        <v>27</v>
      </c>
      <c r="P179" s="436">
        <v>175</v>
      </c>
      <c r="Q179" s="436">
        <v>0</v>
      </c>
      <c r="R179" s="436">
        <v>0</v>
      </c>
      <c r="S179" s="436">
        <v>0</v>
      </c>
      <c r="T179" s="436">
        <v>0</v>
      </c>
      <c r="U179" s="436">
        <v>0</v>
      </c>
      <c r="V179" s="436">
        <v>0</v>
      </c>
      <c r="W179" s="436">
        <v>0</v>
      </c>
      <c r="X179" s="436">
        <v>0</v>
      </c>
      <c r="Y179" s="436">
        <v>28.857142857142858</v>
      </c>
      <c r="Z179" s="436">
        <v>138.99999999999997</v>
      </c>
      <c r="AA179" s="436">
        <v>140</v>
      </c>
      <c r="AB179" s="436">
        <v>0</v>
      </c>
      <c r="AC179" s="436">
        <v>0</v>
      </c>
      <c r="AD179" s="436">
        <v>18</v>
      </c>
      <c r="AE179" s="436">
        <v>7.9999999999999991</v>
      </c>
      <c r="AF179" s="436">
        <v>77.999999999999972</v>
      </c>
      <c r="AG179" s="436">
        <v>3.9999999999999996</v>
      </c>
      <c r="AH179" s="436">
        <v>6</v>
      </c>
      <c r="AI179" s="436">
        <v>21.999999999999815</v>
      </c>
      <c r="AJ179" s="436">
        <v>65.999999999999858</v>
      </c>
      <c r="AK179" s="436">
        <v>0</v>
      </c>
      <c r="AL179" s="436">
        <v>0</v>
      </c>
      <c r="AM179" s="436">
        <v>0</v>
      </c>
      <c r="AN179" s="436">
        <v>0</v>
      </c>
      <c r="AO179" s="436">
        <v>0</v>
      </c>
      <c r="AP179" s="436">
        <v>0</v>
      </c>
      <c r="AQ179" s="436">
        <v>0</v>
      </c>
      <c r="AR179" s="436">
        <v>35.232558139534724</v>
      </c>
      <c r="AS179" s="436">
        <v>0</v>
      </c>
      <c r="AT179" s="436">
        <v>65.398478228151433</v>
      </c>
      <c r="AU179" s="436">
        <v>0</v>
      </c>
      <c r="AV179" s="436">
        <v>0</v>
      </c>
      <c r="AW179" s="436">
        <v>0</v>
      </c>
      <c r="AX179" s="436">
        <v>0</v>
      </c>
      <c r="AY179" s="436">
        <v>0</v>
      </c>
      <c r="AZ179" s="436">
        <v>0</v>
      </c>
      <c r="BA179" s="436">
        <v>2.8799999999999883</v>
      </c>
      <c r="BB179" s="436">
        <v>0</v>
      </c>
      <c r="BC179" s="436">
        <v>0.71</v>
      </c>
      <c r="BD179" s="436">
        <v>0</v>
      </c>
      <c r="BE179" s="436">
        <v>0</v>
      </c>
      <c r="BF179" s="437">
        <v>0</v>
      </c>
      <c r="BG179" s="436">
        <v>0</v>
      </c>
      <c r="BH179" s="436">
        <v>1</v>
      </c>
      <c r="BI179" s="436">
        <v>0</v>
      </c>
    </row>
    <row r="180" spans="1:61">
      <c r="A180" s="432">
        <v>139014</v>
      </c>
      <c r="B180" s="432">
        <v>3302100</v>
      </c>
      <c r="C180" s="433" t="s">
        <v>254</v>
      </c>
      <c r="D180" s="417" t="s">
        <v>515</v>
      </c>
      <c r="E180" s="434" t="s">
        <v>518</v>
      </c>
      <c r="F180" s="435">
        <v>1</v>
      </c>
      <c r="G180" s="436">
        <v>0</v>
      </c>
      <c r="H180" s="436">
        <v>0</v>
      </c>
      <c r="I180" s="436">
        <v>7</v>
      </c>
      <c r="J180" s="436">
        <v>0</v>
      </c>
      <c r="K180" s="436">
        <v>0</v>
      </c>
      <c r="L180" s="436">
        <v>0</v>
      </c>
      <c r="M180" s="436">
        <v>202</v>
      </c>
      <c r="N180" s="436">
        <v>202</v>
      </c>
      <c r="O180" s="436">
        <v>28</v>
      </c>
      <c r="P180" s="436">
        <v>174</v>
      </c>
      <c r="Q180" s="436">
        <v>0</v>
      </c>
      <c r="R180" s="436">
        <v>0</v>
      </c>
      <c r="S180" s="436">
        <v>0</v>
      </c>
      <c r="T180" s="436">
        <v>0</v>
      </c>
      <c r="U180" s="436">
        <v>0</v>
      </c>
      <c r="V180" s="436">
        <v>0</v>
      </c>
      <c r="W180" s="436">
        <v>0</v>
      </c>
      <c r="X180" s="436">
        <v>0</v>
      </c>
      <c r="Y180" s="436">
        <v>28.857142857142858</v>
      </c>
      <c r="Z180" s="436">
        <v>130.99999999999989</v>
      </c>
      <c r="AA180" s="436">
        <v>134.99999999999994</v>
      </c>
      <c r="AB180" s="436">
        <v>0</v>
      </c>
      <c r="AC180" s="436">
        <v>0</v>
      </c>
      <c r="AD180" s="436">
        <v>12</v>
      </c>
      <c r="AE180" s="436">
        <v>1.9999999999999998</v>
      </c>
      <c r="AF180" s="436">
        <v>0</v>
      </c>
      <c r="AG180" s="436">
        <v>1.9999999999999998</v>
      </c>
      <c r="AH180" s="436">
        <v>24.999999999999847</v>
      </c>
      <c r="AI180" s="436">
        <v>150.99999999999989</v>
      </c>
      <c r="AJ180" s="436">
        <v>9.9999999999999982</v>
      </c>
      <c r="AK180" s="436">
        <v>0</v>
      </c>
      <c r="AL180" s="436">
        <v>0</v>
      </c>
      <c r="AM180" s="436">
        <v>0</v>
      </c>
      <c r="AN180" s="436">
        <v>0</v>
      </c>
      <c r="AO180" s="436">
        <v>0</v>
      </c>
      <c r="AP180" s="436">
        <v>0</v>
      </c>
      <c r="AQ180" s="436">
        <v>0</v>
      </c>
      <c r="AR180" s="436">
        <v>26.701149425287351</v>
      </c>
      <c r="AS180" s="436">
        <v>0</v>
      </c>
      <c r="AT180" s="436">
        <v>66.914545971645197</v>
      </c>
      <c r="AU180" s="436">
        <v>0</v>
      </c>
      <c r="AV180" s="436">
        <v>0</v>
      </c>
      <c r="AW180" s="436">
        <v>0</v>
      </c>
      <c r="AX180" s="436">
        <v>0</v>
      </c>
      <c r="AY180" s="436">
        <v>0</v>
      </c>
      <c r="AZ180" s="436">
        <v>0</v>
      </c>
      <c r="BA180" s="436">
        <v>0</v>
      </c>
      <c r="BB180" s="436">
        <v>0</v>
      </c>
      <c r="BC180" s="436">
        <v>0.71699999999999997</v>
      </c>
      <c r="BD180" s="436">
        <v>0</v>
      </c>
      <c r="BE180" s="436">
        <v>0</v>
      </c>
      <c r="BF180" s="437">
        <v>0</v>
      </c>
      <c r="BG180" s="436">
        <v>0</v>
      </c>
      <c r="BH180" s="436">
        <v>1</v>
      </c>
      <c r="BI180" s="436">
        <v>0</v>
      </c>
    </row>
    <row r="181" spans="1:61">
      <c r="A181" s="432">
        <v>139120</v>
      </c>
      <c r="B181" s="432">
        <v>3302102</v>
      </c>
      <c r="C181" s="433" t="s">
        <v>255</v>
      </c>
      <c r="D181" s="417" t="s">
        <v>515</v>
      </c>
      <c r="E181" s="434" t="s">
        <v>518</v>
      </c>
      <c r="F181" s="435">
        <v>1</v>
      </c>
      <c r="G181" s="436">
        <v>0</v>
      </c>
      <c r="H181" s="436">
        <v>0</v>
      </c>
      <c r="I181" s="436">
        <v>3</v>
      </c>
      <c r="J181" s="436">
        <v>0</v>
      </c>
      <c r="K181" s="436">
        <v>0</v>
      </c>
      <c r="L181" s="436">
        <v>0</v>
      </c>
      <c r="M181" s="436">
        <v>206</v>
      </c>
      <c r="N181" s="436">
        <v>206</v>
      </c>
      <c r="O181" s="436">
        <v>74</v>
      </c>
      <c r="P181" s="436">
        <v>132</v>
      </c>
      <c r="Q181" s="436">
        <v>0</v>
      </c>
      <c r="R181" s="436">
        <v>0</v>
      </c>
      <c r="S181" s="436">
        <v>0</v>
      </c>
      <c r="T181" s="436">
        <v>0</v>
      </c>
      <c r="U181" s="436">
        <v>0</v>
      </c>
      <c r="V181" s="436">
        <v>0</v>
      </c>
      <c r="W181" s="436">
        <v>0</v>
      </c>
      <c r="X181" s="436">
        <v>0</v>
      </c>
      <c r="Y181" s="436">
        <v>68.666666666666671</v>
      </c>
      <c r="Z181" s="436">
        <v>110.99999999999986</v>
      </c>
      <c r="AA181" s="436">
        <v>111.9999999999999</v>
      </c>
      <c r="AB181" s="436">
        <v>0</v>
      </c>
      <c r="AC181" s="436">
        <v>0</v>
      </c>
      <c r="AD181" s="436">
        <v>9.9999999999999893</v>
      </c>
      <c r="AE181" s="436">
        <v>4.9999999999999849</v>
      </c>
      <c r="AF181" s="436">
        <v>1.999999999999998</v>
      </c>
      <c r="AG181" s="436">
        <v>18.999999999999986</v>
      </c>
      <c r="AH181" s="436">
        <v>4.9999999999999849</v>
      </c>
      <c r="AI181" s="436">
        <v>138.99999999999997</v>
      </c>
      <c r="AJ181" s="436">
        <v>25.999999999999851</v>
      </c>
      <c r="AK181" s="436">
        <v>0</v>
      </c>
      <c r="AL181" s="436">
        <v>0</v>
      </c>
      <c r="AM181" s="436">
        <v>0</v>
      </c>
      <c r="AN181" s="436">
        <v>0</v>
      </c>
      <c r="AO181" s="436">
        <v>0</v>
      </c>
      <c r="AP181" s="436">
        <v>0</v>
      </c>
      <c r="AQ181" s="436">
        <v>0</v>
      </c>
      <c r="AR181" s="436">
        <v>67.106060606060453</v>
      </c>
      <c r="AS181" s="436">
        <v>0</v>
      </c>
      <c r="AT181" s="436">
        <v>53.109375</v>
      </c>
      <c r="AU181" s="436">
        <v>0</v>
      </c>
      <c r="AV181" s="436">
        <v>0</v>
      </c>
      <c r="AW181" s="436">
        <v>0</v>
      </c>
      <c r="AX181" s="436">
        <v>0</v>
      </c>
      <c r="AY181" s="436">
        <v>0</v>
      </c>
      <c r="AZ181" s="436">
        <v>0</v>
      </c>
      <c r="BA181" s="436">
        <v>0</v>
      </c>
      <c r="BB181" s="436">
        <v>0</v>
      </c>
      <c r="BC181" s="436">
        <v>0.79700000000000004</v>
      </c>
      <c r="BD181" s="436">
        <v>0</v>
      </c>
      <c r="BE181" s="436">
        <v>0</v>
      </c>
      <c r="BF181" s="437">
        <v>0</v>
      </c>
      <c r="BG181" s="436">
        <v>0</v>
      </c>
      <c r="BH181" s="436">
        <v>1</v>
      </c>
      <c r="BI181" s="436">
        <v>0</v>
      </c>
    </row>
    <row r="182" spans="1:61">
      <c r="A182" s="432">
        <v>139125</v>
      </c>
      <c r="B182" s="432">
        <v>3302103</v>
      </c>
      <c r="C182" s="433" t="s">
        <v>256</v>
      </c>
      <c r="D182" s="417" t="s">
        <v>515</v>
      </c>
      <c r="E182" s="434" t="s">
        <v>518</v>
      </c>
      <c r="F182" s="435">
        <v>1</v>
      </c>
      <c r="G182" s="436">
        <v>0</v>
      </c>
      <c r="H182" s="436">
        <v>0</v>
      </c>
      <c r="I182" s="436">
        <v>7</v>
      </c>
      <c r="J182" s="436">
        <v>0</v>
      </c>
      <c r="K182" s="436">
        <v>0</v>
      </c>
      <c r="L182" s="436">
        <v>0</v>
      </c>
      <c r="M182" s="436">
        <v>401</v>
      </c>
      <c r="N182" s="436">
        <v>401</v>
      </c>
      <c r="O182" s="436">
        <v>58</v>
      </c>
      <c r="P182" s="436">
        <v>343</v>
      </c>
      <c r="Q182" s="436">
        <v>0</v>
      </c>
      <c r="R182" s="436">
        <v>0</v>
      </c>
      <c r="S182" s="436">
        <v>0</v>
      </c>
      <c r="T182" s="436">
        <v>0</v>
      </c>
      <c r="U182" s="436">
        <v>0</v>
      </c>
      <c r="V182" s="436">
        <v>0</v>
      </c>
      <c r="W182" s="436">
        <v>0</v>
      </c>
      <c r="X182" s="436">
        <v>0</v>
      </c>
      <c r="Y182" s="436">
        <v>57.285714285714285</v>
      </c>
      <c r="Z182" s="436">
        <v>219.99999999999969</v>
      </c>
      <c r="AA182" s="436">
        <v>219.99999999999969</v>
      </c>
      <c r="AB182" s="436">
        <v>0</v>
      </c>
      <c r="AC182" s="436">
        <v>0</v>
      </c>
      <c r="AD182" s="436">
        <v>43.999999999999936</v>
      </c>
      <c r="AE182" s="436">
        <v>13.999999999999968</v>
      </c>
      <c r="AF182" s="436">
        <v>75.999999999999858</v>
      </c>
      <c r="AG182" s="436">
        <v>68.999999999999602</v>
      </c>
      <c r="AH182" s="436">
        <v>95.999999999999758</v>
      </c>
      <c r="AI182" s="436">
        <v>67.999999999999972</v>
      </c>
      <c r="AJ182" s="436">
        <v>33.999999999999986</v>
      </c>
      <c r="AK182" s="436">
        <v>0</v>
      </c>
      <c r="AL182" s="436">
        <v>0</v>
      </c>
      <c r="AM182" s="436">
        <v>0</v>
      </c>
      <c r="AN182" s="436">
        <v>0</v>
      </c>
      <c r="AO182" s="436">
        <v>0</v>
      </c>
      <c r="AP182" s="436">
        <v>0</v>
      </c>
      <c r="AQ182" s="436">
        <v>0</v>
      </c>
      <c r="AR182" s="436">
        <v>35.072886297376073</v>
      </c>
      <c r="AS182" s="436">
        <v>0</v>
      </c>
      <c r="AT182" s="436">
        <v>156.18579075859344</v>
      </c>
      <c r="AU182" s="436">
        <v>0</v>
      </c>
      <c r="AV182" s="436">
        <v>0</v>
      </c>
      <c r="AW182" s="436">
        <v>0</v>
      </c>
      <c r="AX182" s="436">
        <v>0</v>
      </c>
      <c r="AY182" s="436">
        <v>0</v>
      </c>
      <c r="AZ182" s="436">
        <v>0</v>
      </c>
      <c r="BA182" s="436">
        <v>0</v>
      </c>
      <c r="BB182" s="436">
        <v>0</v>
      </c>
      <c r="BC182" s="436">
        <v>0.436</v>
      </c>
      <c r="BD182" s="436">
        <v>0</v>
      </c>
      <c r="BE182" s="436">
        <v>0</v>
      </c>
      <c r="BF182" s="437">
        <v>0</v>
      </c>
      <c r="BG182" s="436">
        <v>0</v>
      </c>
      <c r="BH182" s="436">
        <v>1</v>
      </c>
      <c r="BI182" s="436">
        <v>0</v>
      </c>
    </row>
    <row r="183" spans="1:61">
      <c r="A183" s="432">
        <v>139126</v>
      </c>
      <c r="B183" s="432">
        <v>3302104</v>
      </c>
      <c r="C183" s="433" t="s">
        <v>257</v>
      </c>
      <c r="D183" s="417" t="s">
        <v>515</v>
      </c>
      <c r="E183" s="434" t="s">
        <v>518</v>
      </c>
      <c r="F183" s="435">
        <v>1</v>
      </c>
      <c r="G183" s="436">
        <v>0</v>
      </c>
      <c r="H183" s="436">
        <v>0</v>
      </c>
      <c r="I183" s="436">
        <v>7</v>
      </c>
      <c r="J183" s="436">
        <v>0</v>
      </c>
      <c r="K183" s="436">
        <v>0</v>
      </c>
      <c r="L183" s="436">
        <v>0</v>
      </c>
      <c r="M183" s="436">
        <v>256</v>
      </c>
      <c r="N183" s="436">
        <v>256</v>
      </c>
      <c r="O183" s="436">
        <v>30</v>
      </c>
      <c r="P183" s="436">
        <v>226</v>
      </c>
      <c r="Q183" s="436">
        <v>0</v>
      </c>
      <c r="R183" s="436">
        <v>0</v>
      </c>
      <c r="S183" s="436">
        <v>0</v>
      </c>
      <c r="T183" s="436">
        <v>0</v>
      </c>
      <c r="U183" s="436">
        <v>0</v>
      </c>
      <c r="V183" s="436">
        <v>0</v>
      </c>
      <c r="W183" s="436">
        <v>0</v>
      </c>
      <c r="X183" s="436">
        <v>0</v>
      </c>
      <c r="Y183" s="436">
        <v>36.571428571428569</v>
      </c>
      <c r="Z183" s="436">
        <v>191</v>
      </c>
      <c r="AA183" s="436">
        <v>198</v>
      </c>
      <c r="AB183" s="436">
        <v>0</v>
      </c>
      <c r="AC183" s="436">
        <v>0</v>
      </c>
      <c r="AD183" s="436">
        <v>17.066666666666649</v>
      </c>
      <c r="AE183" s="436">
        <v>2.0078431372549019</v>
      </c>
      <c r="AF183" s="436">
        <v>1.003921568627451</v>
      </c>
      <c r="AG183" s="436">
        <v>7.0274509803921408</v>
      </c>
      <c r="AH183" s="436">
        <v>9.0352941176470534</v>
      </c>
      <c r="AI183" s="436">
        <v>83.325490196078334</v>
      </c>
      <c r="AJ183" s="436">
        <v>136.53333333333325</v>
      </c>
      <c r="AK183" s="436">
        <v>0</v>
      </c>
      <c r="AL183" s="436">
        <v>0</v>
      </c>
      <c r="AM183" s="436">
        <v>0</v>
      </c>
      <c r="AN183" s="436">
        <v>0</v>
      </c>
      <c r="AO183" s="436">
        <v>0</v>
      </c>
      <c r="AP183" s="436">
        <v>0</v>
      </c>
      <c r="AQ183" s="436">
        <v>0</v>
      </c>
      <c r="AR183" s="436">
        <v>96.283185840707844</v>
      </c>
      <c r="AS183" s="436">
        <v>0</v>
      </c>
      <c r="AT183" s="436">
        <v>89.05548859742413</v>
      </c>
      <c r="AU183" s="436">
        <v>0</v>
      </c>
      <c r="AV183" s="436">
        <v>0</v>
      </c>
      <c r="AW183" s="436">
        <v>0</v>
      </c>
      <c r="AX183" s="436">
        <v>0</v>
      </c>
      <c r="AY183" s="436">
        <v>0</v>
      </c>
      <c r="AZ183" s="436">
        <v>0</v>
      </c>
      <c r="BA183" s="436">
        <v>23.64</v>
      </c>
      <c r="BB183" s="436">
        <v>0</v>
      </c>
      <c r="BC183" s="436">
        <v>0.54600000000000004</v>
      </c>
      <c r="BD183" s="436">
        <v>0</v>
      </c>
      <c r="BE183" s="436">
        <v>0</v>
      </c>
      <c r="BF183" s="437">
        <v>0</v>
      </c>
      <c r="BG183" s="436">
        <v>0</v>
      </c>
      <c r="BH183" s="436">
        <v>1</v>
      </c>
      <c r="BI183" s="436">
        <v>0</v>
      </c>
    </row>
    <row r="184" spans="1:61">
      <c r="A184" s="432">
        <v>139128</v>
      </c>
      <c r="B184" s="432">
        <v>3302105</v>
      </c>
      <c r="C184" s="433" t="s">
        <v>258</v>
      </c>
      <c r="D184" s="417" t="s">
        <v>515</v>
      </c>
      <c r="E184" s="434" t="s">
        <v>518</v>
      </c>
      <c r="F184" s="435">
        <v>1</v>
      </c>
      <c r="G184" s="436">
        <v>0</v>
      </c>
      <c r="H184" s="436">
        <v>0</v>
      </c>
      <c r="I184" s="436">
        <v>7</v>
      </c>
      <c r="J184" s="436">
        <v>0</v>
      </c>
      <c r="K184" s="436">
        <v>0</v>
      </c>
      <c r="L184" s="436">
        <v>0</v>
      </c>
      <c r="M184" s="436">
        <v>386</v>
      </c>
      <c r="N184" s="436">
        <v>386</v>
      </c>
      <c r="O184" s="436">
        <v>56</v>
      </c>
      <c r="P184" s="436">
        <v>330</v>
      </c>
      <c r="Q184" s="436">
        <v>0</v>
      </c>
      <c r="R184" s="436">
        <v>0</v>
      </c>
      <c r="S184" s="436">
        <v>0</v>
      </c>
      <c r="T184" s="436">
        <v>0</v>
      </c>
      <c r="U184" s="436">
        <v>0</v>
      </c>
      <c r="V184" s="436">
        <v>0</v>
      </c>
      <c r="W184" s="436">
        <v>0</v>
      </c>
      <c r="X184" s="436">
        <v>0</v>
      </c>
      <c r="Y184" s="436">
        <v>55.142857142857146</v>
      </c>
      <c r="Z184" s="436">
        <v>216.99999999999969</v>
      </c>
      <c r="AA184" s="436">
        <v>217.99999999999989</v>
      </c>
      <c r="AB184" s="436">
        <v>0</v>
      </c>
      <c r="AC184" s="436">
        <v>0</v>
      </c>
      <c r="AD184" s="436">
        <v>44.999999999999993</v>
      </c>
      <c r="AE184" s="436">
        <v>25.999999999999968</v>
      </c>
      <c r="AF184" s="436">
        <v>40.999999999999659</v>
      </c>
      <c r="AG184" s="436">
        <v>40.999999999999659</v>
      </c>
      <c r="AH184" s="436">
        <v>21.999999999999986</v>
      </c>
      <c r="AI184" s="436">
        <v>75.999999999999787</v>
      </c>
      <c r="AJ184" s="436">
        <v>135</v>
      </c>
      <c r="AK184" s="436">
        <v>0</v>
      </c>
      <c r="AL184" s="436">
        <v>0</v>
      </c>
      <c r="AM184" s="436">
        <v>0</v>
      </c>
      <c r="AN184" s="436">
        <v>0</v>
      </c>
      <c r="AO184" s="436">
        <v>0</v>
      </c>
      <c r="AP184" s="436">
        <v>0</v>
      </c>
      <c r="AQ184" s="436">
        <v>0</v>
      </c>
      <c r="AR184" s="436">
        <v>152.27522935779788</v>
      </c>
      <c r="AS184" s="436">
        <v>0</v>
      </c>
      <c r="AT184" s="436">
        <v>201.49009990098742</v>
      </c>
      <c r="AU184" s="436">
        <v>0</v>
      </c>
      <c r="AV184" s="436">
        <v>0</v>
      </c>
      <c r="AW184" s="436">
        <v>0</v>
      </c>
      <c r="AX184" s="436">
        <v>0</v>
      </c>
      <c r="AY184" s="436">
        <v>0</v>
      </c>
      <c r="AZ184" s="436">
        <v>0</v>
      </c>
      <c r="BA184" s="436">
        <v>5.8399999999999697</v>
      </c>
      <c r="BB184" s="436">
        <v>0</v>
      </c>
      <c r="BC184" s="436">
        <v>0.72499999999999998</v>
      </c>
      <c r="BD184" s="436">
        <v>0</v>
      </c>
      <c r="BE184" s="436">
        <v>0</v>
      </c>
      <c r="BF184" s="437">
        <v>0</v>
      </c>
      <c r="BG184" s="436">
        <v>0</v>
      </c>
      <c r="BH184" s="436">
        <v>1</v>
      </c>
      <c r="BI184" s="436">
        <v>0</v>
      </c>
    </row>
    <row r="185" spans="1:61">
      <c r="A185" s="432">
        <v>139129</v>
      </c>
      <c r="B185" s="432">
        <v>3302107</v>
      </c>
      <c r="C185" s="433" t="s">
        <v>259</v>
      </c>
      <c r="D185" s="417" t="s">
        <v>515</v>
      </c>
      <c r="E185" s="434" t="s">
        <v>518</v>
      </c>
      <c r="F185" s="435">
        <v>1</v>
      </c>
      <c r="G185" s="436">
        <v>0</v>
      </c>
      <c r="H185" s="436">
        <v>0</v>
      </c>
      <c r="I185" s="436">
        <v>4</v>
      </c>
      <c r="J185" s="436">
        <v>0</v>
      </c>
      <c r="K185" s="436">
        <v>0</v>
      </c>
      <c r="L185" s="436">
        <v>0</v>
      </c>
      <c r="M185" s="436">
        <v>335</v>
      </c>
      <c r="N185" s="436">
        <v>335</v>
      </c>
      <c r="O185" s="436">
        <v>0</v>
      </c>
      <c r="P185" s="436">
        <v>335</v>
      </c>
      <c r="Q185" s="436">
        <v>0</v>
      </c>
      <c r="R185" s="436">
        <v>0</v>
      </c>
      <c r="S185" s="436">
        <v>0</v>
      </c>
      <c r="T185" s="436">
        <v>0</v>
      </c>
      <c r="U185" s="436">
        <v>0</v>
      </c>
      <c r="V185" s="436">
        <v>0</v>
      </c>
      <c r="W185" s="436">
        <v>0</v>
      </c>
      <c r="X185" s="436">
        <v>0</v>
      </c>
      <c r="Y185" s="436">
        <v>83.75</v>
      </c>
      <c r="Z185" s="436">
        <v>199.99999999999991</v>
      </c>
      <c r="AA185" s="436">
        <v>202.99999999999991</v>
      </c>
      <c r="AB185" s="436">
        <v>0</v>
      </c>
      <c r="AC185" s="436">
        <v>0</v>
      </c>
      <c r="AD185" s="436">
        <v>14.999999999999975</v>
      </c>
      <c r="AE185" s="436">
        <v>8.999999999999984</v>
      </c>
      <c r="AF185" s="436">
        <v>7.999999999999976</v>
      </c>
      <c r="AG185" s="436">
        <v>41.999999999999929</v>
      </c>
      <c r="AH185" s="436">
        <v>7.999999999999976</v>
      </c>
      <c r="AI185" s="436">
        <v>213.99999999999974</v>
      </c>
      <c r="AJ185" s="436">
        <v>38.999999999999936</v>
      </c>
      <c r="AK185" s="436">
        <v>0</v>
      </c>
      <c r="AL185" s="436">
        <v>0</v>
      </c>
      <c r="AM185" s="436">
        <v>0</v>
      </c>
      <c r="AN185" s="436">
        <v>0</v>
      </c>
      <c r="AO185" s="436">
        <v>0</v>
      </c>
      <c r="AP185" s="436">
        <v>0</v>
      </c>
      <c r="AQ185" s="436">
        <v>0</v>
      </c>
      <c r="AR185" s="436">
        <v>40.999999999999822</v>
      </c>
      <c r="AS185" s="436">
        <v>0</v>
      </c>
      <c r="AT185" s="436">
        <v>96.726472845290814</v>
      </c>
      <c r="AU185" s="436">
        <v>0</v>
      </c>
      <c r="AV185" s="436">
        <v>0</v>
      </c>
      <c r="AW185" s="436">
        <v>0</v>
      </c>
      <c r="AX185" s="436">
        <v>0</v>
      </c>
      <c r="AY185" s="436">
        <v>0</v>
      </c>
      <c r="AZ185" s="436">
        <v>0</v>
      </c>
      <c r="BA185" s="436">
        <v>0</v>
      </c>
      <c r="BB185" s="436">
        <v>0</v>
      </c>
      <c r="BC185" s="436">
        <v>0.80300000000000005</v>
      </c>
      <c r="BD185" s="436">
        <v>0</v>
      </c>
      <c r="BE185" s="436">
        <v>0</v>
      </c>
      <c r="BF185" s="437">
        <v>0</v>
      </c>
      <c r="BG185" s="436">
        <v>0</v>
      </c>
      <c r="BH185" s="436">
        <v>1</v>
      </c>
      <c r="BI185" s="436">
        <v>0</v>
      </c>
    </row>
    <row r="186" spans="1:61">
      <c r="A186" s="432">
        <v>139131</v>
      </c>
      <c r="B186" s="432">
        <v>3302109</v>
      </c>
      <c r="C186" s="433" t="s">
        <v>260</v>
      </c>
      <c r="D186" s="417" t="s">
        <v>515</v>
      </c>
      <c r="E186" s="434" t="s">
        <v>518</v>
      </c>
      <c r="F186" s="435">
        <v>1</v>
      </c>
      <c r="G186" s="436">
        <v>0</v>
      </c>
      <c r="H186" s="436">
        <v>0</v>
      </c>
      <c r="I186" s="436">
        <v>7</v>
      </c>
      <c r="J186" s="436">
        <v>0</v>
      </c>
      <c r="K186" s="436">
        <v>0</v>
      </c>
      <c r="L186" s="436">
        <v>0</v>
      </c>
      <c r="M186" s="436">
        <v>302</v>
      </c>
      <c r="N186" s="436">
        <v>302</v>
      </c>
      <c r="O186" s="436">
        <v>33</v>
      </c>
      <c r="P186" s="436">
        <v>269</v>
      </c>
      <c r="Q186" s="436">
        <v>0</v>
      </c>
      <c r="R186" s="436">
        <v>0</v>
      </c>
      <c r="S186" s="436">
        <v>0</v>
      </c>
      <c r="T186" s="436">
        <v>0</v>
      </c>
      <c r="U186" s="436">
        <v>0</v>
      </c>
      <c r="V186" s="436">
        <v>0</v>
      </c>
      <c r="W186" s="436">
        <v>0</v>
      </c>
      <c r="X186" s="436">
        <v>0</v>
      </c>
      <c r="Y186" s="436">
        <v>43.142857142857146</v>
      </c>
      <c r="Z186" s="436">
        <v>198.99999999999989</v>
      </c>
      <c r="AA186" s="436">
        <v>198.99999999999989</v>
      </c>
      <c r="AB186" s="436">
        <v>0</v>
      </c>
      <c r="AC186" s="436">
        <v>0</v>
      </c>
      <c r="AD186" s="436">
        <v>78.259136212624355</v>
      </c>
      <c r="AE186" s="436">
        <v>5.0166112956810558</v>
      </c>
      <c r="AF186" s="436">
        <v>6.0199335548172614</v>
      </c>
      <c r="AG186" s="436">
        <v>28.093023255813929</v>
      </c>
      <c r="AH186" s="436">
        <v>41.136212624584537</v>
      </c>
      <c r="AI186" s="436">
        <v>26.086378737541516</v>
      </c>
      <c r="AJ186" s="436">
        <v>117.38870431893686</v>
      </c>
      <c r="AK186" s="436">
        <v>0</v>
      </c>
      <c r="AL186" s="436">
        <v>0</v>
      </c>
      <c r="AM186" s="436">
        <v>0</v>
      </c>
      <c r="AN186" s="436">
        <v>0</v>
      </c>
      <c r="AO186" s="436">
        <v>0</v>
      </c>
      <c r="AP186" s="436">
        <v>0</v>
      </c>
      <c r="AQ186" s="436">
        <v>0</v>
      </c>
      <c r="AR186" s="436">
        <v>97.672862453531479</v>
      </c>
      <c r="AS186" s="436">
        <v>0</v>
      </c>
      <c r="AT186" s="436">
        <v>83.802304885911525</v>
      </c>
      <c r="AU186" s="436">
        <v>0</v>
      </c>
      <c r="AV186" s="436">
        <v>0</v>
      </c>
      <c r="AW186" s="436">
        <v>0</v>
      </c>
      <c r="AX186" s="436">
        <v>0</v>
      </c>
      <c r="AY186" s="436">
        <v>0</v>
      </c>
      <c r="AZ186" s="436">
        <v>0</v>
      </c>
      <c r="BA186" s="436">
        <v>23.879999999999939</v>
      </c>
      <c r="BB186" s="436">
        <v>0</v>
      </c>
      <c r="BC186" s="436">
        <v>0.71799999999999997</v>
      </c>
      <c r="BD186" s="436">
        <v>0</v>
      </c>
      <c r="BE186" s="436">
        <v>0</v>
      </c>
      <c r="BF186" s="437">
        <v>0</v>
      </c>
      <c r="BG186" s="436">
        <v>0</v>
      </c>
      <c r="BH186" s="436">
        <v>1</v>
      </c>
      <c r="BI186" s="436">
        <v>0</v>
      </c>
    </row>
    <row r="187" spans="1:61">
      <c r="A187" s="432">
        <v>139214</v>
      </c>
      <c r="B187" s="432">
        <v>3302110</v>
      </c>
      <c r="C187" s="433" t="s">
        <v>261</v>
      </c>
      <c r="D187" s="417" t="s">
        <v>515</v>
      </c>
      <c r="E187" s="434" t="s">
        <v>518</v>
      </c>
      <c r="F187" s="435">
        <v>1</v>
      </c>
      <c r="G187" s="436">
        <v>0</v>
      </c>
      <c r="H187" s="436">
        <v>0</v>
      </c>
      <c r="I187" s="436">
        <v>7</v>
      </c>
      <c r="J187" s="436">
        <v>0</v>
      </c>
      <c r="K187" s="436">
        <v>0</v>
      </c>
      <c r="L187" s="436">
        <v>0</v>
      </c>
      <c r="M187" s="436">
        <v>418</v>
      </c>
      <c r="N187" s="436">
        <v>418</v>
      </c>
      <c r="O187" s="436">
        <v>60</v>
      </c>
      <c r="P187" s="436">
        <v>358</v>
      </c>
      <c r="Q187" s="436">
        <v>0</v>
      </c>
      <c r="R187" s="436">
        <v>0</v>
      </c>
      <c r="S187" s="436">
        <v>0</v>
      </c>
      <c r="T187" s="436">
        <v>0</v>
      </c>
      <c r="U187" s="436">
        <v>0</v>
      </c>
      <c r="V187" s="436">
        <v>0</v>
      </c>
      <c r="W187" s="436">
        <v>0</v>
      </c>
      <c r="X187" s="436">
        <v>0</v>
      </c>
      <c r="Y187" s="436">
        <v>59.714285714285715</v>
      </c>
      <c r="Z187" s="436">
        <v>249.99999999999963</v>
      </c>
      <c r="AA187" s="436">
        <v>250.99999999999974</v>
      </c>
      <c r="AB187" s="436">
        <v>0</v>
      </c>
      <c r="AC187" s="436">
        <v>0</v>
      </c>
      <c r="AD187" s="436">
        <v>21.999999999999989</v>
      </c>
      <c r="AE187" s="436">
        <v>50.999999999999822</v>
      </c>
      <c r="AF187" s="436">
        <v>146.99999999999983</v>
      </c>
      <c r="AG187" s="436">
        <v>104.99999999999964</v>
      </c>
      <c r="AH187" s="436">
        <v>50.999999999999822</v>
      </c>
      <c r="AI187" s="436">
        <v>34.999999999999979</v>
      </c>
      <c r="AJ187" s="436">
        <v>6.9999999999999627</v>
      </c>
      <c r="AK187" s="436">
        <v>0</v>
      </c>
      <c r="AL187" s="436">
        <v>0</v>
      </c>
      <c r="AM187" s="436">
        <v>0</v>
      </c>
      <c r="AN187" s="436">
        <v>0</v>
      </c>
      <c r="AO187" s="436">
        <v>0</v>
      </c>
      <c r="AP187" s="436">
        <v>0</v>
      </c>
      <c r="AQ187" s="436">
        <v>0</v>
      </c>
      <c r="AR187" s="436">
        <v>154.12290502793269</v>
      </c>
      <c r="AS187" s="436">
        <v>0</v>
      </c>
      <c r="AT187" s="436">
        <v>114.24177730987853</v>
      </c>
      <c r="AU187" s="436">
        <v>0</v>
      </c>
      <c r="AV187" s="436">
        <v>0</v>
      </c>
      <c r="AW187" s="436">
        <v>0</v>
      </c>
      <c r="AX187" s="436">
        <v>0</v>
      </c>
      <c r="AY187" s="436">
        <v>0</v>
      </c>
      <c r="AZ187" s="436">
        <v>0</v>
      </c>
      <c r="BA187" s="436">
        <v>0</v>
      </c>
      <c r="BB187" s="436">
        <v>0</v>
      </c>
      <c r="BC187" s="436">
        <v>0.45300000000000001</v>
      </c>
      <c r="BD187" s="436">
        <v>0</v>
      </c>
      <c r="BE187" s="436">
        <v>0</v>
      </c>
      <c r="BF187" s="437">
        <v>0</v>
      </c>
      <c r="BG187" s="436">
        <v>0</v>
      </c>
      <c r="BH187" s="436">
        <v>1</v>
      </c>
      <c r="BI187" s="436">
        <v>0</v>
      </c>
    </row>
    <row r="188" spans="1:61">
      <c r="A188" s="432">
        <v>142353</v>
      </c>
      <c r="B188" s="432">
        <v>3302111</v>
      </c>
      <c r="C188" s="433" t="s">
        <v>262</v>
      </c>
      <c r="D188" s="417" t="s">
        <v>515</v>
      </c>
      <c r="E188" s="434" t="s">
        <v>518</v>
      </c>
      <c r="F188" s="435">
        <v>1</v>
      </c>
      <c r="G188" s="436">
        <v>0</v>
      </c>
      <c r="H188" s="436">
        <v>0</v>
      </c>
      <c r="I188" s="436">
        <v>7</v>
      </c>
      <c r="J188" s="436">
        <v>0</v>
      </c>
      <c r="K188" s="436">
        <v>0</v>
      </c>
      <c r="L188" s="436">
        <v>0</v>
      </c>
      <c r="M188" s="436">
        <v>197</v>
      </c>
      <c r="N188" s="436">
        <v>197</v>
      </c>
      <c r="O188" s="436">
        <v>25</v>
      </c>
      <c r="P188" s="436">
        <v>172</v>
      </c>
      <c r="Q188" s="436">
        <v>0</v>
      </c>
      <c r="R188" s="436">
        <v>0</v>
      </c>
      <c r="S188" s="436">
        <v>0</v>
      </c>
      <c r="T188" s="436">
        <v>0</v>
      </c>
      <c r="U188" s="436">
        <v>0</v>
      </c>
      <c r="V188" s="436">
        <v>0</v>
      </c>
      <c r="W188" s="436">
        <v>0</v>
      </c>
      <c r="X188" s="436">
        <v>0</v>
      </c>
      <c r="Y188" s="436">
        <v>28.142857142857142</v>
      </c>
      <c r="Z188" s="436">
        <v>107.99999999999997</v>
      </c>
      <c r="AA188" s="436">
        <v>108.99999999999984</v>
      </c>
      <c r="AB188" s="436">
        <v>0</v>
      </c>
      <c r="AC188" s="436">
        <v>0</v>
      </c>
      <c r="AD188" s="436">
        <v>10.999999999999991</v>
      </c>
      <c r="AE188" s="436">
        <v>0</v>
      </c>
      <c r="AF188" s="436">
        <v>0.99999999999999889</v>
      </c>
      <c r="AG188" s="436">
        <v>12.999999999999993</v>
      </c>
      <c r="AH188" s="436">
        <v>13.999999999999993</v>
      </c>
      <c r="AI188" s="436">
        <v>115.99999999999987</v>
      </c>
      <c r="AJ188" s="436">
        <v>41.999999999999957</v>
      </c>
      <c r="AK188" s="436">
        <v>0</v>
      </c>
      <c r="AL188" s="436">
        <v>0</v>
      </c>
      <c r="AM188" s="436">
        <v>0</v>
      </c>
      <c r="AN188" s="436">
        <v>0</v>
      </c>
      <c r="AO188" s="436">
        <v>0</v>
      </c>
      <c r="AP188" s="436">
        <v>0</v>
      </c>
      <c r="AQ188" s="436">
        <v>0</v>
      </c>
      <c r="AR188" s="436">
        <v>44.668604651162667</v>
      </c>
      <c r="AS188" s="436">
        <v>0</v>
      </c>
      <c r="AT188" s="436">
        <v>83.048321941660376</v>
      </c>
      <c r="AU188" s="436">
        <v>0</v>
      </c>
      <c r="AV188" s="436">
        <v>0</v>
      </c>
      <c r="AW188" s="436">
        <v>0</v>
      </c>
      <c r="AX188" s="436">
        <v>0</v>
      </c>
      <c r="AY188" s="436">
        <v>0</v>
      </c>
      <c r="AZ188" s="436">
        <v>0</v>
      </c>
      <c r="BA188" s="436">
        <v>10.179999999999941</v>
      </c>
      <c r="BB188" s="436">
        <v>0</v>
      </c>
      <c r="BC188" s="436">
        <v>0.69399999999999995</v>
      </c>
      <c r="BD188" s="436">
        <v>0</v>
      </c>
      <c r="BE188" s="436">
        <v>0</v>
      </c>
      <c r="BF188" s="437">
        <v>0</v>
      </c>
      <c r="BG188" s="436">
        <v>0</v>
      </c>
      <c r="BH188" s="436">
        <v>1</v>
      </c>
      <c r="BI188" s="436">
        <v>0</v>
      </c>
    </row>
    <row r="189" spans="1:61">
      <c r="A189" s="432">
        <v>139242</v>
      </c>
      <c r="B189" s="432">
        <v>3302117</v>
      </c>
      <c r="C189" s="433" t="s">
        <v>263</v>
      </c>
      <c r="D189" s="417" t="s">
        <v>515</v>
      </c>
      <c r="E189" s="434" t="s">
        <v>518</v>
      </c>
      <c r="F189" s="435">
        <v>1</v>
      </c>
      <c r="G189" s="436">
        <v>0</v>
      </c>
      <c r="H189" s="436">
        <v>0</v>
      </c>
      <c r="I189" s="436">
        <v>7</v>
      </c>
      <c r="J189" s="436">
        <v>0</v>
      </c>
      <c r="K189" s="436">
        <v>0</v>
      </c>
      <c r="L189" s="436">
        <v>0</v>
      </c>
      <c r="M189" s="436">
        <v>191</v>
      </c>
      <c r="N189" s="436">
        <v>191</v>
      </c>
      <c r="O189" s="436">
        <v>20</v>
      </c>
      <c r="P189" s="436">
        <v>171</v>
      </c>
      <c r="Q189" s="436">
        <v>0</v>
      </c>
      <c r="R189" s="436">
        <v>0</v>
      </c>
      <c r="S189" s="436">
        <v>0</v>
      </c>
      <c r="T189" s="436">
        <v>0</v>
      </c>
      <c r="U189" s="436">
        <v>0</v>
      </c>
      <c r="V189" s="436">
        <v>0</v>
      </c>
      <c r="W189" s="436">
        <v>0</v>
      </c>
      <c r="X189" s="436">
        <v>0</v>
      </c>
      <c r="Y189" s="436">
        <v>27.285714285714285</v>
      </c>
      <c r="Z189" s="436">
        <v>106.99999999999987</v>
      </c>
      <c r="AA189" s="436">
        <v>115.99999999999997</v>
      </c>
      <c r="AB189" s="436">
        <v>0</v>
      </c>
      <c r="AC189" s="436">
        <v>0</v>
      </c>
      <c r="AD189" s="436">
        <v>4.9999999999999831</v>
      </c>
      <c r="AE189" s="436">
        <v>0.99999999999999856</v>
      </c>
      <c r="AF189" s="436">
        <v>7.9999999999999991</v>
      </c>
      <c r="AG189" s="436">
        <v>104.99999999999983</v>
      </c>
      <c r="AH189" s="436">
        <v>40.999999999999929</v>
      </c>
      <c r="AI189" s="436">
        <v>21.999999999999918</v>
      </c>
      <c r="AJ189" s="436">
        <v>8.9999999999999929</v>
      </c>
      <c r="AK189" s="436">
        <v>0</v>
      </c>
      <c r="AL189" s="436">
        <v>0</v>
      </c>
      <c r="AM189" s="436">
        <v>0</v>
      </c>
      <c r="AN189" s="436">
        <v>0</v>
      </c>
      <c r="AO189" s="436">
        <v>0</v>
      </c>
      <c r="AP189" s="436">
        <v>0</v>
      </c>
      <c r="AQ189" s="436">
        <v>0</v>
      </c>
      <c r="AR189" s="436">
        <v>101.64327485380107</v>
      </c>
      <c r="AS189" s="436">
        <v>0</v>
      </c>
      <c r="AT189" s="436">
        <v>65.407787886558268</v>
      </c>
      <c r="AU189" s="436">
        <v>0</v>
      </c>
      <c r="AV189" s="436">
        <v>0</v>
      </c>
      <c r="AW189" s="436">
        <v>0</v>
      </c>
      <c r="AX189" s="436">
        <v>0</v>
      </c>
      <c r="AY189" s="436">
        <v>0</v>
      </c>
      <c r="AZ189" s="436">
        <v>0</v>
      </c>
      <c r="BA189" s="436">
        <v>8.539999999999857</v>
      </c>
      <c r="BB189" s="436">
        <v>0</v>
      </c>
      <c r="BC189" s="436">
        <v>0.312</v>
      </c>
      <c r="BD189" s="436">
        <v>0</v>
      </c>
      <c r="BE189" s="436">
        <v>0</v>
      </c>
      <c r="BF189" s="437">
        <v>0</v>
      </c>
      <c r="BG189" s="436">
        <v>0</v>
      </c>
      <c r="BH189" s="436">
        <v>1</v>
      </c>
      <c r="BI189" s="436">
        <v>0</v>
      </c>
    </row>
    <row r="190" spans="1:61">
      <c r="A190" s="432">
        <v>150181</v>
      </c>
      <c r="B190" s="432">
        <v>3302119</v>
      </c>
      <c r="C190" s="433" t="s">
        <v>264</v>
      </c>
      <c r="D190" s="417" t="s">
        <v>515</v>
      </c>
      <c r="E190" s="434" t="s">
        <v>518</v>
      </c>
      <c r="F190" s="435">
        <v>1</v>
      </c>
      <c r="G190" s="436">
        <v>0</v>
      </c>
      <c r="H190" s="436">
        <v>0</v>
      </c>
      <c r="I190" s="436">
        <v>7</v>
      </c>
      <c r="J190" s="436">
        <v>0</v>
      </c>
      <c r="K190" s="436">
        <v>0</v>
      </c>
      <c r="L190" s="436">
        <v>0</v>
      </c>
      <c r="M190" s="436">
        <v>408</v>
      </c>
      <c r="N190" s="436">
        <v>408</v>
      </c>
      <c r="O190" s="436">
        <v>51</v>
      </c>
      <c r="P190" s="436">
        <v>357</v>
      </c>
      <c r="Q190" s="436">
        <v>0</v>
      </c>
      <c r="R190" s="436">
        <v>0</v>
      </c>
      <c r="S190" s="436">
        <v>0</v>
      </c>
      <c r="T190" s="436">
        <v>0</v>
      </c>
      <c r="U190" s="436">
        <v>0</v>
      </c>
      <c r="V190" s="436">
        <v>0</v>
      </c>
      <c r="W190" s="436">
        <v>0</v>
      </c>
      <c r="X190" s="436">
        <v>0</v>
      </c>
      <c r="Y190" s="436">
        <v>58.285714285714285</v>
      </c>
      <c r="Z190" s="436">
        <v>214.99999999999977</v>
      </c>
      <c r="AA190" s="436">
        <v>223.99999999999989</v>
      </c>
      <c r="AB190" s="436">
        <v>0</v>
      </c>
      <c r="AC190" s="436">
        <v>0</v>
      </c>
      <c r="AD190" s="436">
        <v>152.37346437346417</v>
      </c>
      <c r="AE190" s="436">
        <v>41.100737100736801</v>
      </c>
      <c r="AF190" s="436">
        <v>33.081081081081052</v>
      </c>
      <c r="AG190" s="436">
        <v>8.0196560196559972</v>
      </c>
      <c r="AH190" s="436">
        <v>122.299754299754</v>
      </c>
      <c r="AI190" s="436">
        <v>46.113022113022105</v>
      </c>
      <c r="AJ190" s="436">
        <v>5.0122850122849769</v>
      </c>
      <c r="AK190" s="436">
        <v>0</v>
      </c>
      <c r="AL190" s="436">
        <v>0</v>
      </c>
      <c r="AM190" s="436">
        <v>0</v>
      </c>
      <c r="AN190" s="436">
        <v>0</v>
      </c>
      <c r="AO190" s="436">
        <v>0</v>
      </c>
      <c r="AP190" s="436">
        <v>0</v>
      </c>
      <c r="AQ190" s="436">
        <v>0</v>
      </c>
      <c r="AR190" s="436">
        <v>91.428571428571132</v>
      </c>
      <c r="AS190" s="436">
        <v>0</v>
      </c>
      <c r="AT190" s="436">
        <v>147.64767462347268</v>
      </c>
      <c r="AU190" s="436">
        <v>0</v>
      </c>
      <c r="AV190" s="436">
        <v>0</v>
      </c>
      <c r="AW190" s="436">
        <v>0</v>
      </c>
      <c r="AX190" s="436">
        <v>0</v>
      </c>
      <c r="AY190" s="436">
        <v>0</v>
      </c>
      <c r="AZ190" s="436">
        <v>0</v>
      </c>
      <c r="BA190" s="436">
        <v>4.5199999999999942</v>
      </c>
      <c r="BB190" s="436">
        <v>0</v>
      </c>
      <c r="BC190" s="436">
        <v>0.51300000000000001</v>
      </c>
      <c r="BD190" s="436">
        <v>0</v>
      </c>
      <c r="BE190" s="436">
        <v>0</v>
      </c>
      <c r="BF190" s="437">
        <v>0</v>
      </c>
      <c r="BG190" s="436">
        <v>0</v>
      </c>
      <c r="BH190" s="436">
        <v>1</v>
      </c>
      <c r="BI190" s="436">
        <v>0</v>
      </c>
    </row>
    <row r="191" spans="1:61">
      <c r="A191" s="432">
        <v>139267</v>
      </c>
      <c r="B191" s="432">
        <v>3302120</v>
      </c>
      <c r="C191" s="433" t="s">
        <v>265</v>
      </c>
      <c r="D191" s="417" t="s">
        <v>515</v>
      </c>
      <c r="E191" s="434" t="s">
        <v>518</v>
      </c>
      <c r="F191" s="435">
        <v>1</v>
      </c>
      <c r="G191" s="436">
        <v>0</v>
      </c>
      <c r="H191" s="436">
        <v>0</v>
      </c>
      <c r="I191" s="436">
        <v>7</v>
      </c>
      <c r="J191" s="436">
        <v>0</v>
      </c>
      <c r="K191" s="436">
        <v>0</v>
      </c>
      <c r="L191" s="436">
        <v>0</v>
      </c>
      <c r="M191" s="436">
        <v>246</v>
      </c>
      <c r="N191" s="436">
        <v>246</v>
      </c>
      <c r="O191" s="436">
        <v>31</v>
      </c>
      <c r="P191" s="436">
        <v>215</v>
      </c>
      <c r="Q191" s="436">
        <v>0</v>
      </c>
      <c r="R191" s="436">
        <v>0</v>
      </c>
      <c r="S191" s="436">
        <v>0</v>
      </c>
      <c r="T191" s="436">
        <v>0</v>
      </c>
      <c r="U191" s="436">
        <v>0</v>
      </c>
      <c r="V191" s="436">
        <v>0</v>
      </c>
      <c r="W191" s="436">
        <v>0</v>
      </c>
      <c r="X191" s="436">
        <v>0</v>
      </c>
      <c r="Y191" s="436">
        <v>35.142857142857146</v>
      </c>
      <c r="Z191" s="436">
        <v>146.99999999999997</v>
      </c>
      <c r="AA191" s="436">
        <v>147.99999999999986</v>
      </c>
      <c r="AB191" s="436">
        <v>0</v>
      </c>
      <c r="AC191" s="436">
        <v>0</v>
      </c>
      <c r="AD191" s="436">
        <v>83.338775510203916</v>
      </c>
      <c r="AE191" s="436">
        <v>2.0081632653061225</v>
      </c>
      <c r="AF191" s="436">
        <v>9.0367346938775466</v>
      </c>
      <c r="AG191" s="436">
        <v>28.114285714285646</v>
      </c>
      <c r="AH191" s="436">
        <v>9.0367346938775466</v>
      </c>
      <c r="AI191" s="436">
        <v>58.236734693877544</v>
      </c>
      <c r="AJ191" s="436">
        <v>56.228571428571293</v>
      </c>
      <c r="AK191" s="436">
        <v>0</v>
      </c>
      <c r="AL191" s="436">
        <v>0</v>
      </c>
      <c r="AM191" s="436">
        <v>0</v>
      </c>
      <c r="AN191" s="436">
        <v>0</v>
      </c>
      <c r="AO191" s="436">
        <v>0</v>
      </c>
      <c r="AP191" s="436">
        <v>0</v>
      </c>
      <c r="AQ191" s="436">
        <v>0</v>
      </c>
      <c r="AR191" s="436">
        <v>139.0934579439251</v>
      </c>
      <c r="AS191" s="436">
        <v>0</v>
      </c>
      <c r="AT191" s="436">
        <v>74.310386637914561</v>
      </c>
      <c r="AU191" s="436">
        <v>0</v>
      </c>
      <c r="AV191" s="436">
        <v>0</v>
      </c>
      <c r="AW191" s="436">
        <v>0</v>
      </c>
      <c r="AX191" s="436">
        <v>0</v>
      </c>
      <c r="AY191" s="436">
        <v>0</v>
      </c>
      <c r="AZ191" s="436">
        <v>0</v>
      </c>
      <c r="BA191" s="436">
        <v>2.2399999999999838</v>
      </c>
      <c r="BB191" s="436">
        <v>0</v>
      </c>
      <c r="BC191" s="436">
        <v>0.59099999999999997</v>
      </c>
      <c r="BD191" s="436">
        <v>0</v>
      </c>
      <c r="BE191" s="436">
        <v>0</v>
      </c>
      <c r="BF191" s="437">
        <v>0</v>
      </c>
      <c r="BG191" s="436">
        <v>0</v>
      </c>
      <c r="BH191" s="436">
        <v>1</v>
      </c>
      <c r="BI191" s="436">
        <v>0</v>
      </c>
    </row>
    <row r="192" spans="1:61">
      <c r="A192" s="432">
        <v>139269</v>
      </c>
      <c r="B192" s="432">
        <v>3302121</v>
      </c>
      <c r="C192" s="433" t="s">
        <v>266</v>
      </c>
      <c r="D192" s="417" t="s">
        <v>515</v>
      </c>
      <c r="E192" s="434" t="s">
        <v>518</v>
      </c>
      <c r="F192" s="435">
        <v>1</v>
      </c>
      <c r="G192" s="436">
        <v>0</v>
      </c>
      <c r="H192" s="436">
        <v>0</v>
      </c>
      <c r="I192" s="436">
        <v>7</v>
      </c>
      <c r="J192" s="436">
        <v>0</v>
      </c>
      <c r="K192" s="436">
        <v>0</v>
      </c>
      <c r="L192" s="436">
        <v>0</v>
      </c>
      <c r="M192" s="436">
        <v>189</v>
      </c>
      <c r="N192" s="436">
        <v>189</v>
      </c>
      <c r="O192" s="436">
        <v>24</v>
      </c>
      <c r="P192" s="436">
        <v>165</v>
      </c>
      <c r="Q192" s="436">
        <v>0</v>
      </c>
      <c r="R192" s="436">
        <v>0</v>
      </c>
      <c r="S192" s="436">
        <v>0</v>
      </c>
      <c r="T192" s="436">
        <v>0</v>
      </c>
      <c r="U192" s="436">
        <v>0</v>
      </c>
      <c r="V192" s="436">
        <v>0</v>
      </c>
      <c r="W192" s="436">
        <v>0</v>
      </c>
      <c r="X192" s="436">
        <v>0</v>
      </c>
      <c r="Y192" s="436">
        <v>27</v>
      </c>
      <c r="Z192" s="436">
        <v>127.99999999999996</v>
      </c>
      <c r="AA192" s="436">
        <v>127.99999999999996</v>
      </c>
      <c r="AB192" s="436">
        <v>0</v>
      </c>
      <c r="AC192" s="436">
        <v>0</v>
      </c>
      <c r="AD192" s="436">
        <v>7.0372340425531741</v>
      </c>
      <c r="AE192" s="436">
        <v>11.058510638297864</v>
      </c>
      <c r="AF192" s="436">
        <v>3.0159574468085033</v>
      </c>
      <c r="AG192" s="436">
        <v>0</v>
      </c>
      <c r="AH192" s="436">
        <v>3.0159574468085033</v>
      </c>
      <c r="AI192" s="436">
        <v>145.77127659574452</v>
      </c>
      <c r="AJ192" s="436">
        <v>19.101063829787226</v>
      </c>
      <c r="AK192" s="436">
        <v>0</v>
      </c>
      <c r="AL192" s="436">
        <v>0</v>
      </c>
      <c r="AM192" s="436">
        <v>0</v>
      </c>
      <c r="AN192" s="436">
        <v>0</v>
      </c>
      <c r="AO192" s="436">
        <v>0</v>
      </c>
      <c r="AP192" s="436">
        <v>0</v>
      </c>
      <c r="AQ192" s="436">
        <v>0</v>
      </c>
      <c r="AR192" s="436">
        <v>14.890909090909075</v>
      </c>
      <c r="AS192" s="436">
        <v>0</v>
      </c>
      <c r="AT192" s="436">
        <v>56.627576671694236</v>
      </c>
      <c r="AU192" s="436">
        <v>0</v>
      </c>
      <c r="AV192" s="436">
        <v>0</v>
      </c>
      <c r="AW192" s="436">
        <v>0</v>
      </c>
      <c r="AX192" s="436">
        <v>0</v>
      </c>
      <c r="AY192" s="436">
        <v>0</v>
      </c>
      <c r="AZ192" s="436">
        <v>0</v>
      </c>
      <c r="BA192" s="436">
        <v>0.65999999999998404</v>
      </c>
      <c r="BB192" s="436">
        <v>0</v>
      </c>
      <c r="BC192" s="436">
        <v>0.77100000000000002</v>
      </c>
      <c r="BD192" s="436">
        <v>0</v>
      </c>
      <c r="BE192" s="436">
        <v>0</v>
      </c>
      <c r="BF192" s="437">
        <v>0</v>
      </c>
      <c r="BG192" s="436">
        <v>0</v>
      </c>
      <c r="BH192" s="436">
        <v>1</v>
      </c>
      <c r="BI192" s="436">
        <v>0</v>
      </c>
    </row>
    <row r="193" spans="1:61">
      <c r="A193" s="432">
        <v>139378</v>
      </c>
      <c r="B193" s="432">
        <v>3302122</v>
      </c>
      <c r="C193" s="433" t="s">
        <v>267</v>
      </c>
      <c r="D193" s="417" t="s">
        <v>515</v>
      </c>
      <c r="E193" s="434" t="s">
        <v>518</v>
      </c>
      <c r="F193" s="435">
        <v>1</v>
      </c>
      <c r="G193" s="436">
        <v>0</v>
      </c>
      <c r="H193" s="436">
        <v>0</v>
      </c>
      <c r="I193" s="436">
        <v>7</v>
      </c>
      <c r="J193" s="436">
        <v>0</v>
      </c>
      <c r="K193" s="436">
        <v>0</v>
      </c>
      <c r="L193" s="436">
        <v>0</v>
      </c>
      <c r="M193" s="436">
        <v>586</v>
      </c>
      <c r="N193" s="436">
        <v>586</v>
      </c>
      <c r="O193" s="436">
        <v>50</v>
      </c>
      <c r="P193" s="436">
        <v>536</v>
      </c>
      <c r="Q193" s="436">
        <v>0</v>
      </c>
      <c r="R193" s="436">
        <v>0</v>
      </c>
      <c r="S193" s="436">
        <v>0</v>
      </c>
      <c r="T193" s="436">
        <v>0</v>
      </c>
      <c r="U193" s="436">
        <v>0</v>
      </c>
      <c r="V193" s="436">
        <v>0</v>
      </c>
      <c r="W193" s="436">
        <v>0</v>
      </c>
      <c r="X193" s="436">
        <v>0</v>
      </c>
      <c r="Y193" s="436">
        <v>83.714285714285708</v>
      </c>
      <c r="Z193" s="436">
        <v>342.99999999999983</v>
      </c>
      <c r="AA193" s="436">
        <v>344.9999999999996</v>
      </c>
      <c r="AB193" s="436">
        <v>0</v>
      </c>
      <c r="AC193" s="436">
        <v>0</v>
      </c>
      <c r="AD193" s="436">
        <v>20.068493150684901</v>
      </c>
      <c r="AE193" s="436">
        <v>46.157534246575324</v>
      </c>
      <c r="AF193" s="436">
        <v>269.92123287671211</v>
      </c>
      <c r="AG193" s="436">
        <v>63.215753424657464</v>
      </c>
      <c r="AH193" s="436">
        <v>172.58904109589014</v>
      </c>
      <c r="AI193" s="436">
        <v>12.041095890410928</v>
      </c>
      <c r="AJ193" s="436">
        <v>2.0068493150684898</v>
      </c>
      <c r="AK193" s="436">
        <v>0</v>
      </c>
      <c r="AL193" s="436">
        <v>0</v>
      </c>
      <c r="AM193" s="436">
        <v>0</v>
      </c>
      <c r="AN193" s="436">
        <v>0</v>
      </c>
      <c r="AO193" s="436">
        <v>0</v>
      </c>
      <c r="AP193" s="436">
        <v>0</v>
      </c>
      <c r="AQ193" s="436">
        <v>0</v>
      </c>
      <c r="AR193" s="436">
        <v>198.64406779660979</v>
      </c>
      <c r="AS193" s="436">
        <v>0</v>
      </c>
      <c r="AT193" s="436">
        <v>218.37277999278984</v>
      </c>
      <c r="AU193" s="436">
        <v>0</v>
      </c>
      <c r="AV193" s="436">
        <v>0</v>
      </c>
      <c r="AW193" s="436">
        <v>0</v>
      </c>
      <c r="AX193" s="436">
        <v>0</v>
      </c>
      <c r="AY193" s="436">
        <v>0</v>
      </c>
      <c r="AZ193" s="436">
        <v>0</v>
      </c>
      <c r="BA193" s="436">
        <v>57.998974358973783</v>
      </c>
      <c r="BB193" s="436">
        <v>0</v>
      </c>
      <c r="BC193" s="436">
        <v>0.60499999999999998</v>
      </c>
      <c r="BD193" s="436">
        <v>0</v>
      </c>
      <c r="BE193" s="436">
        <v>0</v>
      </c>
      <c r="BF193" s="437">
        <v>0</v>
      </c>
      <c r="BG193" s="436">
        <v>0</v>
      </c>
      <c r="BH193" s="436">
        <v>1</v>
      </c>
      <c r="BI193" s="436">
        <v>0</v>
      </c>
    </row>
    <row r="194" spans="1:61">
      <c r="A194" s="432">
        <v>139439</v>
      </c>
      <c r="B194" s="432">
        <v>3302126</v>
      </c>
      <c r="C194" s="433" t="s">
        <v>268</v>
      </c>
      <c r="D194" s="417" t="s">
        <v>515</v>
      </c>
      <c r="E194" s="434" t="s">
        <v>518</v>
      </c>
      <c r="F194" s="435">
        <v>1</v>
      </c>
      <c r="G194" s="436">
        <v>0</v>
      </c>
      <c r="H194" s="436">
        <v>0</v>
      </c>
      <c r="I194" s="436">
        <v>7</v>
      </c>
      <c r="J194" s="436">
        <v>0</v>
      </c>
      <c r="K194" s="436">
        <v>0</v>
      </c>
      <c r="L194" s="436">
        <v>0</v>
      </c>
      <c r="M194" s="436">
        <v>204</v>
      </c>
      <c r="N194" s="436">
        <v>204</v>
      </c>
      <c r="O194" s="436">
        <v>28</v>
      </c>
      <c r="P194" s="436">
        <v>176</v>
      </c>
      <c r="Q194" s="436">
        <v>0</v>
      </c>
      <c r="R194" s="436">
        <v>0</v>
      </c>
      <c r="S194" s="436">
        <v>0</v>
      </c>
      <c r="T194" s="436">
        <v>0</v>
      </c>
      <c r="U194" s="436">
        <v>0</v>
      </c>
      <c r="V194" s="436">
        <v>0</v>
      </c>
      <c r="W194" s="436">
        <v>0</v>
      </c>
      <c r="X194" s="436">
        <v>0</v>
      </c>
      <c r="Y194" s="436">
        <v>29.142857142857142</v>
      </c>
      <c r="Z194" s="436">
        <v>70.999999999999901</v>
      </c>
      <c r="AA194" s="436">
        <v>73.999999999999858</v>
      </c>
      <c r="AB194" s="436">
        <v>0</v>
      </c>
      <c r="AC194" s="436">
        <v>0</v>
      </c>
      <c r="AD194" s="436">
        <v>58.999999999999837</v>
      </c>
      <c r="AE194" s="436">
        <v>11.999999999999998</v>
      </c>
      <c r="AF194" s="436">
        <v>13.999999999999988</v>
      </c>
      <c r="AG194" s="436">
        <v>14.999999999999984</v>
      </c>
      <c r="AH194" s="436">
        <v>44.999999999999865</v>
      </c>
      <c r="AI194" s="436">
        <v>55.999999999999872</v>
      </c>
      <c r="AJ194" s="436">
        <v>2.9999999999999845</v>
      </c>
      <c r="AK194" s="436">
        <v>0</v>
      </c>
      <c r="AL194" s="436">
        <v>0</v>
      </c>
      <c r="AM194" s="436">
        <v>0</v>
      </c>
      <c r="AN194" s="436">
        <v>0</v>
      </c>
      <c r="AO194" s="436">
        <v>0</v>
      </c>
      <c r="AP194" s="436">
        <v>0</v>
      </c>
      <c r="AQ194" s="436">
        <v>0</v>
      </c>
      <c r="AR194" s="436">
        <v>77.659090909090878</v>
      </c>
      <c r="AS194" s="436">
        <v>0</v>
      </c>
      <c r="AT194" s="436">
        <v>65.34924674973945</v>
      </c>
      <c r="AU194" s="436">
        <v>0</v>
      </c>
      <c r="AV194" s="436">
        <v>0</v>
      </c>
      <c r="AW194" s="436">
        <v>0</v>
      </c>
      <c r="AX194" s="436">
        <v>0</v>
      </c>
      <c r="AY194" s="436">
        <v>0</v>
      </c>
      <c r="AZ194" s="436">
        <v>0</v>
      </c>
      <c r="BA194" s="436">
        <v>3.8388177339901315</v>
      </c>
      <c r="BB194" s="436">
        <v>0</v>
      </c>
      <c r="BC194" s="436">
        <v>0.61099999999999999</v>
      </c>
      <c r="BD194" s="436">
        <v>0</v>
      </c>
      <c r="BE194" s="436">
        <v>0</v>
      </c>
      <c r="BF194" s="437">
        <v>0</v>
      </c>
      <c r="BG194" s="436">
        <v>0</v>
      </c>
      <c r="BH194" s="436">
        <v>1</v>
      </c>
      <c r="BI194" s="436">
        <v>0</v>
      </c>
    </row>
    <row r="195" spans="1:61">
      <c r="A195" s="432">
        <v>146701</v>
      </c>
      <c r="B195" s="432">
        <v>3302132</v>
      </c>
      <c r="C195" s="433" t="s">
        <v>269</v>
      </c>
      <c r="D195" s="417" t="s">
        <v>515</v>
      </c>
      <c r="E195" s="434" t="s">
        <v>518</v>
      </c>
      <c r="F195" s="435">
        <v>1</v>
      </c>
      <c r="G195" s="436">
        <v>0</v>
      </c>
      <c r="H195" s="436">
        <v>0</v>
      </c>
      <c r="I195" s="436">
        <v>7</v>
      </c>
      <c r="J195" s="436">
        <v>0</v>
      </c>
      <c r="K195" s="436">
        <v>0</v>
      </c>
      <c r="L195" s="436">
        <v>0</v>
      </c>
      <c r="M195" s="436">
        <v>549</v>
      </c>
      <c r="N195" s="436">
        <v>549</v>
      </c>
      <c r="O195" s="436">
        <v>65</v>
      </c>
      <c r="P195" s="436">
        <v>484</v>
      </c>
      <c r="Q195" s="436">
        <v>0</v>
      </c>
      <c r="R195" s="436">
        <v>0</v>
      </c>
      <c r="S195" s="436">
        <v>0</v>
      </c>
      <c r="T195" s="436">
        <v>0</v>
      </c>
      <c r="U195" s="436">
        <v>0</v>
      </c>
      <c r="V195" s="436">
        <v>0</v>
      </c>
      <c r="W195" s="436">
        <v>0</v>
      </c>
      <c r="X195" s="436">
        <v>0</v>
      </c>
      <c r="Y195" s="436">
        <v>78.428571428571431</v>
      </c>
      <c r="Z195" s="436">
        <v>301.99999999999966</v>
      </c>
      <c r="AA195" s="436">
        <v>313.99999999999977</v>
      </c>
      <c r="AB195" s="436">
        <v>0</v>
      </c>
      <c r="AC195" s="436">
        <v>0</v>
      </c>
      <c r="AD195" s="436">
        <v>9.9999999999999822</v>
      </c>
      <c r="AE195" s="436">
        <v>3</v>
      </c>
      <c r="AF195" s="436">
        <v>79.999999999999957</v>
      </c>
      <c r="AG195" s="436">
        <v>162.99999999999997</v>
      </c>
      <c r="AH195" s="436">
        <v>185.99999999999983</v>
      </c>
      <c r="AI195" s="436">
        <v>102.99999999999984</v>
      </c>
      <c r="AJ195" s="436">
        <v>3.9999999999999982</v>
      </c>
      <c r="AK195" s="436">
        <v>0</v>
      </c>
      <c r="AL195" s="436">
        <v>0</v>
      </c>
      <c r="AM195" s="436">
        <v>0</v>
      </c>
      <c r="AN195" s="436">
        <v>0</v>
      </c>
      <c r="AO195" s="436">
        <v>0</v>
      </c>
      <c r="AP195" s="436">
        <v>0</v>
      </c>
      <c r="AQ195" s="436">
        <v>0</v>
      </c>
      <c r="AR195" s="436">
        <v>155.39876033057826</v>
      </c>
      <c r="AS195" s="436">
        <v>0</v>
      </c>
      <c r="AT195" s="436">
        <v>198.56342451122234</v>
      </c>
      <c r="AU195" s="436">
        <v>0</v>
      </c>
      <c r="AV195" s="436">
        <v>0</v>
      </c>
      <c r="AW195" s="436">
        <v>0</v>
      </c>
      <c r="AX195" s="436">
        <v>0</v>
      </c>
      <c r="AY195" s="436">
        <v>0</v>
      </c>
      <c r="AZ195" s="436">
        <v>0</v>
      </c>
      <c r="BA195" s="436">
        <v>23.162189781021457</v>
      </c>
      <c r="BB195" s="436">
        <v>0</v>
      </c>
      <c r="BC195" s="436">
        <v>0.48899999999999999</v>
      </c>
      <c r="BD195" s="436">
        <v>0</v>
      </c>
      <c r="BE195" s="436">
        <v>0</v>
      </c>
      <c r="BF195" s="437">
        <v>0</v>
      </c>
      <c r="BG195" s="436">
        <v>0</v>
      </c>
      <c r="BH195" s="436">
        <v>1</v>
      </c>
      <c r="BI195" s="436">
        <v>0</v>
      </c>
    </row>
    <row r="196" spans="1:61">
      <c r="A196" s="432">
        <v>139637</v>
      </c>
      <c r="B196" s="432">
        <v>3302136</v>
      </c>
      <c r="C196" s="433" t="s">
        <v>270</v>
      </c>
      <c r="D196" s="417" t="s">
        <v>515</v>
      </c>
      <c r="E196" s="434" t="s">
        <v>518</v>
      </c>
      <c r="F196" s="435">
        <v>1</v>
      </c>
      <c r="G196" s="436">
        <v>0</v>
      </c>
      <c r="H196" s="436">
        <v>0</v>
      </c>
      <c r="I196" s="436">
        <v>7</v>
      </c>
      <c r="J196" s="436">
        <v>0</v>
      </c>
      <c r="K196" s="436">
        <v>0</v>
      </c>
      <c r="L196" s="436">
        <v>0</v>
      </c>
      <c r="M196" s="436">
        <v>429</v>
      </c>
      <c r="N196" s="436">
        <v>429</v>
      </c>
      <c r="O196" s="436">
        <v>62</v>
      </c>
      <c r="P196" s="436">
        <v>367</v>
      </c>
      <c r="Q196" s="436">
        <v>0</v>
      </c>
      <c r="R196" s="436">
        <v>0</v>
      </c>
      <c r="S196" s="436">
        <v>0</v>
      </c>
      <c r="T196" s="436">
        <v>0</v>
      </c>
      <c r="U196" s="436">
        <v>0</v>
      </c>
      <c r="V196" s="436">
        <v>0</v>
      </c>
      <c r="W196" s="436">
        <v>0</v>
      </c>
      <c r="X196" s="436">
        <v>0</v>
      </c>
      <c r="Y196" s="436">
        <v>61.285714285714285</v>
      </c>
      <c r="Z196" s="436">
        <v>196.99999999999991</v>
      </c>
      <c r="AA196" s="436">
        <v>198.99999999999963</v>
      </c>
      <c r="AB196" s="436">
        <v>0</v>
      </c>
      <c r="AC196" s="436">
        <v>0</v>
      </c>
      <c r="AD196" s="436">
        <v>118.99999999999983</v>
      </c>
      <c r="AE196" s="436">
        <v>9.9999999999999964</v>
      </c>
      <c r="AF196" s="436">
        <v>5.9999999999999627</v>
      </c>
      <c r="AG196" s="436">
        <v>129.99999999999997</v>
      </c>
      <c r="AH196" s="436">
        <v>29</v>
      </c>
      <c r="AI196" s="436">
        <v>35.999999999999993</v>
      </c>
      <c r="AJ196" s="436">
        <v>98.999999999999673</v>
      </c>
      <c r="AK196" s="436">
        <v>0</v>
      </c>
      <c r="AL196" s="436">
        <v>0</v>
      </c>
      <c r="AM196" s="436">
        <v>0</v>
      </c>
      <c r="AN196" s="436">
        <v>0</v>
      </c>
      <c r="AO196" s="436">
        <v>0</v>
      </c>
      <c r="AP196" s="436">
        <v>0</v>
      </c>
      <c r="AQ196" s="436">
        <v>0</v>
      </c>
      <c r="AR196" s="436">
        <v>82.698795180722712</v>
      </c>
      <c r="AS196" s="436">
        <v>0</v>
      </c>
      <c r="AT196" s="436">
        <v>145.38947865879123</v>
      </c>
      <c r="AU196" s="436">
        <v>0</v>
      </c>
      <c r="AV196" s="436">
        <v>0</v>
      </c>
      <c r="AW196" s="436">
        <v>0</v>
      </c>
      <c r="AX196" s="436">
        <v>0</v>
      </c>
      <c r="AY196" s="436">
        <v>0</v>
      </c>
      <c r="AZ196" s="436">
        <v>0</v>
      </c>
      <c r="BA196" s="436">
        <v>1.2599999999999856</v>
      </c>
      <c r="BB196" s="436">
        <v>0</v>
      </c>
      <c r="BC196" s="436">
        <v>0.57299999999999995</v>
      </c>
      <c r="BD196" s="436">
        <v>0</v>
      </c>
      <c r="BE196" s="436">
        <v>0</v>
      </c>
      <c r="BF196" s="437">
        <v>0</v>
      </c>
      <c r="BG196" s="436">
        <v>0</v>
      </c>
      <c r="BH196" s="436">
        <v>1</v>
      </c>
      <c r="BI196" s="436">
        <v>0</v>
      </c>
    </row>
    <row r="197" spans="1:61">
      <c r="A197" s="432">
        <v>139904</v>
      </c>
      <c r="B197" s="432">
        <v>3302138</v>
      </c>
      <c r="C197" s="433" t="s">
        <v>271</v>
      </c>
      <c r="D197" s="417" t="s">
        <v>515</v>
      </c>
      <c r="E197" s="434" t="s">
        <v>518</v>
      </c>
      <c r="F197" s="435">
        <v>1</v>
      </c>
      <c r="G197" s="436">
        <v>0</v>
      </c>
      <c r="H197" s="436">
        <v>0</v>
      </c>
      <c r="I197" s="436">
        <v>7</v>
      </c>
      <c r="J197" s="436">
        <v>0</v>
      </c>
      <c r="K197" s="436">
        <v>0</v>
      </c>
      <c r="L197" s="436">
        <v>0</v>
      </c>
      <c r="M197" s="436">
        <v>318</v>
      </c>
      <c r="N197" s="436">
        <v>318</v>
      </c>
      <c r="O197" s="436">
        <v>39</v>
      </c>
      <c r="P197" s="436">
        <v>279</v>
      </c>
      <c r="Q197" s="436">
        <v>0</v>
      </c>
      <c r="R197" s="436">
        <v>0</v>
      </c>
      <c r="S197" s="436">
        <v>0</v>
      </c>
      <c r="T197" s="436">
        <v>0</v>
      </c>
      <c r="U197" s="436">
        <v>0</v>
      </c>
      <c r="V197" s="436">
        <v>0</v>
      </c>
      <c r="W197" s="436">
        <v>0</v>
      </c>
      <c r="X197" s="436">
        <v>0</v>
      </c>
      <c r="Y197" s="436">
        <v>45.428571428571431</v>
      </c>
      <c r="Z197" s="436">
        <v>150.99999999999983</v>
      </c>
      <c r="AA197" s="436">
        <v>151.99999999999974</v>
      </c>
      <c r="AB197" s="436">
        <v>0</v>
      </c>
      <c r="AC197" s="436">
        <v>0</v>
      </c>
      <c r="AD197" s="436">
        <v>176.99999999999977</v>
      </c>
      <c r="AE197" s="436">
        <v>30.999999999999986</v>
      </c>
      <c r="AF197" s="436">
        <v>43.999999999999737</v>
      </c>
      <c r="AG197" s="436">
        <v>23.999999999999986</v>
      </c>
      <c r="AH197" s="436">
        <v>13.999999999999998</v>
      </c>
      <c r="AI197" s="436">
        <v>24.999999999999982</v>
      </c>
      <c r="AJ197" s="436">
        <v>2.9999999999999987</v>
      </c>
      <c r="AK197" s="436">
        <v>0</v>
      </c>
      <c r="AL197" s="436">
        <v>0</v>
      </c>
      <c r="AM197" s="436">
        <v>0</v>
      </c>
      <c r="AN197" s="436">
        <v>0</v>
      </c>
      <c r="AO197" s="436">
        <v>0</v>
      </c>
      <c r="AP197" s="436">
        <v>0</v>
      </c>
      <c r="AQ197" s="436">
        <v>0</v>
      </c>
      <c r="AR197" s="436">
        <v>133.3548387096773</v>
      </c>
      <c r="AS197" s="436">
        <v>0</v>
      </c>
      <c r="AT197" s="436">
        <v>123.22105574665554</v>
      </c>
      <c r="AU197" s="436">
        <v>0</v>
      </c>
      <c r="AV197" s="436">
        <v>0</v>
      </c>
      <c r="AW197" s="436">
        <v>0</v>
      </c>
      <c r="AX197" s="436">
        <v>0</v>
      </c>
      <c r="AY197" s="436">
        <v>0</v>
      </c>
      <c r="AZ197" s="436">
        <v>0</v>
      </c>
      <c r="BA197" s="436">
        <v>19.0398738170346</v>
      </c>
      <c r="BB197" s="436">
        <v>0</v>
      </c>
      <c r="BC197" s="436">
        <v>0.97299999999999998</v>
      </c>
      <c r="BD197" s="436">
        <v>0</v>
      </c>
      <c r="BE197" s="436">
        <v>0</v>
      </c>
      <c r="BF197" s="437">
        <v>0</v>
      </c>
      <c r="BG197" s="436">
        <v>0</v>
      </c>
      <c r="BH197" s="436">
        <v>1</v>
      </c>
      <c r="BI197" s="436">
        <v>0</v>
      </c>
    </row>
    <row r="198" spans="1:61">
      <c r="A198" s="432">
        <v>140159</v>
      </c>
      <c r="B198" s="432">
        <v>3302140</v>
      </c>
      <c r="C198" s="433" t="s">
        <v>272</v>
      </c>
      <c r="D198" s="417" t="s">
        <v>515</v>
      </c>
      <c r="E198" s="434" t="s">
        <v>518</v>
      </c>
      <c r="F198" s="435">
        <v>1</v>
      </c>
      <c r="G198" s="436">
        <v>0</v>
      </c>
      <c r="H198" s="436">
        <v>0</v>
      </c>
      <c r="I198" s="436">
        <v>7</v>
      </c>
      <c r="J198" s="436">
        <v>0</v>
      </c>
      <c r="K198" s="436">
        <v>0</v>
      </c>
      <c r="L198" s="436">
        <v>0</v>
      </c>
      <c r="M198" s="436">
        <v>339</v>
      </c>
      <c r="N198" s="436">
        <v>339</v>
      </c>
      <c r="O198" s="436">
        <v>48</v>
      </c>
      <c r="P198" s="436">
        <v>291</v>
      </c>
      <c r="Q198" s="436">
        <v>0</v>
      </c>
      <c r="R198" s="436">
        <v>0</v>
      </c>
      <c r="S198" s="436">
        <v>0</v>
      </c>
      <c r="T198" s="436">
        <v>0</v>
      </c>
      <c r="U198" s="436">
        <v>0</v>
      </c>
      <c r="V198" s="436">
        <v>0</v>
      </c>
      <c r="W198" s="436">
        <v>0</v>
      </c>
      <c r="X198" s="436">
        <v>0</v>
      </c>
      <c r="Y198" s="436">
        <v>48.428571428571431</v>
      </c>
      <c r="Z198" s="436">
        <v>229.99999999999994</v>
      </c>
      <c r="AA198" s="436">
        <v>234.99999999999989</v>
      </c>
      <c r="AB198" s="436">
        <v>0</v>
      </c>
      <c r="AC198" s="436">
        <v>0</v>
      </c>
      <c r="AD198" s="436">
        <v>14.124999999999979</v>
      </c>
      <c r="AE198" s="436">
        <v>21.1875</v>
      </c>
      <c r="AF198" s="436">
        <v>8.0714285714285694</v>
      </c>
      <c r="AG198" s="436">
        <v>51.455357142857046</v>
      </c>
      <c r="AH198" s="436">
        <v>7.0624999999999893</v>
      </c>
      <c r="AI198" s="436">
        <v>101.90178571428569</v>
      </c>
      <c r="AJ198" s="436">
        <v>135.1964285714283</v>
      </c>
      <c r="AK198" s="436">
        <v>0</v>
      </c>
      <c r="AL198" s="436">
        <v>0</v>
      </c>
      <c r="AM198" s="436">
        <v>0</v>
      </c>
      <c r="AN198" s="436">
        <v>0</v>
      </c>
      <c r="AO198" s="436">
        <v>0</v>
      </c>
      <c r="AP198" s="436">
        <v>0</v>
      </c>
      <c r="AQ198" s="436">
        <v>0</v>
      </c>
      <c r="AR198" s="436">
        <v>25.628865979381434</v>
      </c>
      <c r="AS198" s="436">
        <v>0</v>
      </c>
      <c r="AT198" s="436">
        <v>126.00532595506324</v>
      </c>
      <c r="AU198" s="436">
        <v>0</v>
      </c>
      <c r="AV198" s="436">
        <v>0</v>
      </c>
      <c r="AW198" s="436">
        <v>0</v>
      </c>
      <c r="AX198" s="436">
        <v>0</v>
      </c>
      <c r="AY198" s="436">
        <v>0</v>
      </c>
      <c r="AZ198" s="436">
        <v>0</v>
      </c>
      <c r="BA198" s="436">
        <v>12.757633136094656</v>
      </c>
      <c r="BB198" s="436">
        <v>0</v>
      </c>
      <c r="BC198" s="436">
        <v>0.76900000000000002</v>
      </c>
      <c r="BD198" s="436">
        <v>0</v>
      </c>
      <c r="BE198" s="436">
        <v>0</v>
      </c>
      <c r="BF198" s="437">
        <v>0</v>
      </c>
      <c r="BG198" s="436">
        <v>0</v>
      </c>
      <c r="BH198" s="436">
        <v>1</v>
      </c>
      <c r="BI198" s="436">
        <v>0</v>
      </c>
    </row>
    <row r="199" spans="1:61">
      <c r="A199" s="432">
        <v>140161</v>
      </c>
      <c r="B199" s="432">
        <v>3302141</v>
      </c>
      <c r="C199" s="433" t="s">
        <v>273</v>
      </c>
      <c r="D199" s="417" t="s">
        <v>515</v>
      </c>
      <c r="E199" s="434" t="s">
        <v>518</v>
      </c>
      <c r="F199" s="435">
        <v>1</v>
      </c>
      <c r="G199" s="436">
        <v>0</v>
      </c>
      <c r="H199" s="436">
        <v>0</v>
      </c>
      <c r="I199" s="436">
        <v>7</v>
      </c>
      <c r="J199" s="436">
        <v>0</v>
      </c>
      <c r="K199" s="436">
        <v>0</v>
      </c>
      <c r="L199" s="436">
        <v>0</v>
      </c>
      <c r="M199" s="436">
        <v>198</v>
      </c>
      <c r="N199" s="436">
        <v>198</v>
      </c>
      <c r="O199" s="436">
        <v>29</v>
      </c>
      <c r="P199" s="436">
        <v>169</v>
      </c>
      <c r="Q199" s="436">
        <v>0</v>
      </c>
      <c r="R199" s="436">
        <v>0</v>
      </c>
      <c r="S199" s="436">
        <v>0</v>
      </c>
      <c r="T199" s="436">
        <v>0</v>
      </c>
      <c r="U199" s="436">
        <v>0</v>
      </c>
      <c r="V199" s="436">
        <v>0</v>
      </c>
      <c r="W199" s="436">
        <v>0</v>
      </c>
      <c r="X199" s="436">
        <v>0</v>
      </c>
      <c r="Y199" s="436">
        <v>28.285714285714285</v>
      </c>
      <c r="Z199" s="436">
        <v>143.99999999999994</v>
      </c>
      <c r="AA199" s="436">
        <v>143.99999999999994</v>
      </c>
      <c r="AB199" s="436">
        <v>0</v>
      </c>
      <c r="AC199" s="436">
        <v>0</v>
      </c>
      <c r="AD199" s="436">
        <v>6.9999999999999885</v>
      </c>
      <c r="AE199" s="436">
        <v>0.99999999999999989</v>
      </c>
      <c r="AF199" s="436">
        <v>6.9999999999999885</v>
      </c>
      <c r="AG199" s="436">
        <v>7.9999999999999991</v>
      </c>
      <c r="AH199" s="436">
        <v>10.999999999999988</v>
      </c>
      <c r="AI199" s="436">
        <v>29.999999999999897</v>
      </c>
      <c r="AJ199" s="436">
        <v>133.99999999999986</v>
      </c>
      <c r="AK199" s="436">
        <v>0</v>
      </c>
      <c r="AL199" s="436">
        <v>0</v>
      </c>
      <c r="AM199" s="436">
        <v>0</v>
      </c>
      <c r="AN199" s="436">
        <v>0</v>
      </c>
      <c r="AO199" s="436">
        <v>0</v>
      </c>
      <c r="AP199" s="436">
        <v>0</v>
      </c>
      <c r="AQ199" s="436">
        <v>0</v>
      </c>
      <c r="AR199" s="436">
        <v>53.893491124260343</v>
      </c>
      <c r="AS199" s="436">
        <v>0</v>
      </c>
      <c r="AT199" s="436">
        <v>68.549930491195497</v>
      </c>
      <c r="AU199" s="436">
        <v>0</v>
      </c>
      <c r="AV199" s="436">
        <v>0</v>
      </c>
      <c r="AW199" s="436">
        <v>0</v>
      </c>
      <c r="AX199" s="436">
        <v>0</v>
      </c>
      <c r="AY199" s="436">
        <v>0</v>
      </c>
      <c r="AZ199" s="436">
        <v>0</v>
      </c>
      <c r="BA199" s="436">
        <v>0</v>
      </c>
      <c r="BB199" s="436">
        <v>0</v>
      </c>
      <c r="BC199" s="436">
        <v>0.41599999999999998</v>
      </c>
      <c r="BD199" s="436">
        <v>0</v>
      </c>
      <c r="BE199" s="436">
        <v>0</v>
      </c>
      <c r="BF199" s="437">
        <v>0</v>
      </c>
      <c r="BG199" s="436">
        <v>0</v>
      </c>
      <c r="BH199" s="436">
        <v>1</v>
      </c>
      <c r="BI199" s="436">
        <v>0</v>
      </c>
    </row>
    <row r="200" spans="1:61">
      <c r="A200" s="432">
        <v>140656</v>
      </c>
      <c r="B200" s="432">
        <v>3302144</v>
      </c>
      <c r="C200" s="433" t="s">
        <v>274</v>
      </c>
      <c r="D200" s="417" t="s">
        <v>515</v>
      </c>
      <c r="E200" s="434" t="s">
        <v>518</v>
      </c>
      <c r="F200" s="435">
        <v>1</v>
      </c>
      <c r="G200" s="436">
        <v>0</v>
      </c>
      <c r="H200" s="436">
        <v>0</v>
      </c>
      <c r="I200" s="436">
        <v>7</v>
      </c>
      <c r="J200" s="436">
        <v>0</v>
      </c>
      <c r="K200" s="436">
        <v>0</v>
      </c>
      <c r="L200" s="436">
        <v>0</v>
      </c>
      <c r="M200" s="436">
        <v>594</v>
      </c>
      <c r="N200" s="436">
        <v>594</v>
      </c>
      <c r="O200" s="436">
        <v>81</v>
      </c>
      <c r="P200" s="436">
        <v>513</v>
      </c>
      <c r="Q200" s="436">
        <v>0</v>
      </c>
      <c r="R200" s="436">
        <v>0</v>
      </c>
      <c r="S200" s="436">
        <v>0</v>
      </c>
      <c r="T200" s="436">
        <v>0</v>
      </c>
      <c r="U200" s="436">
        <v>0</v>
      </c>
      <c r="V200" s="436">
        <v>0</v>
      </c>
      <c r="W200" s="436">
        <v>0</v>
      </c>
      <c r="X200" s="436">
        <v>0</v>
      </c>
      <c r="Y200" s="436">
        <v>84.857142857142861</v>
      </c>
      <c r="Z200" s="436">
        <v>336.99999999999983</v>
      </c>
      <c r="AA200" s="436">
        <v>342.99999999999972</v>
      </c>
      <c r="AB200" s="436">
        <v>0</v>
      </c>
      <c r="AC200" s="436">
        <v>0</v>
      </c>
      <c r="AD200" s="436">
        <v>12.999999999999948</v>
      </c>
      <c r="AE200" s="436">
        <v>7.9999999999999591</v>
      </c>
      <c r="AF200" s="436">
        <v>31.999999999999957</v>
      </c>
      <c r="AG200" s="436">
        <v>303.99999999999955</v>
      </c>
      <c r="AH200" s="436">
        <v>201.99999999999997</v>
      </c>
      <c r="AI200" s="436">
        <v>26.999999999999968</v>
      </c>
      <c r="AJ200" s="436">
        <v>7.9999999999999591</v>
      </c>
      <c r="AK200" s="436">
        <v>0</v>
      </c>
      <c r="AL200" s="436">
        <v>0</v>
      </c>
      <c r="AM200" s="436">
        <v>0</v>
      </c>
      <c r="AN200" s="436">
        <v>0</v>
      </c>
      <c r="AO200" s="436">
        <v>0</v>
      </c>
      <c r="AP200" s="436">
        <v>0</v>
      </c>
      <c r="AQ200" s="436">
        <v>0</v>
      </c>
      <c r="AR200" s="436">
        <v>262.84210526315786</v>
      </c>
      <c r="AS200" s="436">
        <v>0</v>
      </c>
      <c r="AT200" s="436">
        <v>198.13742265850274</v>
      </c>
      <c r="AU200" s="436">
        <v>0</v>
      </c>
      <c r="AV200" s="436">
        <v>0</v>
      </c>
      <c r="AW200" s="436">
        <v>0</v>
      </c>
      <c r="AX200" s="436">
        <v>0</v>
      </c>
      <c r="AY200" s="436">
        <v>0</v>
      </c>
      <c r="AZ200" s="436">
        <v>0</v>
      </c>
      <c r="BA200" s="436">
        <v>2.4240809443507274</v>
      </c>
      <c r="BB200" s="436">
        <v>0</v>
      </c>
      <c r="BC200" s="436">
        <v>0.59699999999999998</v>
      </c>
      <c r="BD200" s="436">
        <v>0</v>
      </c>
      <c r="BE200" s="436">
        <v>0</v>
      </c>
      <c r="BF200" s="437">
        <v>0</v>
      </c>
      <c r="BG200" s="436">
        <v>0</v>
      </c>
      <c r="BH200" s="436">
        <v>1</v>
      </c>
      <c r="BI200" s="436">
        <v>0</v>
      </c>
    </row>
    <row r="201" spans="1:61">
      <c r="A201" s="432">
        <v>141206</v>
      </c>
      <c r="B201" s="432">
        <v>3302145</v>
      </c>
      <c r="C201" s="433" t="s">
        <v>275</v>
      </c>
      <c r="D201" s="417" t="s">
        <v>515</v>
      </c>
      <c r="E201" s="434" t="s">
        <v>518</v>
      </c>
      <c r="F201" s="435">
        <v>1</v>
      </c>
      <c r="G201" s="436">
        <v>0</v>
      </c>
      <c r="H201" s="436">
        <v>0</v>
      </c>
      <c r="I201" s="436">
        <v>4</v>
      </c>
      <c r="J201" s="436">
        <v>0</v>
      </c>
      <c r="K201" s="436">
        <v>0</v>
      </c>
      <c r="L201" s="436">
        <v>0</v>
      </c>
      <c r="M201" s="436">
        <v>232</v>
      </c>
      <c r="N201" s="436">
        <v>232</v>
      </c>
      <c r="O201" s="436">
        <v>0</v>
      </c>
      <c r="P201" s="436">
        <v>232</v>
      </c>
      <c r="Q201" s="436">
        <v>0</v>
      </c>
      <c r="R201" s="436">
        <v>0</v>
      </c>
      <c r="S201" s="436">
        <v>0</v>
      </c>
      <c r="T201" s="436">
        <v>0</v>
      </c>
      <c r="U201" s="436">
        <v>0</v>
      </c>
      <c r="V201" s="436">
        <v>0</v>
      </c>
      <c r="W201" s="436">
        <v>0</v>
      </c>
      <c r="X201" s="436">
        <v>0</v>
      </c>
      <c r="Y201" s="436">
        <v>58</v>
      </c>
      <c r="Z201" s="436">
        <v>67.999999999999986</v>
      </c>
      <c r="AA201" s="436">
        <v>67.999999999999986</v>
      </c>
      <c r="AB201" s="436">
        <v>0</v>
      </c>
      <c r="AC201" s="436">
        <v>0</v>
      </c>
      <c r="AD201" s="436">
        <v>179</v>
      </c>
      <c r="AE201" s="436">
        <v>21.999999999999989</v>
      </c>
      <c r="AF201" s="436">
        <v>6.9999999999999893</v>
      </c>
      <c r="AG201" s="436">
        <v>0.99999999999999833</v>
      </c>
      <c r="AH201" s="436">
        <v>14</v>
      </c>
      <c r="AI201" s="436">
        <v>1.9999999999999991</v>
      </c>
      <c r="AJ201" s="436">
        <v>6.9999999999999893</v>
      </c>
      <c r="AK201" s="436">
        <v>0</v>
      </c>
      <c r="AL201" s="436">
        <v>0</v>
      </c>
      <c r="AM201" s="436">
        <v>0</v>
      </c>
      <c r="AN201" s="436">
        <v>0</v>
      </c>
      <c r="AO201" s="436">
        <v>0</v>
      </c>
      <c r="AP201" s="436">
        <v>0</v>
      </c>
      <c r="AQ201" s="436">
        <v>0</v>
      </c>
      <c r="AR201" s="436">
        <v>31.999999999999858</v>
      </c>
      <c r="AS201" s="436">
        <v>0</v>
      </c>
      <c r="AT201" s="436">
        <v>57.828376878313406</v>
      </c>
      <c r="AU201" s="436">
        <v>0</v>
      </c>
      <c r="AV201" s="436">
        <v>0</v>
      </c>
      <c r="AW201" s="436">
        <v>0</v>
      </c>
      <c r="AX201" s="436">
        <v>0</v>
      </c>
      <c r="AY201" s="436">
        <v>0</v>
      </c>
      <c r="AZ201" s="436">
        <v>0</v>
      </c>
      <c r="BA201" s="436">
        <v>0</v>
      </c>
      <c r="BB201" s="436">
        <v>0</v>
      </c>
      <c r="BC201" s="436">
        <v>0.80900000000000005</v>
      </c>
      <c r="BD201" s="436">
        <v>0</v>
      </c>
      <c r="BE201" s="436">
        <v>0</v>
      </c>
      <c r="BF201" s="437">
        <v>0</v>
      </c>
      <c r="BG201" s="436">
        <v>0</v>
      </c>
      <c r="BH201" s="436">
        <v>1</v>
      </c>
      <c r="BI201" s="436">
        <v>0</v>
      </c>
    </row>
    <row r="202" spans="1:61">
      <c r="A202" s="432">
        <v>141319</v>
      </c>
      <c r="B202" s="432">
        <v>3302146</v>
      </c>
      <c r="C202" s="433" t="s">
        <v>276</v>
      </c>
      <c r="D202" s="417" t="s">
        <v>515</v>
      </c>
      <c r="E202" s="434" t="s">
        <v>518</v>
      </c>
      <c r="F202" s="435">
        <v>1</v>
      </c>
      <c r="G202" s="436">
        <v>0</v>
      </c>
      <c r="H202" s="436">
        <v>0</v>
      </c>
      <c r="I202" s="436">
        <v>7</v>
      </c>
      <c r="J202" s="436">
        <v>0</v>
      </c>
      <c r="K202" s="436">
        <v>0</v>
      </c>
      <c r="L202" s="436">
        <v>0</v>
      </c>
      <c r="M202" s="436">
        <v>543</v>
      </c>
      <c r="N202" s="436">
        <v>543</v>
      </c>
      <c r="O202" s="436">
        <v>87</v>
      </c>
      <c r="P202" s="436">
        <v>456</v>
      </c>
      <c r="Q202" s="436">
        <v>0</v>
      </c>
      <c r="R202" s="436">
        <v>0</v>
      </c>
      <c r="S202" s="436">
        <v>0</v>
      </c>
      <c r="T202" s="436">
        <v>0</v>
      </c>
      <c r="U202" s="436">
        <v>0</v>
      </c>
      <c r="V202" s="436">
        <v>0</v>
      </c>
      <c r="W202" s="436">
        <v>0</v>
      </c>
      <c r="X202" s="436">
        <v>0</v>
      </c>
      <c r="Y202" s="436">
        <v>77.571428571428569</v>
      </c>
      <c r="Z202" s="436">
        <v>325.99999999999989</v>
      </c>
      <c r="AA202" s="436">
        <v>331.99999999999989</v>
      </c>
      <c r="AB202" s="436">
        <v>0</v>
      </c>
      <c r="AC202" s="436">
        <v>0</v>
      </c>
      <c r="AD202" s="436">
        <v>26.999999999999972</v>
      </c>
      <c r="AE202" s="436">
        <v>7.9999999999999982</v>
      </c>
      <c r="AF202" s="436">
        <v>26.999999999999972</v>
      </c>
      <c r="AG202" s="436">
        <v>168.99999999999989</v>
      </c>
      <c r="AH202" s="436">
        <v>216.99999999999957</v>
      </c>
      <c r="AI202" s="436">
        <v>84.999999999999943</v>
      </c>
      <c r="AJ202" s="436">
        <v>9.999999999999984</v>
      </c>
      <c r="AK202" s="436">
        <v>0</v>
      </c>
      <c r="AL202" s="436">
        <v>0</v>
      </c>
      <c r="AM202" s="436">
        <v>0</v>
      </c>
      <c r="AN202" s="436">
        <v>0</v>
      </c>
      <c r="AO202" s="436">
        <v>0</v>
      </c>
      <c r="AP202" s="436">
        <v>0</v>
      </c>
      <c r="AQ202" s="436">
        <v>0</v>
      </c>
      <c r="AR202" s="436">
        <v>228.63157894736824</v>
      </c>
      <c r="AS202" s="436">
        <v>0</v>
      </c>
      <c r="AT202" s="436">
        <v>247.28360281364107</v>
      </c>
      <c r="AU202" s="436">
        <v>0</v>
      </c>
      <c r="AV202" s="436">
        <v>0</v>
      </c>
      <c r="AW202" s="436">
        <v>0</v>
      </c>
      <c r="AX202" s="436">
        <v>0</v>
      </c>
      <c r="AY202" s="436">
        <v>0</v>
      </c>
      <c r="AZ202" s="436">
        <v>0</v>
      </c>
      <c r="BA202" s="436">
        <v>17.512250922509175</v>
      </c>
      <c r="BB202" s="436">
        <v>0</v>
      </c>
      <c r="BC202" s="436">
        <v>0.58799999999999997</v>
      </c>
      <c r="BD202" s="436">
        <v>0</v>
      </c>
      <c r="BE202" s="436">
        <v>0</v>
      </c>
      <c r="BF202" s="437">
        <v>0</v>
      </c>
      <c r="BG202" s="436">
        <v>0</v>
      </c>
      <c r="BH202" s="436">
        <v>1</v>
      </c>
      <c r="BI202" s="436">
        <v>0</v>
      </c>
    </row>
    <row r="203" spans="1:61">
      <c r="A203" s="432">
        <v>150639</v>
      </c>
      <c r="B203" s="432">
        <v>3302149</v>
      </c>
      <c r="C203" s="433" t="s">
        <v>277</v>
      </c>
      <c r="D203" s="417" t="s">
        <v>515</v>
      </c>
      <c r="E203" s="434" t="s">
        <v>518</v>
      </c>
      <c r="F203" s="435">
        <v>1</v>
      </c>
      <c r="G203" s="436">
        <v>0</v>
      </c>
      <c r="H203" s="436">
        <v>0</v>
      </c>
      <c r="I203" s="436">
        <v>7</v>
      </c>
      <c r="J203" s="436">
        <v>0</v>
      </c>
      <c r="K203" s="436">
        <v>0</v>
      </c>
      <c r="L203" s="436">
        <v>0</v>
      </c>
      <c r="M203" s="436">
        <v>352</v>
      </c>
      <c r="N203" s="436">
        <v>352</v>
      </c>
      <c r="O203" s="436">
        <v>40</v>
      </c>
      <c r="P203" s="436">
        <v>312</v>
      </c>
      <c r="Q203" s="436">
        <v>0</v>
      </c>
      <c r="R203" s="436">
        <v>0</v>
      </c>
      <c r="S203" s="436">
        <v>0</v>
      </c>
      <c r="T203" s="436">
        <v>0</v>
      </c>
      <c r="U203" s="436">
        <v>0</v>
      </c>
      <c r="V203" s="436">
        <v>0</v>
      </c>
      <c r="W203" s="436">
        <v>0</v>
      </c>
      <c r="X203" s="436">
        <v>0</v>
      </c>
      <c r="Y203" s="436">
        <v>50.285714285714285</v>
      </c>
      <c r="Z203" s="436">
        <v>184.99999999999972</v>
      </c>
      <c r="AA203" s="436">
        <v>187.99999999999994</v>
      </c>
      <c r="AB203" s="436">
        <v>0</v>
      </c>
      <c r="AC203" s="436">
        <v>0</v>
      </c>
      <c r="AD203" s="436">
        <v>46.999999999999901</v>
      </c>
      <c r="AE203" s="436">
        <v>145.99999999999991</v>
      </c>
      <c r="AF203" s="436">
        <v>15.99999999999998</v>
      </c>
      <c r="AG203" s="436">
        <v>8.9999999999999929</v>
      </c>
      <c r="AH203" s="436">
        <v>62.999999999999751</v>
      </c>
      <c r="AI203" s="436">
        <v>47.999999999999872</v>
      </c>
      <c r="AJ203" s="436">
        <v>22.999999999999972</v>
      </c>
      <c r="AK203" s="436">
        <v>0</v>
      </c>
      <c r="AL203" s="436">
        <v>0</v>
      </c>
      <c r="AM203" s="436">
        <v>0</v>
      </c>
      <c r="AN203" s="436">
        <v>0</v>
      </c>
      <c r="AO203" s="436">
        <v>0</v>
      </c>
      <c r="AP203" s="436">
        <v>0</v>
      </c>
      <c r="AQ203" s="436">
        <v>0</v>
      </c>
      <c r="AR203" s="436">
        <v>75.589743589743335</v>
      </c>
      <c r="AS203" s="436">
        <v>0</v>
      </c>
      <c r="AT203" s="436">
        <v>147.93820164706176</v>
      </c>
      <c r="AU203" s="436">
        <v>0</v>
      </c>
      <c r="AV203" s="436">
        <v>0</v>
      </c>
      <c r="AW203" s="436">
        <v>0</v>
      </c>
      <c r="AX203" s="436">
        <v>0</v>
      </c>
      <c r="AY203" s="436">
        <v>0</v>
      </c>
      <c r="AZ203" s="436">
        <v>0</v>
      </c>
      <c r="BA203" s="436">
        <v>25.8799999999999</v>
      </c>
      <c r="BB203" s="436">
        <v>0</v>
      </c>
      <c r="BC203" s="436">
        <v>0.57699999999999996</v>
      </c>
      <c r="BD203" s="436">
        <v>0</v>
      </c>
      <c r="BE203" s="436">
        <v>0</v>
      </c>
      <c r="BF203" s="437">
        <v>0</v>
      </c>
      <c r="BG203" s="436">
        <v>0</v>
      </c>
      <c r="BH203" s="436">
        <v>1</v>
      </c>
      <c r="BI203" s="436">
        <v>0</v>
      </c>
    </row>
    <row r="204" spans="1:61">
      <c r="A204" s="432">
        <v>141320</v>
      </c>
      <c r="B204" s="432">
        <v>3302152</v>
      </c>
      <c r="C204" s="433" t="s">
        <v>278</v>
      </c>
      <c r="D204" s="417" t="s">
        <v>515</v>
      </c>
      <c r="E204" s="434" t="s">
        <v>518</v>
      </c>
      <c r="F204" s="435">
        <v>1</v>
      </c>
      <c r="G204" s="436">
        <v>0</v>
      </c>
      <c r="H204" s="436">
        <v>0</v>
      </c>
      <c r="I204" s="436">
        <v>7</v>
      </c>
      <c r="J204" s="436">
        <v>0</v>
      </c>
      <c r="K204" s="436">
        <v>0</v>
      </c>
      <c r="L204" s="436">
        <v>0</v>
      </c>
      <c r="M204" s="436">
        <v>284</v>
      </c>
      <c r="N204" s="436">
        <v>284</v>
      </c>
      <c r="O204" s="436">
        <v>30</v>
      </c>
      <c r="P204" s="436">
        <v>254</v>
      </c>
      <c r="Q204" s="436">
        <v>0</v>
      </c>
      <c r="R204" s="436">
        <v>0</v>
      </c>
      <c r="S204" s="436">
        <v>0</v>
      </c>
      <c r="T204" s="436">
        <v>0</v>
      </c>
      <c r="U204" s="436">
        <v>0</v>
      </c>
      <c r="V204" s="436">
        <v>0</v>
      </c>
      <c r="W204" s="436">
        <v>0</v>
      </c>
      <c r="X204" s="436">
        <v>0</v>
      </c>
      <c r="Y204" s="436">
        <v>40.571428571428569</v>
      </c>
      <c r="Z204" s="436">
        <v>174.99999999999983</v>
      </c>
      <c r="AA204" s="436">
        <v>175.99999999999974</v>
      </c>
      <c r="AB204" s="436">
        <v>0</v>
      </c>
      <c r="AC204" s="436">
        <v>0</v>
      </c>
      <c r="AD204" s="436">
        <v>11.999999999999982</v>
      </c>
      <c r="AE204" s="436">
        <v>5.9999999999999769</v>
      </c>
      <c r="AF204" s="436">
        <v>18.999999999999993</v>
      </c>
      <c r="AG204" s="436">
        <v>23.999999999999993</v>
      </c>
      <c r="AH204" s="436">
        <v>74.999999999999858</v>
      </c>
      <c r="AI204" s="436">
        <v>140.99999999999983</v>
      </c>
      <c r="AJ204" s="436">
        <v>6.9999999999999831</v>
      </c>
      <c r="AK204" s="436">
        <v>0</v>
      </c>
      <c r="AL204" s="436">
        <v>0</v>
      </c>
      <c r="AM204" s="436">
        <v>0</v>
      </c>
      <c r="AN204" s="436">
        <v>0</v>
      </c>
      <c r="AO204" s="436">
        <v>0</v>
      </c>
      <c r="AP204" s="436">
        <v>0</v>
      </c>
      <c r="AQ204" s="436">
        <v>0</v>
      </c>
      <c r="AR204" s="436">
        <v>40.251968503936745</v>
      </c>
      <c r="AS204" s="436">
        <v>0</v>
      </c>
      <c r="AT204" s="436">
        <v>84.540538960618264</v>
      </c>
      <c r="AU204" s="436">
        <v>0</v>
      </c>
      <c r="AV204" s="436">
        <v>0</v>
      </c>
      <c r="AW204" s="436">
        <v>0</v>
      </c>
      <c r="AX204" s="436">
        <v>0</v>
      </c>
      <c r="AY204" s="436">
        <v>0</v>
      </c>
      <c r="AZ204" s="436">
        <v>0</v>
      </c>
      <c r="BA204" s="436">
        <v>0.95999999999998842</v>
      </c>
      <c r="BB204" s="436">
        <v>0</v>
      </c>
      <c r="BC204" s="436">
        <v>0.63200000000000001</v>
      </c>
      <c r="BD204" s="436">
        <v>0</v>
      </c>
      <c r="BE204" s="436">
        <v>0</v>
      </c>
      <c r="BF204" s="437">
        <v>0</v>
      </c>
      <c r="BG204" s="436">
        <v>0</v>
      </c>
      <c r="BH204" s="436">
        <v>1</v>
      </c>
      <c r="BI204" s="436">
        <v>0</v>
      </c>
    </row>
    <row r="205" spans="1:61">
      <c r="A205" s="432">
        <v>141669</v>
      </c>
      <c r="B205" s="432">
        <v>3302154</v>
      </c>
      <c r="C205" s="433" t="s">
        <v>279</v>
      </c>
      <c r="D205" s="417" t="s">
        <v>515</v>
      </c>
      <c r="E205" s="434" t="s">
        <v>518</v>
      </c>
      <c r="F205" s="435">
        <v>1</v>
      </c>
      <c r="G205" s="436">
        <v>0</v>
      </c>
      <c r="H205" s="436">
        <v>0</v>
      </c>
      <c r="I205" s="436">
        <v>7</v>
      </c>
      <c r="J205" s="436">
        <v>0</v>
      </c>
      <c r="K205" s="436">
        <v>0</v>
      </c>
      <c r="L205" s="436">
        <v>0</v>
      </c>
      <c r="M205" s="436">
        <v>181</v>
      </c>
      <c r="N205" s="436">
        <v>181</v>
      </c>
      <c r="O205" s="436">
        <v>16</v>
      </c>
      <c r="P205" s="436">
        <v>165</v>
      </c>
      <c r="Q205" s="436">
        <v>0</v>
      </c>
      <c r="R205" s="436">
        <v>0</v>
      </c>
      <c r="S205" s="436">
        <v>0</v>
      </c>
      <c r="T205" s="436">
        <v>0</v>
      </c>
      <c r="U205" s="436">
        <v>0</v>
      </c>
      <c r="V205" s="436">
        <v>0</v>
      </c>
      <c r="W205" s="436">
        <v>0</v>
      </c>
      <c r="X205" s="436">
        <v>0</v>
      </c>
      <c r="Y205" s="436">
        <v>25.857142857142858</v>
      </c>
      <c r="Z205" s="436">
        <v>85.999999999999943</v>
      </c>
      <c r="AA205" s="436">
        <v>94.999999999999872</v>
      </c>
      <c r="AB205" s="436">
        <v>0</v>
      </c>
      <c r="AC205" s="436">
        <v>0</v>
      </c>
      <c r="AD205" s="436">
        <v>26.999999999999993</v>
      </c>
      <c r="AE205" s="436">
        <v>23.999999999999833</v>
      </c>
      <c r="AF205" s="436">
        <v>11.999999999999989</v>
      </c>
      <c r="AG205" s="436">
        <v>7.9999999999999982</v>
      </c>
      <c r="AH205" s="436">
        <v>48.999999999999837</v>
      </c>
      <c r="AI205" s="436">
        <v>52.999999999999993</v>
      </c>
      <c r="AJ205" s="436">
        <v>7.9999999999999982</v>
      </c>
      <c r="AK205" s="436">
        <v>0</v>
      </c>
      <c r="AL205" s="436">
        <v>0</v>
      </c>
      <c r="AM205" s="436">
        <v>0</v>
      </c>
      <c r="AN205" s="436">
        <v>0</v>
      </c>
      <c r="AO205" s="436">
        <v>0</v>
      </c>
      <c r="AP205" s="436">
        <v>0</v>
      </c>
      <c r="AQ205" s="436">
        <v>0</v>
      </c>
      <c r="AR205" s="436">
        <v>30.902439024390212</v>
      </c>
      <c r="AS205" s="436">
        <v>0</v>
      </c>
      <c r="AT205" s="436">
        <v>41.540204418586313</v>
      </c>
      <c r="AU205" s="436">
        <v>0</v>
      </c>
      <c r="AV205" s="436">
        <v>0</v>
      </c>
      <c r="AW205" s="436">
        <v>0</v>
      </c>
      <c r="AX205" s="436">
        <v>0</v>
      </c>
      <c r="AY205" s="436">
        <v>0</v>
      </c>
      <c r="AZ205" s="436">
        <v>0</v>
      </c>
      <c r="BA205" s="436">
        <v>20.139999999999965</v>
      </c>
      <c r="BB205" s="436">
        <v>0</v>
      </c>
      <c r="BC205" s="436">
        <v>0.68500000000000005</v>
      </c>
      <c r="BD205" s="436">
        <v>0</v>
      </c>
      <c r="BE205" s="436">
        <v>0</v>
      </c>
      <c r="BF205" s="437">
        <v>0</v>
      </c>
      <c r="BG205" s="436">
        <v>0</v>
      </c>
      <c r="BH205" s="436">
        <v>1</v>
      </c>
      <c r="BI205" s="436">
        <v>0</v>
      </c>
    </row>
    <row r="206" spans="1:61">
      <c r="A206" s="432">
        <v>143436</v>
      </c>
      <c r="B206" s="432">
        <v>3302156</v>
      </c>
      <c r="C206" s="433" t="s">
        <v>280</v>
      </c>
      <c r="D206" s="417" t="s">
        <v>515</v>
      </c>
      <c r="E206" s="434" t="s">
        <v>518</v>
      </c>
      <c r="F206" s="435">
        <v>1</v>
      </c>
      <c r="G206" s="436">
        <v>0</v>
      </c>
      <c r="H206" s="436">
        <v>0</v>
      </c>
      <c r="I206" s="436">
        <v>3</v>
      </c>
      <c r="J206" s="436">
        <v>0</v>
      </c>
      <c r="K206" s="436">
        <v>0</v>
      </c>
      <c r="L206" s="436">
        <v>0</v>
      </c>
      <c r="M206" s="436">
        <v>123</v>
      </c>
      <c r="N206" s="436">
        <v>123</v>
      </c>
      <c r="O206" s="436">
        <v>38</v>
      </c>
      <c r="P206" s="436">
        <v>85</v>
      </c>
      <c r="Q206" s="436">
        <v>0</v>
      </c>
      <c r="R206" s="436">
        <v>0</v>
      </c>
      <c r="S206" s="436">
        <v>0</v>
      </c>
      <c r="T206" s="436">
        <v>0</v>
      </c>
      <c r="U206" s="436">
        <v>0</v>
      </c>
      <c r="V206" s="436">
        <v>0</v>
      </c>
      <c r="W206" s="436">
        <v>0</v>
      </c>
      <c r="X206" s="436">
        <v>0</v>
      </c>
      <c r="Y206" s="436">
        <v>41</v>
      </c>
      <c r="Z206" s="436">
        <v>66.999999999999929</v>
      </c>
      <c r="AA206" s="436">
        <v>66.999999999999929</v>
      </c>
      <c r="AB206" s="436">
        <v>0</v>
      </c>
      <c r="AC206" s="436">
        <v>0</v>
      </c>
      <c r="AD206" s="436">
        <v>13.999999999999986</v>
      </c>
      <c r="AE206" s="436">
        <v>2.9999999999999973</v>
      </c>
      <c r="AF206" s="436">
        <v>0.999999999999999</v>
      </c>
      <c r="AG206" s="436">
        <v>7.999999999999992</v>
      </c>
      <c r="AH206" s="436">
        <v>2.9999999999999973</v>
      </c>
      <c r="AI206" s="436">
        <v>87.999999999999901</v>
      </c>
      <c r="AJ206" s="436">
        <v>5.9999999999999947</v>
      </c>
      <c r="AK206" s="436">
        <v>0</v>
      </c>
      <c r="AL206" s="436">
        <v>0</v>
      </c>
      <c r="AM206" s="436">
        <v>0</v>
      </c>
      <c r="AN206" s="436">
        <v>0</v>
      </c>
      <c r="AO206" s="436">
        <v>0</v>
      </c>
      <c r="AP206" s="436">
        <v>0</v>
      </c>
      <c r="AQ206" s="436">
        <v>0</v>
      </c>
      <c r="AR206" s="436">
        <v>49.2</v>
      </c>
      <c r="AS206" s="436">
        <v>0</v>
      </c>
      <c r="AT206" s="436">
        <v>52.500000000000007</v>
      </c>
      <c r="AU206" s="436">
        <v>0</v>
      </c>
      <c r="AV206" s="436">
        <v>0</v>
      </c>
      <c r="AW206" s="436">
        <v>0</v>
      </c>
      <c r="AX206" s="436">
        <v>0</v>
      </c>
      <c r="AY206" s="436">
        <v>0</v>
      </c>
      <c r="AZ206" s="436">
        <v>0</v>
      </c>
      <c r="BA206" s="436">
        <v>1.6199999999999912</v>
      </c>
      <c r="BB206" s="436">
        <v>0</v>
      </c>
      <c r="BC206" s="436">
        <v>0.20499999999999999</v>
      </c>
      <c r="BD206" s="436">
        <v>0</v>
      </c>
      <c r="BE206" s="436">
        <v>0</v>
      </c>
      <c r="BF206" s="437">
        <v>0</v>
      </c>
      <c r="BG206" s="436">
        <v>0</v>
      </c>
      <c r="BH206" s="436">
        <v>1</v>
      </c>
      <c r="BI206" s="436">
        <v>0</v>
      </c>
    </row>
    <row r="207" spans="1:61">
      <c r="A207" s="432">
        <v>141670</v>
      </c>
      <c r="B207" s="432">
        <v>3302158</v>
      </c>
      <c r="C207" s="433" t="s">
        <v>281</v>
      </c>
      <c r="D207" s="417" t="s">
        <v>515</v>
      </c>
      <c r="E207" s="434" t="s">
        <v>518</v>
      </c>
      <c r="F207" s="435">
        <v>1</v>
      </c>
      <c r="G207" s="436">
        <v>0</v>
      </c>
      <c r="H207" s="436">
        <v>0</v>
      </c>
      <c r="I207" s="436">
        <v>7</v>
      </c>
      <c r="J207" s="436">
        <v>0</v>
      </c>
      <c r="K207" s="436">
        <v>0</v>
      </c>
      <c r="L207" s="436">
        <v>0</v>
      </c>
      <c r="M207" s="436">
        <v>208</v>
      </c>
      <c r="N207" s="436">
        <v>208</v>
      </c>
      <c r="O207" s="436">
        <v>27</v>
      </c>
      <c r="P207" s="436">
        <v>181</v>
      </c>
      <c r="Q207" s="436">
        <v>0</v>
      </c>
      <c r="R207" s="436">
        <v>0</v>
      </c>
      <c r="S207" s="436">
        <v>0</v>
      </c>
      <c r="T207" s="436">
        <v>0</v>
      </c>
      <c r="U207" s="436">
        <v>0</v>
      </c>
      <c r="V207" s="436">
        <v>0</v>
      </c>
      <c r="W207" s="436">
        <v>0</v>
      </c>
      <c r="X207" s="436">
        <v>0</v>
      </c>
      <c r="Y207" s="436">
        <v>29.714285714285715</v>
      </c>
      <c r="Z207" s="436">
        <v>30.99999999999989</v>
      </c>
      <c r="AA207" s="436">
        <v>30.99999999999989</v>
      </c>
      <c r="AB207" s="436">
        <v>0</v>
      </c>
      <c r="AC207" s="436">
        <v>0</v>
      </c>
      <c r="AD207" s="436">
        <v>131.99999999999989</v>
      </c>
      <c r="AE207" s="436">
        <v>0.99999999999999845</v>
      </c>
      <c r="AF207" s="436">
        <v>19.999999999999989</v>
      </c>
      <c r="AG207" s="436">
        <v>13</v>
      </c>
      <c r="AH207" s="436">
        <v>17.999999999999989</v>
      </c>
      <c r="AI207" s="436">
        <v>11.99999999999998</v>
      </c>
      <c r="AJ207" s="436">
        <v>11.99999999999998</v>
      </c>
      <c r="AK207" s="436">
        <v>0</v>
      </c>
      <c r="AL207" s="436">
        <v>0</v>
      </c>
      <c r="AM207" s="436">
        <v>0</v>
      </c>
      <c r="AN207" s="436">
        <v>0</v>
      </c>
      <c r="AO207" s="436">
        <v>0</v>
      </c>
      <c r="AP207" s="436">
        <v>0</v>
      </c>
      <c r="AQ207" s="436">
        <v>0</v>
      </c>
      <c r="AR207" s="436">
        <v>25.281767955800927</v>
      </c>
      <c r="AS207" s="436">
        <v>0</v>
      </c>
      <c r="AT207" s="436">
        <v>58.805734211545776</v>
      </c>
      <c r="AU207" s="436">
        <v>0</v>
      </c>
      <c r="AV207" s="436">
        <v>0</v>
      </c>
      <c r="AW207" s="436">
        <v>0</v>
      </c>
      <c r="AX207" s="436">
        <v>0</v>
      </c>
      <c r="AY207" s="436">
        <v>0</v>
      </c>
      <c r="AZ207" s="436">
        <v>0</v>
      </c>
      <c r="BA207" s="436">
        <v>0</v>
      </c>
      <c r="BB207" s="436">
        <v>0</v>
      </c>
      <c r="BC207" s="436">
        <v>0.66900000000000004</v>
      </c>
      <c r="BD207" s="436">
        <v>0</v>
      </c>
      <c r="BE207" s="436">
        <v>0</v>
      </c>
      <c r="BF207" s="437">
        <v>0</v>
      </c>
      <c r="BG207" s="436">
        <v>0</v>
      </c>
      <c r="BH207" s="436">
        <v>1</v>
      </c>
      <c r="BI207" s="436">
        <v>0</v>
      </c>
    </row>
    <row r="208" spans="1:61">
      <c r="A208" s="432">
        <v>141977</v>
      </c>
      <c r="B208" s="432">
        <v>3302162</v>
      </c>
      <c r="C208" s="433" t="s">
        <v>282</v>
      </c>
      <c r="D208" s="417" t="s">
        <v>515</v>
      </c>
      <c r="E208" s="434" t="s">
        <v>518</v>
      </c>
      <c r="F208" s="435">
        <v>1</v>
      </c>
      <c r="G208" s="436">
        <v>0</v>
      </c>
      <c r="H208" s="436">
        <v>0</v>
      </c>
      <c r="I208" s="436">
        <v>7</v>
      </c>
      <c r="J208" s="436">
        <v>0</v>
      </c>
      <c r="K208" s="436">
        <v>0</v>
      </c>
      <c r="L208" s="436">
        <v>0</v>
      </c>
      <c r="M208" s="436">
        <v>287</v>
      </c>
      <c r="N208" s="436">
        <v>287</v>
      </c>
      <c r="O208" s="436">
        <v>26</v>
      </c>
      <c r="P208" s="436">
        <v>261</v>
      </c>
      <c r="Q208" s="436">
        <v>0</v>
      </c>
      <c r="R208" s="436">
        <v>0</v>
      </c>
      <c r="S208" s="436">
        <v>0</v>
      </c>
      <c r="T208" s="436">
        <v>0</v>
      </c>
      <c r="U208" s="436">
        <v>0</v>
      </c>
      <c r="V208" s="436">
        <v>0</v>
      </c>
      <c r="W208" s="436">
        <v>0</v>
      </c>
      <c r="X208" s="436">
        <v>0</v>
      </c>
      <c r="Y208" s="436">
        <v>41</v>
      </c>
      <c r="Z208" s="436">
        <v>173.99999999999991</v>
      </c>
      <c r="AA208" s="436">
        <v>176.99999999999994</v>
      </c>
      <c r="AB208" s="436">
        <v>0</v>
      </c>
      <c r="AC208" s="436">
        <v>0</v>
      </c>
      <c r="AD208" s="436">
        <v>14.048951048951036</v>
      </c>
      <c r="AE208" s="436">
        <v>13.045454545454531</v>
      </c>
      <c r="AF208" s="436">
        <v>16.055944055944043</v>
      </c>
      <c r="AG208" s="436">
        <v>20.069930069930059</v>
      </c>
      <c r="AH208" s="436">
        <v>122.42657342657327</v>
      </c>
      <c r="AI208" s="436">
        <v>88.307692307692108</v>
      </c>
      <c r="AJ208" s="436">
        <v>13.045454545454531</v>
      </c>
      <c r="AK208" s="436">
        <v>0</v>
      </c>
      <c r="AL208" s="436">
        <v>0</v>
      </c>
      <c r="AM208" s="436">
        <v>0</v>
      </c>
      <c r="AN208" s="436">
        <v>0</v>
      </c>
      <c r="AO208" s="436">
        <v>0</v>
      </c>
      <c r="AP208" s="436">
        <v>0</v>
      </c>
      <c r="AQ208" s="436">
        <v>0</v>
      </c>
      <c r="AR208" s="436">
        <v>79.172413793103388</v>
      </c>
      <c r="AS208" s="436">
        <v>0</v>
      </c>
      <c r="AT208" s="436">
        <v>97.269137438338959</v>
      </c>
      <c r="AU208" s="436">
        <v>0</v>
      </c>
      <c r="AV208" s="436">
        <v>0</v>
      </c>
      <c r="AW208" s="436">
        <v>0</v>
      </c>
      <c r="AX208" s="436">
        <v>0</v>
      </c>
      <c r="AY208" s="436">
        <v>0</v>
      </c>
      <c r="AZ208" s="436">
        <v>0</v>
      </c>
      <c r="BA208" s="436">
        <v>25.779999999999877</v>
      </c>
      <c r="BB208" s="436">
        <v>0</v>
      </c>
      <c r="BC208" s="436">
        <v>0.59799999999999998</v>
      </c>
      <c r="BD208" s="436">
        <v>0</v>
      </c>
      <c r="BE208" s="436">
        <v>0</v>
      </c>
      <c r="BF208" s="437">
        <v>0</v>
      </c>
      <c r="BG208" s="436">
        <v>0</v>
      </c>
      <c r="BH208" s="436">
        <v>1</v>
      </c>
      <c r="BI208" s="436">
        <v>0</v>
      </c>
    </row>
    <row r="209" spans="1:61">
      <c r="A209" s="432">
        <v>142570</v>
      </c>
      <c r="B209" s="432">
        <v>3302165</v>
      </c>
      <c r="C209" s="433" t="s">
        <v>283</v>
      </c>
      <c r="D209" s="417" t="s">
        <v>515</v>
      </c>
      <c r="E209" s="434" t="s">
        <v>518</v>
      </c>
      <c r="F209" s="435">
        <v>1</v>
      </c>
      <c r="G209" s="436">
        <v>0</v>
      </c>
      <c r="H209" s="436">
        <v>0</v>
      </c>
      <c r="I209" s="436">
        <v>7</v>
      </c>
      <c r="J209" s="436">
        <v>0</v>
      </c>
      <c r="K209" s="436">
        <v>0</v>
      </c>
      <c r="L209" s="436">
        <v>0</v>
      </c>
      <c r="M209" s="436">
        <v>625</v>
      </c>
      <c r="N209" s="436">
        <v>625</v>
      </c>
      <c r="O209" s="436">
        <v>80</v>
      </c>
      <c r="P209" s="436">
        <v>545</v>
      </c>
      <c r="Q209" s="436">
        <v>0</v>
      </c>
      <c r="R209" s="436">
        <v>0</v>
      </c>
      <c r="S209" s="436">
        <v>0</v>
      </c>
      <c r="T209" s="436">
        <v>0</v>
      </c>
      <c r="U209" s="436">
        <v>0</v>
      </c>
      <c r="V209" s="436">
        <v>0</v>
      </c>
      <c r="W209" s="436">
        <v>0</v>
      </c>
      <c r="X209" s="436">
        <v>0</v>
      </c>
      <c r="Y209" s="436">
        <v>89.285714285714292</v>
      </c>
      <c r="Z209" s="436">
        <v>263</v>
      </c>
      <c r="AA209" s="436">
        <v>286</v>
      </c>
      <c r="AB209" s="436">
        <v>0</v>
      </c>
      <c r="AC209" s="436">
        <v>0</v>
      </c>
      <c r="AD209" s="436">
        <v>10.016025641025625</v>
      </c>
      <c r="AE209" s="436">
        <v>3.0048076923076876</v>
      </c>
      <c r="AF209" s="436">
        <v>95.152243589743136</v>
      </c>
      <c r="AG209" s="436">
        <v>90.144230769230617</v>
      </c>
      <c r="AH209" s="436">
        <v>349.55929487179441</v>
      </c>
      <c r="AI209" s="436">
        <v>69.110576923076877</v>
      </c>
      <c r="AJ209" s="436">
        <v>8.0128205128205003</v>
      </c>
      <c r="AK209" s="436">
        <v>0</v>
      </c>
      <c r="AL209" s="436">
        <v>0</v>
      </c>
      <c r="AM209" s="436">
        <v>0</v>
      </c>
      <c r="AN209" s="436">
        <v>0</v>
      </c>
      <c r="AO209" s="436">
        <v>0</v>
      </c>
      <c r="AP209" s="436">
        <v>0</v>
      </c>
      <c r="AQ209" s="436">
        <v>0</v>
      </c>
      <c r="AR209" s="436">
        <v>277.52293577981624</v>
      </c>
      <c r="AS209" s="436">
        <v>0</v>
      </c>
      <c r="AT209" s="436">
        <v>279.06658191093123</v>
      </c>
      <c r="AU209" s="436">
        <v>0</v>
      </c>
      <c r="AV209" s="436">
        <v>0</v>
      </c>
      <c r="AW209" s="436">
        <v>0</v>
      </c>
      <c r="AX209" s="436">
        <v>0</v>
      </c>
      <c r="AY209" s="436">
        <v>0</v>
      </c>
      <c r="AZ209" s="436">
        <v>0</v>
      </c>
      <c r="BA209" s="436">
        <v>10.576923076923064</v>
      </c>
      <c r="BB209" s="436">
        <v>0</v>
      </c>
      <c r="BC209" s="436">
        <v>0.34699999999999998</v>
      </c>
      <c r="BD209" s="436">
        <v>0</v>
      </c>
      <c r="BE209" s="436">
        <v>0</v>
      </c>
      <c r="BF209" s="437">
        <v>0</v>
      </c>
      <c r="BG209" s="436">
        <v>0</v>
      </c>
      <c r="BH209" s="436">
        <v>1</v>
      </c>
      <c r="BI209" s="436">
        <v>0</v>
      </c>
    </row>
    <row r="210" spans="1:61">
      <c r="A210" s="432">
        <v>142888</v>
      </c>
      <c r="B210" s="432">
        <v>3302167</v>
      </c>
      <c r="C210" s="433" t="s">
        <v>284</v>
      </c>
      <c r="D210" s="417" t="s">
        <v>515</v>
      </c>
      <c r="E210" s="434" t="s">
        <v>518</v>
      </c>
      <c r="F210" s="435">
        <v>1</v>
      </c>
      <c r="G210" s="436">
        <v>0</v>
      </c>
      <c r="H210" s="436">
        <v>0</v>
      </c>
      <c r="I210" s="436">
        <v>7</v>
      </c>
      <c r="J210" s="436">
        <v>0</v>
      </c>
      <c r="K210" s="436">
        <v>0</v>
      </c>
      <c r="L210" s="436">
        <v>0</v>
      </c>
      <c r="M210" s="436">
        <v>631</v>
      </c>
      <c r="N210" s="436">
        <v>631</v>
      </c>
      <c r="O210" s="436">
        <v>90</v>
      </c>
      <c r="P210" s="436">
        <v>541</v>
      </c>
      <c r="Q210" s="436">
        <v>0</v>
      </c>
      <c r="R210" s="436">
        <v>0</v>
      </c>
      <c r="S210" s="436">
        <v>0</v>
      </c>
      <c r="T210" s="436">
        <v>0</v>
      </c>
      <c r="U210" s="436">
        <v>0</v>
      </c>
      <c r="V210" s="436">
        <v>0</v>
      </c>
      <c r="W210" s="436">
        <v>0</v>
      </c>
      <c r="X210" s="436">
        <v>0</v>
      </c>
      <c r="Y210" s="436">
        <v>90.142857142857139</v>
      </c>
      <c r="Z210" s="436">
        <v>245.99999999999966</v>
      </c>
      <c r="AA210" s="436">
        <v>248</v>
      </c>
      <c r="AB210" s="436">
        <v>0</v>
      </c>
      <c r="AC210" s="436">
        <v>0</v>
      </c>
      <c r="AD210" s="436">
        <v>96.999999999999744</v>
      </c>
      <c r="AE210" s="436">
        <v>28.999999999999968</v>
      </c>
      <c r="AF210" s="436">
        <v>205.99999999999969</v>
      </c>
      <c r="AG210" s="436">
        <v>109.99999999999946</v>
      </c>
      <c r="AH210" s="436">
        <v>128.9999999999996</v>
      </c>
      <c r="AI210" s="436">
        <v>46.999999999999993</v>
      </c>
      <c r="AJ210" s="436">
        <v>12.999999999999977</v>
      </c>
      <c r="AK210" s="436">
        <v>0</v>
      </c>
      <c r="AL210" s="436">
        <v>0</v>
      </c>
      <c r="AM210" s="436">
        <v>0</v>
      </c>
      <c r="AN210" s="436">
        <v>0</v>
      </c>
      <c r="AO210" s="436">
        <v>0</v>
      </c>
      <c r="AP210" s="436">
        <v>0</v>
      </c>
      <c r="AQ210" s="436">
        <v>0</v>
      </c>
      <c r="AR210" s="436">
        <v>141.70762711864364</v>
      </c>
      <c r="AS210" s="436">
        <v>0</v>
      </c>
      <c r="AT210" s="436">
        <v>92.865088845262946</v>
      </c>
      <c r="AU210" s="436">
        <v>0</v>
      </c>
      <c r="AV210" s="436">
        <v>0</v>
      </c>
      <c r="AW210" s="436">
        <v>0</v>
      </c>
      <c r="AX210" s="436">
        <v>0</v>
      </c>
      <c r="AY210" s="436">
        <v>0</v>
      </c>
      <c r="AZ210" s="436">
        <v>0</v>
      </c>
      <c r="BA210" s="436">
        <v>0</v>
      </c>
      <c r="BB210" s="436">
        <v>0</v>
      </c>
      <c r="BC210" s="436">
        <v>0.40699999999999997</v>
      </c>
      <c r="BD210" s="436">
        <v>0</v>
      </c>
      <c r="BE210" s="436">
        <v>0</v>
      </c>
      <c r="BF210" s="437">
        <v>0</v>
      </c>
      <c r="BG210" s="436">
        <v>0</v>
      </c>
      <c r="BH210" s="436">
        <v>1</v>
      </c>
      <c r="BI210" s="436">
        <v>0</v>
      </c>
    </row>
    <row r="211" spans="1:61">
      <c r="A211" s="432">
        <v>143908</v>
      </c>
      <c r="B211" s="432">
        <v>3302170</v>
      </c>
      <c r="C211" s="433" t="s">
        <v>285</v>
      </c>
      <c r="D211" s="417" t="s">
        <v>515</v>
      </c>
      <c r="E211" s="434" t="s">
        <v>518</v>
      </c>
      <c r="F211" s="435">
        <v>1</v>
      </c>
      <c r="G211" s="436">
        <v>0</v>
      </c>
      <c r="H211" s="436">
        <v>0</v>
      </c>
      <c r="I211" s="436">
        <v>7</v>
      </c>
      <c r="J211" s="436">
        <v>0</v>
      </c>
      <c r="K211" s="436">
        <v>0</v>
      </c>
      <c r="L211" s="436">
        <v>0</v>
      </c>
      <c r="M211" s="436">
        <v>405</v>
      </c>
      <c r="N211" s="436">
        <v>405</v>
      </c>
      <c r="O211" s="436">
        <v>60</v>
      </c>
      <c r="P211" s="436">
        <v>345</v>
      </c>
      <c r="Q211" s="436">
        <v>0</v>
      </c>
      <c r="R211" s="436">
        <v>0</v>
      </c>
      <c r="S211" s="436">
        <v>0</v>
      </c>
      <c r="T211" s="436">
        <v>0</v>
      </c>
      <c r="U211" s="436">
        <v>0</v>
      </c>
      <c r="V211" s="436">
        <v>0</v>
      </c>
      <c r="W211" s="436">
        <v>0</v>
      </c>
      <c r="X211" s="436">
        <v>0</v>
      </c>
      <c r="Y211" s="436">
        <v>57.857142857142854</v>
      </c>
      <c r="Z211" s="436">
        <v>245.99999999999983</v>
      </c>
      <c r="AA211" s="436">
        <v>248.99999999999969</v>
      </c>
      <c r="AB211" s="436">
        <v>0</v>
      </c>
      <c r="AC211" s="436">
        <v>0</v>
      </c>
      <c r="AD211" s="436">
        <v>32.999999999999972</v>
      </c>
      <c r="AE211" s="436">
        <v>26.999999999999972</v>
      </c>
      <c r="AF211" s="436">
        <v>3.9999999999999987</v>
      </c>
      <c r="AG211" s="436">
        <v>96.999999999999929</v>
      </c>
      <c r="AH211" s="436">
        <v>10.999999999999963</v>
      </c>
      <c r="AI211" s="436">
        <v>212.99999999999963</v>
      </c>
      <c r="AJ211" s="436">
        <v>19.999999999999993</v>
      </c>
      <c r="AK211" s="436">
        <v>0</v>
      </c>
      <c r="AL211" s="436">
        <v>0</v>
      </c>
      <c r="AM211" s="436">
        <v>0</v>
      </c>
      <c r="AN211" s="436">
        <v>0</v>
      </c>
      <c r="AO211" s="436">
        <v>0</v>
      </c>
      <c r="AP211" s="436">
        <v>0</v>
      </c>
      <c r="AQ211" s="436">
        <v>0</v>
      </c>
      <c r="AR211" s="436">
        <v>205.43478260869557</v>
      </c>
      <c r="AS211" s="436">
        <v>0</v>
      </c>
      <c r="AT211" s="436">
        <v>162.86919677270154</v>
      </c>
      <c r="AU211" s="436">
        <v>0</v>
      </c>
      <c r="AV211" s="436">
        <v>0</v>
      </c>
      <c r="AW211" s="436">
        <v>0</v>
      </c>
      <c r="AX211" s="436">
        <v>0</v>
      </c>
      <c r="AY211" s="436">
        <v>0</v>
      </c>
      <c r="AZ211" s="436">
        <v>0</v>
      </c>
      <c r="BA211" s="436">
        <v>20.811386138613706</v>
      </c>
      <c r="BB211" s="436">
        <v>0</v>
      </c>
      <c r="BC211" s="436">
        <v>0.55000000000000004</v>
      </c>
      <c r="BD211" s="436">
        <v>0</v>
      </c>
      <c r="BE211" s="436">
        <v>0</v>
      </c>
      <c r="BF211" s="437">
        <v>0</v>
      </c>
      <c r="BG211" s="436">
        <v>0</v>
      </c>
      <c r="BH211" s="436">
        <v>1</v>
      </c>
      <c r="BI211" s="436">
        <v>0</v>
      </c>
    </row>
    <row r="212" spans="1:61">
      <c r="A212" s="432">
        <v>144337</v>
      </c>
      <c r="B212" s="432">
        <v>3302171</v>
      </c>
      <c r="C212" s="433" t="s">
        <v>286</v>
      </c>
      <c r="D212" s="417" t="s">
        <v>515</v>
      </c>
      <c r="E212" s="434" t="s">
        <v>518</v>
      </c>
      <c r="F212" s="435">
        <v>1</v>
      </c>
      <c r="G212" s="436">
        <v>0</v>
      </c>
      <c r="H212" s="436">
        <v>0</v>
      </c>
      <c r="I212" s="436">
        <v>7</v>
      </c>
      <c r="J212" s="436">
        <v>0</v>
      </c>
      <c r="K212" s="436">
        <v>0</v>
      </c>
      <c r="L212" s="436">
        <v>0</v>
      </c>
      <c r="M212" s="436">
        <v>278</v>
      </c>
      <c r="N212" s="436">
        <v>278</v>
      </c>
      <c r="O212" s="436">
        <v>31</v>
      </c>
      <c r="P212" s="436">
        <v>247</v>
      </c>
      <c r="Q212" s="436">
        <v>0</v>
      </c>
      <c r="R212" s="436">
        <v>0</v>
      </c>
      <c r="S212" s="436">
        <v>0</v>
      </c>
      <c r="T212" s="436">
        <v>0</v>
      </c>
      <c r="U212" s="436">
        <v>0</v>
      </c>
      <c r="V212" s="436">
        <v>0</v>
      </c>
      <c r="W212" s="436">
        <v>0</v>
      </c>
      <c r="X212" s="436">
        <v>0</v>
      </c>
      <c r="Y212" s="436">
        <v>39.714285714285715</v>
      </c>
      <c r="Z212" s="436">
        <v>169.99999999999986</v>
      </c>
      <c r="AA212" s="436">
        <v>170.9999999999998</v>
      </c>
      <c r="AB212" s="436">
        <v>0</v>
      </c>
      <c r="AC212" s="436">
        <v>0</v>
      </c>
      <c r="AD212" s="436">
        <v>6.9999999999999964</v>
      </c>
      <c r="AE212" s="436">
        <v>5.9999999999999885</v>
      </c>
      <c r="AF212" s="436">
        <v>3.9999999999999742</v>
      </c>
      <c r="AG212" s="436">
        <v>217.99999999999986</v>
      </c>
      <c r="AH212" s="436">
        <v>9.9999999999999893</v>
      </c>
      <c r="AI212" s="436">
        <v>31.999999999999794</v>
      </c>
      <c r="AJ212" s="436">
        <v>0.99999999999999911</v>
      </c>
      <c r="AK212" s="436">
        <v>0</v>
      </c>
      <c r="AL212" s="436">
        <v>0</v>
      </c>
      <c r="AM212" s="436">
        <v>0</v>
      </c>
      <c r="AN212" s="436">
        <v>0</v>
      </c>
      <c r="AO212" s="436">
        <v>0</v>
      </c>
      <c r="AP212" s="436">
        <v>0</v>
      </c>
      <c r="AQ212" s="436">
        <v>0</v>
      </c>
      <c r="AR212" s="436">
        <v>117.65975103734424</v>
      </c>
      <c r="AS212" s="436">
        <v>0</v>
      </c>
      <c r="AT212" s="436">
        <v>104.11314780515229</v>
      </c>
      <c r="AU212" s="436">
        <v>0</v>
      </c>
      <c r="AV212" s="436">
        <v>0</v>
      </c>
      <c r="AW212" s="436">
        <v>0</v>
      </c>
      <c r="AX212" s="436">
        <v>0</v>
      </c>
      <c r="AY212" s="436">
        <v>0</v>
      </c>
      <c r="AZ212" s="436">
        <v>0</v>
      </c>
      <c r="BA212" s="436">
        <v>4.3958122743682191</v>
      </c>
      <c r="BB212" s="436">
        <v>0</v>
      </c>
      <c r="BC212" s="436">
        <v>0.75700000000000001</v>
      </c>
      <c r="BD212" s="436">
        <v>0</v>
      </c>
      <c r="BE212" s="436">
        <v>0</v>
      </c>
      <c r="BF212" s="437">
        <v>0</v>
      </c>
      <c r="BG212" s="436">
        <v>0</v>
      </c>
      <c r="BH212" s="436">
        <v>1</v>
      </c>
      <c r="BI212" s="436">
        <v>0</v>
      </c>
    </row>
    <row r="213" spans="1:61">
      <c r="A213" s="432">
        <v>144390</v>
      </c>
      <c r="B213" s="432">
        <v>3302175</v>
      </c>
      <c r="C213" s="433" t="s">
        <v>287</v>
      </c>
      <c r="D213" s="417" t="s">
        <v>515</v>
      </c>
      <c r="E213" s="434" t="s">
        <v>518</v>
      </c>
      <c r="F213" s="435">
        <v>1</v>
      </c>
      <c r="G213" s="436">
        <v>0</v>
      </c>
      <c r="H213" s="436">
        <v>0</v>
      </c>
      <c r="I213" s="436">
        <v>7</v>
      </c>
      <c r="J213" s="436">
        <v>0</v>
      </c>
      <c r="K213" s="436">
        <v>0</v>
      </c>
      <c r="L213" s="436">
        <v>0</v>
      </c>
      <c r="M213" s="436">
        <v>356</v>
      </c>
      <c r="N213" s="436">
        <v>356</v>
      </c>
      <c r="O213" s="436">
        <v>43</v>
      </c>
      <c r="P213" s="436">
        <v>313</v>
      </c>
      <c r="Q213" s="436">
        <v>0</v>
      </c>
      <c r="R213" s="436">
        <v>0</v>
      </c>
      <c r="S213" s="436">
        <v>0</v>
      </c>
      <c r="T213" s="436">
        <v>0</v>
      </c>
      <c r="U213" s="436">
        <v>0</v>
      </c>
      <c r="V213" s="436">
        <v>0</v>
      </c>
      <c r="W213" s="436">
        <v>0</v>
      </c>
      <c r="X213" s="436">
        <v>0</v>
      </c>
      <c r="Y213" s="436">
        <v>50.857142857142854</v>
      </c>
      <c r="Z213" s="436">
        <v>214</v>
      </c>
      <c r="AA213" s="436">
        <v>218.99999999999977</v>
      </c>
      <c r="AB213" s="436">
        <v>0</v>
      </c>
      <c r="AC213" s="436">
        <v>0</v>
      </c>
      <c r="AD213" s="436">
        <v>53.299435028248304</v>
      </c>
      <c r="AE213" s="436">
        <v>39.220338983050588</v>
      </c>
      <c r="AF213" s="436">
        <v>3.0169491525423728</v>
      </c>
      <c r="AG213" s="436">
        <v>21.118644067796581</v>
      </c>
      <c r="AH213" s="436">
        <v>79.446327683615607</v>
      </c>
      <c r="AI213" s="436">
        <v>112.63276836158175</v>
      </c>
      <c r="AJ213" s="436">
        <v>47.265536723163528</v>
      </c>
      <c r="AK213" s="436">
        <v>0</v>
      </c>
      <c r="AL213" s="436">
        <v>0</v>
      </c>
      <c r="AM213" s="436">
        <v>0</v>
      </c>
      <c r="AN213" s="436">
        <v>0</v>
      </c>
      <c r="AO213" s="436">
        <v>0</v>
      </c>
      <c r="AP213" s="436">
        <v>0</v>
      </c>
      <c r="AQ213" s="436">
        <v>0</v>
      </c>
      <c r="AR213" s="436">
        <v>45.495207667731442</v>
      </c>
      <c r="AS213" s="436">
        <v>0</v>
      </c>
      <c r="AT213" s="436">
        <v>121.23658766069565</v>
      </c>
      <c r="AU213" s="436">
        <v>0</v>
      </c>
      <c r="AV213" s="436">
        <v>0</v>
      </c>
      <c r="AW213" s="436">
        <v>0</v>
      </c>
      <c r="AX213" s="436">
        <v>0</v>
      </c>
      <c r="AY213" s="436">
        <v>0</v>
      </c>
      <c r="AZ213" s="436">
        <v>0</v>
      </c>
      <c r="BA213" s="436">
        <v>15.639999999999672</v>
      </c>
      <c r="BB213" s="436">
        <v>0</v>
      </c>
      <c r="BC213" s="436">
        <v>0.67500000000000004</v>
      </c>
      <c r="BD213" s="436">
        <v>0</v>
      </c>
      <c r="BE213" s="436">
        <v>0</v>
      </c>
      <c r="BF213" s="437">
        <v>0</v>
      </c>
      <c r="BG213" s="436">
        <v>0</v>
      </c>
      <c r="BH213" s="436">
        <v>1</v>
      </c>
      <c r="BI213" s="436">
        <v>0</v>
      </c>
    </row>
    <row r="214" spans="1:61">
      <c r="A214" s="432">
        <v>142858</v>
      </c>
      <c r="B214" s="432">
        <v>3302180</v>
      </c>
      <c r="C214" s="433" t="s">
        <v>288</v>
      </c>
      <c r="D214" s="417" t="s">
        <v>515</v>
      </c>
      <c r="E214" s="434" t="s">
        <v>518</v>
      </c>
      <c r="F214" s="435">
        <v>1</v>
      </c>
      <c r="G214" s="436">
        <v>0</v>
      </c>
      <c r="H214" s="436">
        <v>0</v>
      </c>
      <c r="I214" s="436">
        <v>7</v>
      </c>
      <c r="J214" s="436">
        <v>0</v>
      </c>
      <c r="K214" s="436">
        <v>0</v>
      </c>
      <c r="L214" s="436">
        <v>0</v>
      </c>
      <c r="M214" s="436">
        <v>402</v>
      </c>
      <c r="N214" s="436">
        <v>402</v>
      </c>
      <c r="O214" s="436">
        <v>55</v>
      </c>
      <c r="P214" s="436">
        <v>347</v>
      </c>
      <c r="Q214" s="436">
        <v>0</v>
      </c>
      <c r="R214" s="436">
        <v>0</v>
      </c>
      <c r="S214" s="436">
        <v>0</v>
      </c>
      <c r="T214" s="436">
        <v>0</v>
      </c>
      <c r="U214" s="436">
        <v>0</v>
      </c>
      <c r="V214" s="436">
        <v>0</v>
      </c>
      <c r="W214" s="436">
        <v>0</v>
      </c>
      <c r="X214" s="436">
        <v>0</v>
      </c>
      <c r="Y214" s="436">
        <v>57.428571428571431</v>
      </c>
      <c r="Z214" s="436">
        <v>246.99999999999983</v>
      </c>
      <c r="AA214" s="436">
        <v>247.99999999999994</v>
      </c>
      <c r="AB214" s="436">
        <v>0</v>
      </c>
      <c r="AC214" s="436">
        <v>0</v>
      </c>
      <c r="AD214" s="436">
        <v>5.9999999999999769</v>
      </c>
      <c r="AE214" s="436">
        <v>53.999999999999908</v>
      </c>
      <c r="AF214" s="436">
        <v>38</v>
      </c>
      <c r="AG214" s="436">
        <v>25.999999999999964</v>
      </c>
      <c r="AH214" s="436">
        <v>99.999999999999744</v>
      </c>
      <c r="AI214" s="436">
        <v>173.99999999999986</v>
      </c>
      <c r="AJ214" s="436">
        <v>3.9999999999999978</v>
      </c>
      <c r="AK214" s="436">
        <v>0</v>
      </c>
      <c r="AL214" s="436">
        <v>0</v>
      </c>
      <c r="AM214" s="436">
        <v>0</v>
      </c>
      <c r="AN214" s="436">
        <v>0</v>
      </c>
      <c r="AO214" s="436">
        <v>0</v>
      </c>
      <c r="AP214" s="436">
        <v>0</v>
      </c>
      <c r="AQ214" s="436">
        <v>0</v>
      </c>
      <c r="AR214" s="436">
        <v>212.00576368876045</v>
      </c>
      <c r="AS214" s="436">
        <v>0</v>
      </c>
      <c r="AT214" s="436">
        <v>156.78653525150469</v>
      </c>
      <c r="AU214" s="436">
        <v>0</v>
      </c>
      <c r="AV214" s="436">
        <v>0</v>
      </c>
      <c r="AW214" s="436">
        <v>0</v>
      </c>
      <c r="AX214" s="436">
        <v>0</v>
      </c>
      <c r="AY214" s="436">
        <v>0</v>
      </c>
      <c r="AZ214" s="436">
        <v>0</v>
      </c>
      <c r="BA214" s="436">
        <v>0</v>
      </c>
      <c r="BB214" s="436">
        <v>0</v>
      </c>
      <c r="BC214" s="436">
        <v>0.54</v>
      </c>
      <c r="BD214" s="436">
        <v>0</v>
      </c>
      <c r="BE214" s="436">
        <v>0</v>
      </c>
      <c r="BF214" s="437">
        <v>0</v>
      </c>
      <c r="BG214" s="436">
        <v>0</v>
      </c>
      <c r="BH214" s="436">
        <v>1</v>
      </c>
      <c r="BI214" s="436">
        <v>0</v>
      </c>
    </row>
    <row r="215" spans="1:61">
      <c r="A215" s="432">
        <v>144722</v>
      </c>
      <c r="B215" s="432">
        <v>3302181</v>
      </c>
      <c r="C215" s="433" t="s">
        <v>289</v>
      </c>
      <c r="D215" s="417" t="s">
        <v>515</v>
      </c>
      <c r="E215" s="434" t="s">
        <v>518</v>
      </c>
      <c r="F215" s="435">
        <v>1</v>
      </c>
      <c r="G215" s="436">
        <v>0</v>
      </c>
      <c r="H215" s="436">
        <v>0</v>
      </c>
      <c r="I215" s="436">
        <v>7</v>
      </c>
      <c r="J215" s="436">
        <v>0</v>
      </c>
      <c r="K215" s="436">
        <v>0</v>
      </c>
      <c r="L215" s="436">
        <v>0</v>
      </c>
      <c r="M215" s="436">
        <v>425</v>
      </c>
      <c r="N215" s="436">
        <v>425</v>
      </c>
      <c r="O215" s="436">
        <v>55</v>
      </c>
      <c r="P215" s="436">
        <v>370</v>
      </c>
      <c r="Q215" s="436">
        <v>0</v>
      </c>
      <c r="R215" s="436">
        <v>0</v>
      </c>
      <c r="S215" s="436">
        <v>0</v>
      </c>
      <c r="T215" s="436">
        <v>0</v>
      </c>
      <c r="U215" s="436">
        <v>0</v>
      </c>
      <c r="V215" s="436">
        <v>0</v>
      </c>
      <c r="W215" s="436">
        <v>0</v>
      </c>
      <c r="X215" s="436">
        <v>0</v>
      </c>
      <c r="Y215" s="436">
        <v>60.714285714285715</v>
      </c>
      <c r="Z215" s="436">
        <v>229.99999999999989</v>
      </c>
      <c r="AA215" s="436">
        <v>233</v>
      </c>
      <c r="AB215" s="436">
        <v>0</v>
      </c>
      <c r="AC215" s="436">
        <v>0</v>
      </c>
      <c r="AD215" s="436">
        <v>18.999999999999968</v>
      </c>
      <c r="AE215" s="436">
        <v>29.999999999999982</v>
      </c>
      <c r="AF215" s="436">
        <v>204</v>
      </c>
      <c r="AG215" s="436">
        <v>136.99999999999974</v>
      </c>
      <c r="AH215" s="436">
        <v>19.999999999999972</v>
      </c>
      <c r="AI215" s="436">
        <v>7.9999999999999982</v>
      </c>
      <c r="AJ215" s="436">
        <v>6.9999999999999929</v>
      </c>
      <c r="AK215" s="436">
        <v>0</v>
      </c>
      <c r="AL215" s="436">
        <v>0</v>
      </c>
      <c r="AM215" s="436">
        <v>0</v>
      </c>
      <c r="AN215" s="436">
        <v>0</v>
      </c>
      <c r="AO215" s="436">
        <v>0</v>
      </c>
      <c r="AP215" s="436">
        <v>0</v>
      </c>
      <c r="AQ215" s="436">
        <v>0</v>
      </c>
      <c r="AR215" s="436">
        <v>199.86486486486476</v>
      </c>
      <c r="AS215" s="436">
        <v>0</v>
      </c>
      <c r="AT215" s="436">
        <v>179.72989594801294</v>
      </c>
      <c r="AU215" s="436">
        <v>0</v>
      </c>
      <c r="AV215" s="436">
        <v>0</v>
      </c>
      <c r="AW215" s="436">
        <v>0</v>
      </c>
      <c r="AX215" s="436">
        <v>0</v>
      </c>
      <c r="AY215" s="436">
        <v>0</v>
      </c>
      <c r="AZ215" s="436">
        <v>0</v>
      </c>
      <c r="BA215" s="436">
        <v>10.584905660377322</v>
      </c>
      <c r="BB215" s="436">
        <v>0</v>
      </c>
      <c r="BC215" s="436">
        <v>0.49399999999999999</v>
      </c>
      <c r="BD215" s="436">
        <v>0</v>
      </c>
      <c r="BE215" s="436">
        <v>0</v>
      </c>
      <c r="BF215" s="437">
        <v>0</v>
      </c>
      <c r="BG215" s="436">
        <v>0</v>
      </c>
      <c r="BH215" s="436">
        <v>1</v>
      </c>
      <c r="BI215" s="436">
        <v>0</v>
      </c>
    </row>
    <row r="216" spans="1:61">
      <c r="A216" s="432">
        <v>146075</v>
      </c>
      <c r="B216" s="432">
        <v>3302186</v>
      </c>
      <c r="C216" s="433" t="s">
        <v>290</v>
      </c>
      <c r="D216" s="417" t="s">
        <v>515</v>
      </c>
      <c r="E216" s="434" t="s">
        <v>518</v>
      </c>
      <c r="F216" s="435">
        <v>1</v>
      </c>
      <c r="G216" s="436">
        <v>0</v>
      </c>
      <c r="H216" s="436">
        <v>0</v>
      </c>
      <c r="I216" s="436">
        <v>7</v>
      </c>
      <c r="J216" s="436">
        <v>0</v>
      </c>
      <c r="K216" s="436">
        <v>0</v>
      </c>
      <c r="L216" s="436">
        <v>0</v>
      </c>
      <c r="M216" s="436">
        <v>551</v>
      </c>
      <c r="N216" s="436">
        <v>551</v>
      </c>
      <c r="O216" s="436">
        <v>61</v>
      </c>
      <c r="P216" s="436">
        <v>490</v>
      </c>
      <c r="Q216" s="436">
        <v>0</v>
      </c>
      <c r="R216" s="436">
        <v>0</v>
      </c>
      <c r="S216" s="436">
        <v>0</v>
      </c>
      <c r="T216" s="436">
        <v>0</v>
      </c>
      <c r="U216" s="436">
        <v>0</v>
      </c>
      <c r="V216" s="436">
        <v>0</v>
      </c>
      <c r="W216" s="436">
        <v>0</v>
      </c>
      <c r="X216" s="436">
        <v>0</v>
      </c>
      <c r="Y216" s="436">
        <v>78.714285714285708</v>
      </c>
      <c r="Z216" s="436">
        <v>259.99999999999949</v>
      </c>
      <c r="AA216" s="436">
        <v>271.99999999999977</v>
      </c>
      <c r="AB216" s="436">
        <v>0</v>
      </c>
      <c r="AC216" s="436">
        <v>0</v>
      </c>
      <c r="AD216" s="436">
        <v>24.999999999999993</v>
      </c>
      <c r="AE216" s="436">
        <v>127.99999999999989</v>
      </c>
      <c r="AF216" s="436">
        <v>76.99999999999973</v>
      </c>
      <c r="AG216" s="436">
        <v>170</v>
      </c>
      <c r="AH216" s="436">
        <v>79.999999999999929</v>
      </c>
      <c r="AI216" s="436">
        <v>68.99999999999973</v>
      </c>
      <c r="AJ216" s="436">
        <v>1.9999999999999982</v>
      </c>
      <c r="AK216" s="436">
        <v>0</v>
      </c>
      <c r="AL216" s="436">
        <v>0</v>
      </c>
      <c r="AM216" s="436">
        <v>0</v>
      </c>
      <c r="AN216" s="436">
        <v>0</v>
      </c>
      <c r="AO216" s="436">
        <v>0</v>
      </c>
      <c r="AP216" s="436">
        <v>0</v>
      </c>
      <c r="AQ216" s="436">
        <v>0</v>
      </c>
      <c r="AR216" s="436">
        <v>194.53673469387704</v>
      </c>
      <c r="AS216" s="436">
        <v>0</v>
      </c>
      <c r="AT216" s="436">
        <v>196.7735908811116</v>
      </c>
      <c r="AU216" s="436">
        <v>0</v>
      </c>
      <c r="AV216" s="436">
        <v>0</v>
      </c>
      <c r="AW216" s="436">
        <v>0</v>
      </c>
      <c r="AX216" s="436">
        <v>0</v>
      </c>
      <c r="AY216" s="436">
        <v>0</v>
      </c>
      <c r="AZ216" s="436">
        <v>0</v>
      </c>
      <c r="BA216" s="436">
        <v>13.940000000000001</v>
      </c>
      <c r="BB216" s="436">
        <v>0</v>
      </c>
      <c r="BC216" s="436">
        <v>0.376</v>
      </c>
      <c r="BD216" s="436">
        <v>0</v>
      </c>
      <c r="BE216" s="436">
        <v>0</v>
      </c>
      <c r="BF216" s="437">
        <v>0</v>
      </c>
      <c r="BG216" s="436">
        <v>0</v>
      </c>
      <c r="BH216" s="436">
        <v>1</v>
      </c>
      <c r="BI216" s="436">
        <v>0</v>
      </c>
    </row>
    <row r="217" spans="1:61">
      <c r="A217" s="432">
        <v>146268</v>
      </c>
      <c r="B217" s="432">
        <v>3302187</v>
      </c>
      <c r="C217" s="433" t="s">
        <v>291</v>
      </c>
      <c r="D217" s="417" t="s">
        <v>515</v>
      </c>
      <c r="E217" s="434" t="s">
        <v>518</v>
      </c>
      <c r="F217" s="435">
        <v>1</v>
      </c>
      <c r="G217" s="436">
        <v>0</v>
      </c>
      <c r="H217" s="436">
        <v>0</v>
      </c>
      <c r="I217" s="436">
        <v>7</v>
      </c>
      <c r="J217" s="436">
        <v>0</v>
      </c>
      <c r="K217" s="436">
        <v>0</v>
      </c>
      <c r="L217" s="436">
        <v>0</v>
      </c>
      <c r="M217" s="436">
        <v>393</v>
      </c>
      <c r="N217" s="436">
        <v>393</v>
      </c>
      <c r="O217" s="436">
        <v>51</v>
      </c>
      <c r="P217" s="436">
        <v>342</v>
      </c>
      <c r="Q217" s="436">
        <v>0</v>
      </c>
      <c r="R217" s="436">
        <v>0</v>
      </c>
      <c r="S217" s="436">
        <v>0</v>
      </c>
      <c r="T217" s="436">
        <v>0</v>
      </c>
      <c r="U217" s="436">
        <v>0</v>
      </c>
      <c r="V217" s="436">
        <v>0</v>
      </c>
      <c r="W217" s="436">
        <v>0</v>
      </c>
      <c r="X217" s="436">
        <v>0</v>
      </c>
      <c r="Y217" s="436">
        <v>56.142857142857146</v>
      </c>
      <c r="Z217" s="436">
        <v>226.99999999999974</v>
      </c>
      <c r="AA217" s="436">
        <v>227.99999999999994</v>
      </c>
      <c r="AB217" s="436">
        <v>0</v>
      </c>
      <c r="AC217" s="436">
        <v>0</v>
      </c>
      <c r="AD217" s="436">
        <v>15.999999999999991</v>
      </c>
      <c r="AE217" s="436">
        <v>107.99999999999982</v>
      </c>
      <c r="AF217" s="436">
        <v>46.999999999999943</v>
      </c>
      <c r="AG217" s="436">
        <v>36.999999999999993</v>
      </c>
      <c r="AH217" s="436">
        <v>94.999999999999673</v>
      </c>
      <c r="AI217" s="436">
        <v>52.999999999999908</v>
      </c>
      <c r="AJ217" s="436">
        <v>36.999999999999993</v>
      </c>
      <c r="AK217" s="436">
        <v>0</v>
      </c>
      <c r="AL217" s="436">
        <v>0</v>
      </c>
      <c r="AM217" s="436">
        <v>0</v>
      </c>
      <c r="AN217" s="436">
        <v>0</v>
      </c>
      <c r="AO217" s="436">
        <v>0</v>
      </c>
      <c r="AP217" s="436">
        <v>0</v>
      </c>
      <c r="AQ217" s="436">
        <v>0</v>
      </c>
      <c r="AR217" s="436">
        <v>120.21176470588216</v>
      </c>
      <c r="AS217" s="436">
        <v>0</v>
      </c>
      <c r="AT217" s="436">
        <v>168.49046588081299</v>
      </c>
      <c r="AU217" s="436">
        <v>0</v>
      </c>
      <c r="AV217" s="436">
        <v>0</v>
      </c>
      <c r="AW217" s="436">
        <v>0</v>
      </c>
      <c r="AX217" s="436">
        <v>0</v>
      </c>
      <c r="AY217" s="436">
        <v>0</v>
      </c>
      <c r="AZ217" s="436">
        <v>0</v>
      </c>
      <c r="BA217" s="436">
        <v>23.419999999999941</v>
      </c>
      <c r="BB217" s="436">
        <v>0</v>
      </c>
      <c r="BC217" s="436">
        <v>0.60599999999999998</v>
      </c>
      <c r="BD217" s="436">
        <v>0</v>
      </c>
      <c r="BE217" s="436">
        <v>0</v>
      </c>
      <c r="BF217" s="437">
        <v>0</v>
      </c>
      <c r="BG217" s="436">
        <v>0</v>
      </c>
      <c r="BH217" s="436">
        <v>1</v>
      </c>
      <c r="BI217" s="436">
        <v>0</v>
      </c>
    </row>
    <row r="218" spans="1:61">
      <c r="A218" s="432">
        <v>143433</v>
      </c>
      <c r="B218" s="432">
        <v>3302188</v>
      </c>
      <c r="C218" s="433" t="s">
        <v>292</v>
      </c>
      <c r="D218" s="417" t="s">
        <v>515</v>
      </c>
      <c r="E218" s="434" t="s">
        <v>518</v>
      </c>
      <c r="F218" s="435">
        <v>1</v>
      </c>
      <c r="G218" s="436">
        <v>0</v>
      </c>
      <c r="H218" s="436">
        <v>0</v>
      </c>
      <c r="I218" s="436">
        <v>7</v>
      </c>
      <c r="J218" s="436">
        <v>0</v>
      </c>
      <c r="K218" s="436">
        <v>0</v>
      </c>
      <c r="L218" s="436">
        <v>0</v>
      </c>
      <c r="M218" s="436">
        <v>198</v>
      </c>
      <c r="N218" s="436">
        <v>198</v>
      </c>
      <c r="O218" s="436">
        <v>30</v>
      </c>
      <c r="P218" s="436">
        <v>168</v>
      </c>
      <c r="Q218" s="436">
        <v>0</v>
      </c>
      <c r="R218" s="436">
        <v>0</v>
      </c>
      <c r="S218" s="436">
        <v>0</v>
      </c>
      <c r="T218" s="436">
        <v>0</v>
      </c>
      <c r="U218" s="436">
        <v>0</v>
      </c>
      <c r="V218" s="436">
        <v>0</v>
      </c>
      <c r="W218" s="436">
        <v>0</v>
      </c>
      <c r="X218" s="436">
        <v>0</v>
      </c>
      <c r="Y218" s="436">
        <v>28.285714285714285</v>
      </c>
      <c r="Z218" s="436">
        <v>65.999999999999929</v>
      </c>
      <c r="AA218" s="436">
        <v>68.999999999999901</v>
      </c>
      <c r="AB218" s="436">
        <v>0</v>
      </c>
      <c r="AC218" s="436">
        <v>0</v>
      </c>
      <c r="AD218" s="436">
        <v>141.99999999999997</v>
      </c>
      <c r="AE218" s="436">
        <v>0</v>
      </c>
      <c r="AF218" s="436">
        <v>22.999999999999968</v>
      </c>
      <c r="AG218" s="436">
        <v>14.999999999999989</v>
      </c>
      <c r="AH218" s="436">
        <v>0.99999999999999989</v>
      </c>
      <c r="AI218" s="436">
        <v>12.999999999999988</v>
      </c>
      <c r="AJ218" s="436">
        <v>3.9999999999999996</v>
      </c>
      <c r="AK218" s="436">
        <v>0</v>
      </c>
      <c r="AL218" s="436">
        <v>0</v>
      </c>
      <c r="AM218" s="436">
        <v>0</v>
      </c>
      <c r="AN218" s="436">
        <v>0</v>
      </c>
      <c r="AO218" s="436">
        <v>0</v>
      </c>
      <c r="AP218" s="436">
        <v>0</v>
      </c>
      <c r="AQ218" s="436">
        <v>0</v>
      </c>
      <c r="AR218" s="436">
        <v>22.392857142857125</v>
      </c>
      <c r="AS218" s="436">
        <v>0</v>
      </c>
      <c r="AT218" s="436">
        <v>37.426829268292593</v>
      </c>
      <c r="AU218" s="436">
        <v>0</v>
      </c>
      <c r="AV218" s="436">
        <v>0</v>
      </c>
      <c r="AW218" s="436">
        <v>0</v>
      </c>
      <c r="AX218" s="436">
        <v>0</v>
      </c>
      <c r="AY218" s="436">
        <v>0</v>
      </c>
      <c r="AZ218" s="436">
        <v>0</v>
      </c>
      <c r="BA218" s="436">
        <v>0</v>
      </c>
      <c r="BB218" s="436">
        <v>0</v>
      </c>
      <c r="BC218" s="436">
        <v>0.64600000000000002</v>
      </c>
      <c r="BD218" s="436">
        <v>0</v>
      </c>
      <c r="BE218" s="436">
        <v>0</v>
      </c>
      <c r="BF218" s="437">
        <v>0</v>
      </c>
      <c r="BG218" s="436">
        <v>0</v>
      </c>
      <c r="BH218" s="436">
        <v>1</v>
      </c>
      <c r="BI218" s="436">
        <v>0</v>
      </c>
    </row>
    <row r="219" spans="1:61">
      <c r="A219" s="432">
        <v>151017</v>
      </c>
      <c r="B219" s="432">
        <v>3302191</v>
      </c>
      <c r="C219" s="433" t="s">
        <v>293</v>
      </c>
      <c r="D219" s="417" t="s">
        <v>515</v>
      </c>
      <c r="E219" s="434" t="s">
        <v>518</v>
      </c>
      <c r="F219" s="435">
        <v>1</v>
      </c>
      <c r="G219" s="436">
        <v>0</v>
      </c>
      <c r="H219" s="436">
        <v>0</v>
      </c>
      <c r="I219" s="436">
        <v>7</v>
      </c>
      <c r="J219" s="436">
        <v>0</v>
      </c>
      <c r="K219" s="436">
        <v>0</v>
      </c>
      <c r="L219" s="436">
        <v>0</v>
      </c>
      <c r="M219" s="436">
        <v>208</v>
      </c>
      <c r="N219" s="436">
        <v>208</v>
      </c>
      <c r="O219" s="436">
        <v>30</v>
      </c>
      <c r="P219" s="436">
        <v>178</v>
      </c>
      <c r="Q219" s="436">
        <v>0</v>
      </c>
      <c r="R219" s="436">
        <v>0</v>
      </c>
      <c r="S219" s="436">
        <v>0</v>
      </c>
      <c r="T219" s="436">
        <v>0</v>
      </c>
      <c r="U219" s="436">
        <v>0</v>
      </c>
      <c r="V219" s="436">
        <v>0</v>
      </c>
      <c r="W219" s="436">
        <v>0</v>
      </c>
      <c r="X219" s="436">
        <v>0</v>
      </c>
      <c r="Y219" s="436">
        <v>29.714285714285715</v>
      </c>
      <c r="Z219" s="436">
        <v>127.99999999999991</v>
      </c>
      <c r="AA219" s="436">
        <v>128.99999999999986</v>
      </c>
      <c r="AB219" s="436">
        <v>0</v>
      </c>
      <c r="AC219" s="436">
        <v>0</v>
      </c>
      <c r="AD219" s="436">
        <v>8.9999999999999858</v>
      </c>
      <c r="AE219" s="436">
        <v>5.9999999999999902</v>
      </c>
      <c r="AF219" s="436">
        <v>14.999999999999996</v>
      </c>
      <c r="AG219" s="436">
        <v>36.999999999999922</v>
      </c>
      <c r="AH219" s="436">
        <v>78</v>
      </c>
      <c r="AI219" s="436">
        <v>11.99999999999998</v>
      </c>
      <c r="AJ219" s="436">
        <v>50.999999999999851</v>
      </c>
      <c r="AK219" s="436">
        <v>0</v>
      </c>
      <c r="AL219" s="436">
        <v>0</v>
      </c>
      <c r="AM219" s="436">
        <v>0</v>
      </c>
      <c r="AN219" s="436">
        <v>0</v>
      </c>
      <c r="AO219" s="436">
        <v>0</v>
      </c>
      <c r="AP219" s="436">
        <v>0</v>
      </c>
      <c r="AQ219" s="436">
        <v>0</v>
      </c>
      <c r="AR219" s="436">
        <v>29.213483146067379</v>
      </c>
      <c r="AS219" s="436">
        <v>0</v>
      </c>
      <c r="AT219" s="436">
        <v>72.723760541036796</v>
      </c>
      <c r="AU219" s="436">
        <v>0</v>
      </c>
      <c r="AV219" s="436">
        <v>0</v>
      </c>
      <c r="AW219" s="436">
        <v>0</v>
      </c>
      <c r="AX219" s="436">
        <v>0</v>
      </c>
      <c r="AY219" s="436">
        <v>0</v>
      </c>
      <c r="AZ219" s="436">
        <v>0</v>
      </c>
      <c r="BA219" s="436">
        <v>1.5199999999999998</v>
      </c>
      <c r="BB219" s="436">
        <v>0</v>
      </c>
      <c r="BC219" s="436">
        <v>0.57299999999999995</v>
      </c>
      <c r="BD219" s="436">
        <v>0</v>
      </c>
      <c r="BE219" s="436">
        <v>0</v>
      </c>
      <c r="BF219" s="437">
        <v>0</v>
      </c>
      <c r="BG219" s="436">
        <v>0</v>
      </c>
      <c r="BH219" s="436">
        <v>1</v>
      </c>
      <c r="BI219" s="436">
        <v>0</v>
      </c>
    </row>
    <row r="220" spans="1:61">
      <c r="A220" s="432">
        <v>146385</v>
      </c>
      <c r="B220" s="432">
        <v>3302194</v>
      </c>
      <c r="C220" s="433" t="s">
        <v>294</v>
      </c>
      <c r="D220" s="417" t="s">
        <v>515</v>
      </c>
      <c r="E220" s="434" t="s">
        <v>518</v>
      </c>
      <c r="F220" s="435">
        <v>1</v>
      </c>
      <c r="G220" s="436">
        <v>0</v>
      </c>
      <c r="H220" s="436">
        <v>0</v>
      </c>
      <c r="I220" s="436">
        <v>7</v>
      </c>
      <c r="J220" s="436">
        <v>0</v>
      </c>
      <c r="K220" s="436">
        <v>0</v>
      </c>
      <c r="L220" s="436">
        <v>0</v>
      </c>
      <c r="M220" s="436">
        <v>410</v>
      </c>
      <c r="N220" s="436">
        <v>410</v>
      </c>
      <c r="O220" s="436">
        <v>60</v>
      </c>
      <c r="P220" s="436">
        <v>350</v>
      </c>
      <c r="Q220" s="436">
        <v>0</v>
      </c>
      <c r="R220" s="436">
        <v>0</v>
      </c>
      <c r="S220" s="436">
        <v>0</v>
      </c>
      <c r="T220" s="436">
        <v>0</v>
      </c>
      <c r="U220" s="436">
        <v>0</v>
      </c>
      <c r="V220" s="436">
        <v>0</v>
      </c>
      <c r="W220" s="436">
        <v>0</v>
      </c>
      <c r="X220" s="436">
        <v>0</v>
      </c>
      <c r="Y220" s="436">
        <v>58.571428571428569</v>
      </c>
      <c r="Z220" s="436">
        <v>189.9999999999998</v>
      </c>
      <c r="AA220" s="436">
        <v>193.99999999999997</v>
      </c>
      <c r="AB220" s="436">
        <v>0</v>
      </c>
      <c r="AC220" s="436">
        <v>0</v>
      </c>
      <c r="AD220" s="436">
        <v>98.239608801955896</v>
      </c>
      <c r="AE220" s="436">
        <v>15.03667481662589</v>
      </c>
      <c r="AF220" s="436">
        <v>233.56968215158921</v>
      </c>
      <c r="AG220" s="436">
        <v>29.070904645476766</v>
      </c>
      <c r="AH220" s="436">
        <v>9.0220048899755412</v>
      </c>
      <c r="AI220" s="436">
        <v>19.046454767726132</v>
      </c>
      <c r="AJ220" s="436">
        <v>6.0146699266503472</v>
      </c>
      <c r="AK220" s="436">
        <v>0</v>
      </c>
      <c r="AL220" s="436">
        <v>0</v>
      </c>
      <c r="AM220" s="436">
        <v>0</v>
      </c>
      <c r="AN220" s="436">
        <v>0</v>
      </c>
      <c r="AO220" s="436">
        <v>0</v>
      </c>
      <c r="AP220" s="436">
        <v>0</v>
      </c>
      <c r="AQ220" s="436">
        <v>0</v>
      </c>
      <c r="AR220" s="436">
        <v>203.82857142857137</v>
      </c>
      <c r="AS220" s="436">
        <v>0</v>
      </c>
      <c r="AT220" s="436">
        <v>179.2134200643026</v>
      </c>
      <c r="AU220" s="436">
        <v>0</v>
      </c>
      <c r="AV220" s="436">
        <v>0</v>
      </c>
      <c r="AW220" s="436">
        <v>0</v>
      </c>
      <c r="AX220" s="436">
        <v>0</v>
      </c>
      <c r="AY220" s="436">
        <v>0</v>
      </c>
      <c r="AZ220" s="436">
        <v>0</v>
      </c>
      <c r="BA220" s="436">
        <v>27.65490196078396</v>
      </c>
      <c r="BB220" s="436">
        <v>0</v>
      </c>
      <c r="BC220" s="436">
        <v>0.54500000000000004</v>
      </c>
      <c r="BD220" s="436">
        <v>0</v>
      </c>
      <c r="BE220" s="436">
        <v>0</v>
      </c>
      <c r="BF220" s="437">
        <v>0</v>
      </c>
      <c r="BG220" s="436">
        <v>0</v>
      </c>
      <c r="BH220" s="436">
        <v>1</v>
      </c>
      <c r="BI220" s="436">
        <v>0</v>
      </c>
    </row>
    <row r="221" spans="1:61">
      <c r="A221" s="432">
        <v>138104</v>
      </c>
      <c r="B221" s="432">
        <v>3302195</v>
      </c>
      <c r="C221" s="433" t="s">
        <v>295</v>
      </c>
      <c r="D221" s="417" t="s">
        <v>515</v>
      </c>
      <c r="E221" s="434" t="s">
        <v>518</v>
      </c>
      <c r="F221" s="435">
        <v>1</v>
      </c>
      <c r="G221" s="436">
        <v>0</v>
      </c>
      <c r="H221" s="436">
        <v>0</v>
      </c>
      <c r="I221" s="436">
        <v>7</v>
      </c>
      <c r="J221" s="436">
        <v>0</v>
      </c>
      <c r="K221" s="436">
        <v>0</v>
      </c>
      <c r="L221" s="436">
        <v>0</v>
      </c>
      <c r="M221" s="436">
        <v>511</v>
      </c>
      <c r="N221" s="436">
        <v>511</v>
      </c>
      <c r="O221" s="436">
        <v>62</v>
      </c>
      <c r="P221" s="436">
        <v>449</v>
      </c>
      <c r="Q221" s="436">
        <v>0</v>
      </c>
      <c r="R221" s="436">
        <v>0</v>
      </c>
      <c r="S221" s="436">
        <v>0</v>
      </c>
      <c r="T221" s="436">
        <v>0</v>
      </c>
      <c r="U221" s="436">
        <v>0</v>
      </c>
      <c r="V221" s="436">
        <v>0</v>
      </c>
      <c r="W221" s="436">
        <v>0</v>
      </c>
      <c r="X221" s="436">
        <v>0</v>
      </c>
      <c r="Y221" s="436">
        <v>73</v>
      </c>
      <c r="Z221" s="436">
        <v>323.99999999999994</v>
      </c>
      <c r="AA221" s="436">
        <v>327</v>
      </c>
      <c r="AB221" s="436">
        <v>0</v>
      </c>
      <c r="AC221" s="436">
        <v>0</v>
      </c>
      <c r="AD221" s="436">
        <v>35.068627450980358</v>
      </c>
      <c r="AE221" s="436">
        <v>15.029411764705856</v>
      </c>
      <c r="AF221" s="436">
        <v>11.021568627450934</v>
      </c>
      <c r="AG221" s="436">
        <v>80.156862745097925</v>
      </c>
      <c r="AH221" s="436">
        <v>156.30588235294093</v>
      </c>
      <c r="AI221" s="436">
        <v>103.20196078431347</v>
      </c>
      <c r="AJ221" s="436">
        <v>110.21568627450932</v>
      </c>
      <c r="AK221" s="436">
        <v>0</v>
      </c>
      <c r="AL221" s="436">
        <v>0</v>
      </c>
      <c r="AM221" s="436">
        <v>0</v>
      </c>
      <c r="AN221" s="436">
        <v>0</v>
      </c>
      <c r="AO221" s="436">
        <v>0</v>
      </c>
      <c r="AP221" s="436">
        <v>0</v>
      </c>
      <c r="AQ221" s="436">
        <v>0</v>
      </c>
      <c r="AR221" s="436">
        <v>52.70403587443905</v>
      </c>
      <c r="AS221" s="436">
        <v>0</v>
      </c>
      <c r="AT221" s="436">
        <v>291.59334085794194</v>
      </c>
      <c r="AU221" s="436">
        <v>0</v>
      </c>
      <c r="AV221" s="436">
        <v>0</v>
      </c>
      <c r="AW221" s="436">
        <v>0</v>
      </c>
      <c r="AX221" s="436">
        <v>0</v>
      </c>
      <c r="AY221" s="436">
        <v>0</v>
      </c>
      <c r="AZ221" s="436">
        <v>0</v>
      </c>
      <c r="BA221" s="436">
        <v>0</v>
      </c>
      <c r="BB221" s="436">
        <v>0</v>
      </c>
      <c r="BC221" s="436">
        <v>0.45700000000000002</v>
      </c>
      <c r="BD221" s="436">
        <v>0</v>
      </c>
      <c r="BE221" s="436">
        <v>0</v>
      </c>
      <c r="BF221" s="437">
        <v>0</v>
      </c>
      <c r="BG221" s="436">
        <v>0</v>
      </c>
      <c r="BH221" s="436">
        <v>1</v>
      </c>
      <c r="BI221" s="436">
        <v>0</v>
      </c>
    </row>
    <row r="222" spans="1:61">
      <c r="A222" s="432">
        <v>146437</v>
      </c>
      <c r="B222" s="432">
        <v>3302196</v>
      </c>
      <c r="C222" s="433" t="s">
        <v>296</v>
      </c>
      <c r="D222" s="417" t="s">
        <v>515</v>
      </c>
      <c r="E222" s="434" t="s">
        <v>518</v>
      </c>
      <c r="F222" s="435">
        <v>1</v>
      </c>
      <c r="G222" s="436">
        <v>0</v>
      </c>
      <c r="H222" s="436">
        <v>0</v>
      </c>
      <c r="I222" s="436">
        <v>7</v>
      </c>
      <c r="J222" s="436">
        <v>0</v>
      </c>
      <c r="K222" s="436">
        <v>0</v>
      </c>
      <c r="L222" s="436">
        <v>0</v>
      </c>
      <c r="M222" s="436">
        <v>366</v>
      </c>
      <c r="N222" s="436">
        <v>366</v>
      </c>
      <c r="O222" s="436">
        <v>45</v>
      </c>
      <c r="P222" s="436">
        <v>321</v>
      </c>
      <c r="Q222" s="436">
        <v>0</v>
      </c>
      <c r="R222" s="436">
        <v>0</v>
      </c>
      <c r="S222" s="436">
        <v>0</v>
      </c>
      <c r="T222" s="436">
        <v>0</v>
      </c>
      <c r="U222" s="436">
        <v>0</v>
      </c>
      <c r="V222" s="436">
        <v>0</v>
      </c>
      <c r="W222" s="436">
        <v>0</v>
      </c>
      <c r="X222" s="436">
        <v>0</v>
      </c>
      <c r="Y222" s="436">
        <v>52.285714285714285</v>
      </c>
      <c r="Z222" s="436">
        <v>207.99999999999974</v>
      </c>
      <c r="AA222" s="436">
        <v>207.99999999999974</v>
      </c>
      <c r="AB222" s="436">
        <v>0</v>
      </c>
      <c r="AC222" s="436">
        <v>0</v>
      </c>
      <c r="AD222" s="436">
        <v>28.999999999999993</v>
      </c>
      <c r="AE222" s="436">
        <v>6.9999999999999671</v>
      </c>
      <c r="AF222" s="436">
        <v>2</v>
      </c>
      <c r="AG222" s="436">
        <v>33.999999999999972</v>
      </c>
      <c r="AH222" s="436">
        <v>77.999999999999758</v>
      </c>
      <c r="AI222" s="436">
        <v>127.99999999999994</v>
      </c>
      <c r="AJ222" s="436">
        <v>87.999999999999872</v>
      </c>
      <c r="AK222" s="436">
        <v>0</v>
      </c>
      <c r="AL222" s="436">
        <v>0</v>
      </c>
      <c r="AM222" s="436">
        <v>0</v>
      </c>
      <c r="AN222" s="436">
        <v>0</v>
      </c>
      <c r="AO222" s="436">
        <v>0</v>
      </c>
      <c r="AP222" s="436">
        <v>0</v>
      </c>
      <c r="AQ222" s="436">
        <v>0</v>
      </c>
      <c r="AR222" s="436">
        <v>170.41875000000002</v>
      </c>
      <c r="AS222" s="436">
        <v>0</v>
      </c>
      <c r="AT222" s="436">
        <v>186.05740186688905</v>
      </c>
      <c r="AU222" s="436">
        <v>0</v>
      </c>
      <c r="AV222" s="436">
        <v>0</v>
      </c>
      <c r="AW222" s="436">
        <v>0</v>
      </c>
      <c r="AX222" s="436">
        <v>0</v>
      </c>
      <c r="AY222" s="436">
        <v>0</v>
      </c>
      <c r="AZ222" s="436">
        <v>0</v>
      </c>
      <c r="BA222" s="436">
        <v>32.486280991735399</v>
      </c>
      <c r="BB222" s="436">
        <v>0</v>
      </c>
      <c r="BC222" s="436">
        <v>0.55300000000000005</v>
      </c>
      <c r="BD222" s="436">
        <v>0</v>
      </c>
      <c r="BE222" s="436">
        <v>0</v>
      </c>
      <c r="BF222" s="437">
        <v>0</v>
      </c>
      <c r="BG222" s="436">
        <v>0</v>
      </c>
      <c r="BH222" s="436">
        <v>1</v>
      </c>
      <c r="BI222" s="436">
        <v>0</v>
      </c>
    </row>
    <row r="223" spans="1:61">
      <c r="A223" s="432">
        <v>146817</v>
      </c>
      <c r="B223" s="432">
        <v>3302198</v>
      </c>
      <c r="C223" s="433" t="s">
        <v>297</v>
      </c>
      <c r="D223" s="417" t="s">
        <v>515</v>
      </c>
      <c r="E223" s="434" t="s">
        <v>518</v>
      </c>
      <c r="F223" s="435">
        <v>1</v>
      </c>
      <c r="G223" s="436">
        <v>0</v>
      </c>
      <c r="H223" s="436">
        <v>0</v>
      </c>
      <c r="I223" s="436">
        <v>4</v>
      </c>
      <c r="J223" s="436">
        <v>0</v>
      </c>
      <c r="K223" s="436">
        <v>0</v>
      </c>
      <c r="L223" s="436">
        <v>0</v>
      </c>
      <c r="M223" s="436">
        <v>230</v>
      </c>
      <c r="N223" s="436">
        <v>230</v>
      </c>
      <c r="O223" s="436">
        <v>0</v>
      </c>
      <c r="P223" s="436">
        <v>230</v>
      </c>
      <c r="Q223" s="436">
        <v>0</v>
      </c>
      <c r="R223" s="436">
        <v>0</v>
      </c>
      <c r="S223" s="436">
        <v>0</v>
      </c>
      <c r="T223" s="436">
        <v>0</v>
      </c>
      <c r="U223" s="436">
        <v>0</v>
      </c>
      <c r="V223" s="436">
        <v>0</v>
      </c>
      <c r="W223" s="436">
        <v>0</v>
      </c>
      <c r="X223" s="436">
        <v>0</v>
      </c>
      <c r="Y223" s="436">
        <v>57.5</v>
      </c>
      <c r="Z223" s="436">
        <v>165</v>
      </c>
      <c r="AA223" s="436">
        <v>165.99999999999986</v>
      </c>
      <c r="AB223" s="436">
        <v>0</v>
      </c>
      <c r="AC223" s="436">
        <v>0</v>
      </c>
      <c r="AD223" s="436">
        <v>19.082969432314393</v>
      </c>
      <c r="AE223" s="436">
        <v>5.0218340611353538</v>
      </c>
      <c r="AF223" s="436">
        <v>2.0087336244541478</v>
      </c>
      <c r="AG223" s="436">
        <v>27.117903930130922</v>
      </c>
      <c r="AH223" s="436">
        <v>9.0393013100436637</v>
      </c>
      <c r="AI223" s="436">
        <v>146.63755458515274</v>
      </c>
      <c r="AJ223" s="436">
        <v>21.091703056768548</v>
      </c>
      <c r="AK223" s="436">
        <v>0</v>
      </c>
      <c r="AL223" s="436">
        <v>0</v>
      </c>
      <c r="AM223" s="436">
        <v>0</v>
      </c>
      <c r="AN223" s="436">
        <v>0</v>
      </c>
      <c r="AO223" s="436">
        <v>0</v>
      </c>
      <c r="AP223" s="436">
        <v>0</v>
      </c>
      <c r="AQ223" s="436">
        <v>0</v>
      </c>
      <c r="AR223" s="436">
        <v>38.999999999999922</v>
      </c>
      <c r="AS223" s="436">
        <v>0</v>
      </c>
      <c r="AT223" s="436">
        <v>93.091069473890258</v>
      </c>
      <c r="AU223" s="436">
        <v>0</v>
      </c>
      <c r="AV223" s="436">
        <v>0</v>
      </c>
      <c r="AW223" s="436">
        <v>0</v>
      </c>
      <c r="AX223" s="436">
        <v>0</v>
      </c>
      <c r="AY223" s="436">
        <v>0</v>
      </c>
      <c r="AZ223" s="436">
        <v>0</v>
      </c>
      <c r="BA223" s="436">
        <v>0.19999999999999948</v>
      </c>
      <c r="BB223" s="436">
        <v>0</v>
      </c>
      <c r="BC223" s="436">
        <v>0.20499999999999999</v>
      </c>
      <c r="BD223" s="436">
        <v>0</v>
      </c>
      <c r="BE223" s="436">
        <v>0</v>
      </c>
      <c r="BF223" s="437">
        <v>0</v>
      </c>
      <c r="BG223" s="436">
        <v>0</v>
      </c>
      <c r="BH223" s="436">
        <v>1</v>
      </c>
      <c r="BI223" s="436">
        <v>0</v>
      </c>
    </row>
    <row r="224" spans="1:61">
      <c r="A224" s="432">
        <v>147009</v>
      </c>
      <c r="B224" s="432">
        <v>3302199</v>
      </c>
      <c r="C224" s="433" t="s">
        <v>298</v>
      </c>
      <c r="D224" s="417" t="s">
        <v>515</v>
      </c>
      <c r="E224" s="434" t="s">
        <v>518</v>
      </c>
      <c r="F224" s="435">
        <v>1</v>
      </c>
      <c r="G224" s="436">
        <v>0</v>
      </c>
      <c r="H224" s="436">
        <v>0</v>
      </c>
      <c r="I224" s="436">
        <v>7</v>
      </c>
      <c r="J224" s="436">
        <v>0</v>
      </c>
      <c r="K224" s="436">
        <v>0</v>
      </c>
      <c r="L224" s="436">
        <v>0</v>
      </c>
      <c r="M224" s="436">
        <v>277</v>
      </c>
      <c r="N224" s="436">
        <v>277</v>
      </c>
      <c r="O224" s="436">
        <v>25</v>
      </c>
      <c r="P224" s="436">
        <v>252</v>
      </c>
      <c r="Q224" s="436">
        <v>0</v>
      </c>
      <c r="R224" s="436">
        <v>0</v>
      </c>
      <c r="S224" s="436">
        <v>0</v>
      </c>
      <c r="T224" s="436">
        <v>0</v>
      </c>
      <c r="U224" s="436">
        <v>0</v>
      </c>
      <c r="V224" s="436">
        <v>0</v>
      </c>
      <c r="W224" s="436">
        <v>0</v>
      </c>
      <c r="X224" s="436">
        <v>0</v>
      </c>
      <c r="Y224" s="436">
        <v>39.571428571428569</v>
      </c>
      <c r="Z224" s="436">
        <v>112.99999999999999</v>
      </c>
      <c r="AA224" s="436">
        <v>115.99999999999991</v>
      </c>
      <c r="AB224" s="436">
        <v>0</v>
      </c>
      <c r="AC224" s="436">
        <v>0</v>
      </c>
      <c r="AD224" s="436">
        <v>40.144927536231869</v>
      </c>
      <c r="AE224" s="436">
        <v>35.126811594202749</v>
      </c>
      <c r="AF224" s="436">
        <v>91.329710144927461</v>
      </c>
      <c r="AG224" s="436">
        <v>24.086956521739122</v>
      </c>
      <c r="AH224" s="436">
        <v>43.155797101449174</v>
      </c>
      <c r="AI224" s="436">
        <v>39.141304347825823</v>
      </c>
      <c r="AJ224" s="436">
        <v>4.0144927536231867</v>
      </c>
      <c r="AK224" s="436">
        <v>0</v>
      </c>
      <c r="AL224" s="436">
        <v>0</v>
      </c>
      <c r="AM224" s="436">
        <v>0</v>
      </c>
      <c r="AN224" s="436">
        <v>0</v>
      </c>
      <c r="AO224" s="436">
        <v>0</v>
      </c>
      <c r="AP224" s="436">
        <v>0</v>
      </c>
      <c r="AQ224" s="436">
        <v>0</v>
      </c>
      <c r="AR224" s="436">
        <v>22.987551867219914</v>
      </c>
      <c r="AS224" s="436">
        <v>0</v>
      </c>
      <c r="AT224" s="436">
        <v>120.54905991900779</v>
      </c>
      <c r="AU224" s="436">
        <v>0</v>
      </c>
      <c r="AV224" s="436">
        <v>0</v>
      </c>
      <c r="AW224" s="436">
        <v>0</v>
      </c>
      <c r="AX224" s="436">
        <v>0</v>
      </c>
      <c r="AY224" s="436">
        <v>0</v>
      </c>
      <c r="AZ224" s="436">
        <v>0</v>
      </c>
      <c r="BA224" s="436">
        <v>0</v>
      </c>
      <c r="BB224" s="436">
        <v>0</v>
      </c>
      <c r="BC224" s="436">
        <v>0.50600000000000001</v>
      </c>
      <c r="BD224" s="436">
        <v>0</v>
      </c>
      <c r="BE224" s="436">
        <v>0</v>
      </c>
      <c r="BF224" s="437">
        <v>0</v>
      </c>
      <c r="BG224" s="436">
        <v>0</v>
      </c>
      <c r="BH224" s="436">
        <v>1</v>
      </c>
      <c r="BI224" s="436">
        <v>0</v>
      </c>
    </row>
    <row r="225" spans="1:61">
      <c r="A225" s="432">
        <v>147017</v>
      </c>
      <c r="B225" s="432">
        <v>3302201</v>
      </c>
      <c r="C225" s="433" t="s">
        <v>299</v>
      </c>
      <c r="D225" s="417" t="s">
        <v>515</v>
      </c>
      <c r="E225" s="434" t="s">
        <v>518</v>
      </c>
      <c r="F225" s="435">
        <v>1</v>
      </c>
      <c r="G225" s="436">
        <v>0</v>
      </c>
      <c r="H225" s="436">
        <v>0</v>
      </c>
      <c r="I225" s="436">
        <v>7</v>
      </c>
      <c r="J225" s="436">
        <v>0</v>
      </c>
      <c r="K225" s="436">
        <v>0</v>
      </c>
      <c r="L225" s="436">
        <v>0</v>
      </c>
      <c r="M225" s="436">
        <v>329</v>
      </c>
      <c r="N225" s="436">
        <v>329</v>
      </c>
      <c r="O225" s="436">
        <v>44</v>
      </c>
      <c r="P225" s="436">
        <v>285</v>
      </c>
      <c r="Q225" s="436">
        <v>0</v>
      </c>
      <c r="R225" s="436">
        <v>0</v>
      </c>
      <c r="S225" s="436">
        <v>0</v>
      </c>
      <c r="T225" s="436">
        <v>0</v>
      </c>
      <c r="U225" s="436">
        <v>0</v>
      </c>
      <c r="V225" s="436">
        <v>0</v>
      </c>
      <c r="W225" s="436">
        <v>0</v>
      </c>
      <c r="X225" s="436">
        <v>0</v>
      </c>
      <c r="Y225" s="436">
        <v>47</v>
      </c>
      <c r="Z225" s="436">
        <v>115.99999999999973</v>
      </c>
      <c r="AA225" s="436">
        <v>117.9999999999997</v>
      </c>
      <c r="AB225" s="436">
        <v>0</v>
      </c>
      <c r="AC225" s="436">
        <v>0</v>
      </c>
      <c r="AD225" s="436">
        <v>120</v>
      </c>
      <c r="AE225" s="436">
        <v>50.999999999999979</v>
      </c>
      <c r="AF225" s="436">
        <v>34.999999999999915</v>
      </c>
      <c r="AG225" s="436">
        <v>10.999999999999984</v>
      </c>
      <c r="AH225" s="436">
        <v>48.999999999999687</v>
      </c>
      <c r="AI225" s="436">
        <v>43.999999999999936</v>
      </c>
      <c r="AJ225" s="436">
        <v>18.999999999999982</v>
      </c>
      <c r="AK225" s="436">
        <v>0</v>
      </c>
      <c r="AL225" s="436">
        <v>0</v>
      </c>
      <c r="AM225" s="436">
        <v>0</v>
      </c>
      <c r="AN225" s="436">
        <v>0</v>
      </c>
      <c r="AO225" s="436">
        <v>0</v>
      </c>
      <c r="AP225" s="436">
        <v>0</v>
      </c>
      <c r="AQ225" s="436">
        <v>0</v>
      </c>
      <c r="AR225" s="436">
        <v>28</v>
      </c>
      <c r="AS225" s="436">
        <v>0</v>
      </c>
      <c r="AT225" s="436">
        <v>91.213068439216642</v>
      </c>
      <c r="AU225" s="436">
        <v>0</v>
      </c>
      <c r="AV225" s="436">
        <v>0</v>
      </c>
      <c r="AW225" s="436">
        <v>0</v>
      </c>
      <c r="AX225" s="436">
        <v>0</v>
      </c>
      <c r="AY225" s="436">
        <v>0</v>
      </c>
      <c r="AZ225" s="436">
        <v>0</v>
      </c>
      <c r="BA225" s="436">
        <v>1.2599999999999854</v>
      </c>
      <c r="BB225" s="436">
        <v>0</v>
      </c>
      <c r="BC225" s="436">
        <v>0.65</v>
      </c>
      <c r="BD225" s="436">
        <v>0</v>
      </c>
      <c r="BE225" s="436">
        <v>0</v>
      </c>
      <c r="BF225" s="437">
        <v>0</v>
      </c>
      <c r="BG225" s="436">
        <v>0</v>
      </c>
      <c r="BH225" s="436">
        <v>1</v>
      </c>
      <c r="BI225" s="436">
        <v>0</v>
      </c>
    </row>
    <row r="226" spans="1:61">
      <c r="A226" s="432">
        <v>147109</v>
      </c>
      <c r="B226" s="432">
        <v>3302202</v>
      </c>
      <c r="C226" s="433" t="s">
        <v>300</v>
      </c>
      <c r="D226" s="417" t="s">
        <v>515</v>
      </c>
      <c r="E226" s="434" t="s">
        <v>518</v>
      </c>
      <c r="F226" s="435">
        <v>1</v>
      </c>
      <c r="G226" s="436">
        <v>0</v>
      </c>
      <c r="H226" s="436">
        <v>0</v>
      </c>
      <c r="I226" s="436">
        <v>7</v>
      </c>
      <c r="J226" s="436">
        <v>0</v>
      </c>
      <c r="K226" s="436">
        <v>0</v>
      </c>
      <c r="L226" s="436">
        <v>0</v>
      </c>
      <c r="M226" s="436">
        <v>177</v>
      </c>
      <c r="N226" s="436">
        <v>177</v>
      </c>
      <c r="O226" s="436">
        <v>19</v>
      </c>
      <c r="P226" s="436">
        <v>158</v>
      </c>
      <c r="Q226" s="436">
        <v>0</v>
      </c>
      <c r="R226" s="436">
        <v>0</v>
      </c>
      <c r="S226" s="436">
        <v>0</v>
      </c>
      <c r="T226" s="436">
        <v>0</v>
      </c>
      <c r="U226" s="436">
        <v>0</v>
      </c>
      <c r="V226" s="436">
        <v>0</v>
      </c>
      <c r="W226" s="436">
        <v>0</v>
      </c>
      <c r="X226" s="436">
        <v>0</v>
      </c>
      <c r="Y226" s="436">
        <v>25.285714285714285</v>
      </c>
      <c r="Z226" s="436">
        <v>92</v>
      </c>
      <c r="AA226" s="436">
        <v>92</v>
      </c>
      <c r="AB226" s="436">
        <v>0</v>
      </c>
      <c r="AC226" s="436">
        <v>0</v>
      </c>
      <c r="AD226" s="436">
        <v>7.9999999999999911</v>
      </c>
      <c r="AE226" s="436">
        <v>26.999999999999833</v>
      </c>
      <c r="AF226" s="436">
        <v>17</v>
      </c>
      <c r="AG226" s="436">
        <v>61.999999999999957</v>
      </c>
      <c r="AH226" s="436">
        <v>34.99999999999995</v>
      </c>
      <c r="AI226" s="436">
        <v>20.999999999999972</v>
      </c>
      <c r="AJ226" s="436">
        <v>6.9999999999999893</v>
      </c>
      <c r="AK226" s="436">
        <v>0</v>
      </c>
      <c r="AL226" s="436">
        <v>0</v>
      </c>
      <c r="AM226" s="436">
        <v>0</v>
      </c>
      <c r="AN226" s="436">
        <v>0</v>
      </c>
      <c r="AO226" s="436">
        <v>0</v>
      </c>
      <c r="AP226" s="436">
        <v>0</v>
      </c>
      <c r="AQ226" s="436">
        <v>0</v>
      </c>
      <c r="AR226" s="436">
        <v>80.044585987261087</v>
      </c>
      <c r="AS226" s="436">
        <v>0</v>
      </c>
      <c r="AT226" s="436">
        <v>73.11243364542679</v>
      </c>
      <c r="AU226" s="436">
        <v>0</v>
      </c>
      <c r="AV226" s="436">
        <v>0</v>
      </c>
      <c r="AW226" s="436">
        <v>0</v>
      </c>
      <c r="AX226" s="436">
        <v>0</v>
      </c>
      <c r="AY226" s="436">
        <v>0</v>
      </c>
      <c r="AZ226" s="436">
        <v>0</v>
      </c>
      <c r="BA226" s="436">
        <v>15.379999999999889</v>
      </c>
      <c r="BB226" s="436">
        <v>0</v>
      </c>
      <c r="BC226" s="436">
        <v>0.29799999999999999</v>
      </c>
      <c r="BD226" s="436">
        <v>0</v>
      </c>
      <c r="BE226" s="436">
        <v>0</v>
      </c>
      <c r="BF226" s="437">
        <v>0</v>
      </c>
      <c r="BG226" s="436">
        <v>0</v>
      </c>
      <c r="BH226" s="436">
        <v>1</v>
      </c>
      <c r="BI226" s="436">
        <v>0</v>
      </c>
    </row>
    <row r="227" spans="1:61">
      <c r="A227" s="432">
        <v>147111</v>
      </c>
      <c r="B227" s="432">
        <v>3302204</v>
      </c>
      <c r="C227" s="433" t="s">
        <v>301</v>
      </c>
      <c r="D227" s="417" t="s">
        <v>515</v>
      </c>
      <c r="E227" s="434" t="s">
        <v>518</v>
      </c>
      <c r="F227" s="435">
        <v>1</v>
      </c>
      <c r="G227" s="436">
        <v>0</v>
      </c>
      <c r="H227" s="436">
        <v>0</v>
      </c>
      <c r="I227" s="436">
        <v>7</v>
      </c>
      <c r="J227" s="436">
        <v>0</v>
      </c>
      <c r="K227" s="436">
        <v>0</v>
      </c>
      <c r="L227" s="436">
        <v>0</v>
      </c>
      <c r="M227" s="436">
        <v>283</v>
      </c>
      <c r="N227" s="436">
        <v>283</v>
      </c>
      <c r="O227" s="436">
        <v>30</v>
      </c>
      <c r="P227" s="436">
        <v>253</v>
      </c>
      <c r="Q227" s="436">
        <v>0</v>
      </c>
      <c r="R227" s="436">
        <v>0</v>
      </c>
      <c r="S227" s="436">
        <v>0</v>
      </c>
      <c r="T227" s="436">
        <v>0</v>
      </c>
      <c r="U227" s="436">
        <v>0</v>
      </c>
      <c r="V227" s="436">
        <v>0</v>
      </c>
      <c r="W227" s="436">
        <v>0</v>
      </c>
      <c r="X227" s="436">
        <v>0</v>
      </c>
      <c r="Y227" s="436">
        <v>40.428571428571431</v>
      </c>
      <c r="Z227" s="436">
        <v>158.9999999999998</v>
      </c>
      <c r="AA227" s="436">
        <v>164.99999999999986</v>
      </c>
      <c r="AB227" s="436">
        <v>0</v>
      </c>
      <c r="AC227" s="436">
        <v>0</v>
      </c>
      <c r="AD227" s="436">
        <v>105.74733096085401</v>
      </c>
      <c r="AE227" s="436">
        <v>22.156583629893234</v>
      </c>
      <c r="AF227" s="436">
        <v>14.099644128113878</v>
      </c>
      <c r="AG227" s="436">
        <v>5.0355871886120935</v>
      </c>
      <c r="AH227" s="436">
        <v>13.092526690391448</v>
      </c>
      <c r="AI227" s="436">
        <v>84.597864768683266</v>
      </c>
      <c r="AJ227" s="436">
        <v>38.270462633451771</v>
      </c>
      <c r="AK227" s="436">
        <v>0</v>
      </c>
      <c r="AL227" s="436">
        <v>0</v>
      </c>
      <c r="AM227" s="436">
        <v>0</v>
      </c>
      <c r="AN227" s="436">
        <v>0</v>
      </c>
      <c r="AO227" s="436">
        <v>0</v>
      </c>
      <c r="AP227" s="436">
        <v>0</v>
      </c>
      <c r="AQ227" s="436">
        <v>0</v>
      </c>
      <c r="AR227" s="436">
        <v>25.727272727272723</v>
      </c>
      <c r="AS227" s="436">
        <v>0</v>
      </c>
      <c r="AT227" s="436">
        <v>124.22006037092098</v>
      </c>
      <c r="AU227" s="436">
        <v>0</v>
      </c>
      <c r="AV227" s="436">
        <v>0</v>
      </c>
      <c r="AW227" s="436">
        <v>0</v>
      </c>
      <c r="AX227" s="436">
        <v>0</v>
      </c>
      <c r="AY227" s="436">
        <v>0</v>
      </c>
      <c r="AZ227" s="436">
        <v>0</v>
      </c>
      <c r="BA227" s="436">
        <v>14.019999999999765</v>
      </c>
      <c r="BB227" s="436">
        <v>0</v>
      </c>
      <c r="BC227" s="436">
        <v>0.64900000000000002</v>
      </c>
      <c r="BD227" s="436">
        <v>0</v>
      </c>
      <c r="BE227" s="436">
        <v>0</v>
      </c>
      <c r="BF227" s="437">
        <v>0</v>
      </c>
      <c r="BG227" s="436">
        <v>0</v>
      </c>
      <c r="BH227" s="436">
        <v>1</v>
      </c>
      <c r="BI227" s="436">
        <v>0</v>
      </c>
    </row>
    <row r="228" spans="1:61">
      <c r="A228" s="432">
        <v>147452</v>
      </c>
      <c r="B228" s="432">
        <v>3302205</v>
      </c>
      <c r="C228" s="433" t="s">
        <v>302</v>
      </c>
      <c r="D228" s="417" t="s">
        <v>515</v>
      </c>
      <c r="E228" s="434" t="s">
        <v>518</v>
      </c>
      <c r="F228" s="435">
        <v>1</v>
      </c>
      <c r="G228" s="436">
        <v>0</v>
      </c>
      <c r="H228" s="436">
        <v>0</v>
      </c>
      <c r="I228" s="436">
        <v>7</v>
      </c>
      <c r="J228" s="436">
        <v>0</v>
      </c>
      <c r="K228" s="436">
        <v>0</v>
      </c>
      <c r="L228" s="436">
        <v>0</v>
      </c>
      <c r="M228" s="436">
        <v>420</v>
      </c>
      <c r="N228" s="436">
        <v>420</v>
      </c>
      <c r="O228" s="436">
        <v>60</v>
      </c>
      <c r="P228" s="436">
        <v>360</v>
      </c>
      <c r="Q228" s="436">
        <v>0</v>
      </c>
      <c r="R228" s="436">
        <v>0</v>
      </c>
      <c r="S228" s="436">
        <v>0</v>
      </c>
      <c r="T228" s="436">
        <v>0</v>
      </c>
      <c r="U228" s="436">
        <v>0</v>
      </c>
      <c r="V228" s="436">
        <v>0</v>
      </c>
      <c r="W228" s="436">
        <v>0</v>
      </c>
      <c r="X228" s="436">
        <v>0</v>
      </c>
      <c r="Y228" s="436">
        <v>60</v>
      </c>
      <c r="Z228" s="436">
        <v>161.99999999999972</v>
      </c>
      <c r="AA228" s="436">
        <v>164.99999999999966</v>
      </c>
      <c r="AB228" s="436">
        <v>0</v>
      </c>
      <c r="AC228" s="436">
        <v>0</v>
      </c>
      <c r="AD228" s="436">
        <v>21</v>
      </c>
      <c r="AE228" s="436">
        <v>25.999999999999996</v>
      </c>
      <c r="AF228" s="436">
        <v>106.99999999999969</v>
      </c>
      <c r="AG228" s="436">
        <v>123.99999999999991</v>
      </c>
      <c r="AH228" s="436">
        <v>70.999999999999986</v>
      </c>
      <c r="AI228" s="436">
        <v>55.999999999999858</v>
      </c>
      <c r="AJ228" s="436">
        <v>14.999999999999993</v>
      </c>
      <c r="AK228" s="436">
        <v>0</v>
      </c>
      <c r="AL228" s="436">
        <v>0</v>
      </c>
      <c r="AM228" s="436">
        <v>0</v>
      </c>
      <c r="AN228" s="436">
        <v>0</v>
      </c>
      <c r="AO228" s="436">
        <v>0</v>
      </c>
      <c r="AP228" s="436">
        <v>0</v>
      </c>
      <c r="AQ228" s="436">
        <v>0</v>
      </c>
      <c r="AR228" s="436">
        <v>204.16666666666663</v>
      </c>
      <c r="AS228" s="436">
        <v>0</v>
      </c>
      <c r="AT228" s="436">
        <v>67.949625132666057</v>
      </c>
      <c r="AU228" s="436">
        <v>0</v>
      </c>
      <c r="AV228" s="436">
        <v>0</v>
      </c>
      <c r="AW228" s="436">
        <v>0</v>
      </c>
      <c r="AX228" s="436">
        <v>0</v>
      </c>
      <c r="AY228" s="436">
        <v>0</v>
      </c>
      <c r="AZ228" s="436">
        <v>0</v>
      </c>
      <c r="BA228" s="436">
        <v>0</v>
      </c>
      <c r="BB228" s="436">
        <v>0</v>
      </c>
      <c r="BC228" s="436">
        <v>0.55700000000000005</v>
      </c>
      <c r="BD228" s="436">
        <v>0</v>
      </c>
      <c r="BE228" s="436">
        <v>0</v>
      </c>
      <c r="BF228" s="437">
        <v>0</v>
      </c>
      <c r="BG228" s="436">
        <v>0</v>
      </c>
      <c r="BH228" s="436">
        <v>1</v>
      </c>
      <c r="BI228" s="436">
        <v>0</v>
      </c>
    </row>
    <row r="229" spans="1:61">
      <c r="A229" s="432">
        <v>147758</v>
      </c>
      <c r="B229" s="432">
        <v>3302206</v>
      </c>
      <c r="C229" s="433" t="s">
        <v>303</v>
      </c>
      <c r="D229" s="417" t="s">
        <v>515</v>
      </c>
      <c r="E229" s="434" t="s">
        <v>518</v>
      </c>
      <c r="F229" s="435">
        <v>1</v>
      </c>
      <c r="G229" s="436">
        <v>0</v>
      </c>
      <c r="H229" s="436">
        <v>0</v>
      </c>
      <c r="I229" s="436">
        <v>7</v>
      </c>
      <c r="J229" s="436">
        <v>0</v>
      </c>
      <c r="K229" s="436">
        <v>0</v>
      </c>
      <c r="L229" s="436">
        <v>0</v>
      </c>
      <c r="M229" s="436">
        <v>390</v>
      </c>
      <c r="N229" s="436">
        <v>390</v>
      </c>
      <c r="O229" s="436">
        <v>56</v>
      </c>
      <c r="P229" s="436">
        <v>334</v>
      </c>
      <c r="Q229" s="436">
        <v>0</v>
      </c>
      <c r="R229" s="436">
        <v>0</v>
      </c>
      <c r="S229" s="436">
        <v>0</v>
      </c>
      <c r="T229" s="436">
        <v>0</v>
      </c>
      <c r="U229" s="436">
        <v>0</v>
      </c>
      <c r="V229" s="436">
        <v>0</v>
      </c>
      <c r="W229" s="436">
        <v>0</v>
      </c>
      <c r="X229" s="436">
        <v>0</v>
      </c>
      <c r="Y229" s="436">
        <v>55.714285714285715</v>
      </c>
      <c r="Z229" s="436">
        <v>257.99999999999977</v>
      </c>
      <c r="AA229" s="436">
        <v>259.99999999999972</v>
      </c>
      <c r="AB229" s="436">
        <v>0</v>
      </c>
      <c r="AC229" s="436">
        <v>0</v>
      </c>
      <c r="AD229" s="436">
        <v>23.999999999999986</v>
      </c>
      <c r="AE229" s="436">
        <v>94.999999999999773</v>
      </c>
      <c r="AF229" s="436">
        <v>53.999999999999822</v>
      </c>
      <c r="AG229" s="436">
        <v>9.999999999999984</v>
      </c>
      <c r="AH229" s="436">
        <v>71.999999999999758</v>
      </c>
      <c r="AI229" s="436">
        <v>19.999999999999968</v>
      </c>
      <c r="AJ229" s="436">
        <v>114.99999999999966</v>
      </c>
      <c r="AK229" s="436">
        <v>0</v>
      </c>
      <c r="AL229" s="436">
        <v>0</v>
      </c>
      <c r="AM229" s="436">
        <v>0</v>
      </c>
      <c r="AN229" s="436">
        <v>0</v>
      </c>
      <c r="AO229" s="436">
        <v>0</v>
      </c>
      <c r="AP229" s="436">
        <v>0</v>
      </c>
      <c r="AQ229" s="436">
        <v>0</v>
      </c>
      <c r="AR229" s="436">
        <v>144.7904191616766</v>
      </c>
      <c r="AS229" s="436">
        <v>0</v>
      </c>
      <c r="AT229" s="436">
        <v>193.63676079966427</v>
      </c>
      <c r="AU229" s="436">
        <v>0</v>
      </c>
      <c r="AV229" s="436">
        <v>0</v>
      </c>
      <c r="AW229" s="436">
        <v>0</v>
      </c>
      <c r="AX229" s="436">
        <v>0</v>
      </c>
      <c r="AY229" s="436">
        <v>0</v>
      </c>
      <c r="AZ229" s="436">
        <v>0</v>
      </c>
      <c r="BA229" s="436">
        <v>13.599999999999973</v>
      </c>
      <c r="BB229" s="436">
        <v>0</v>
      </c>
      <c r="BC229" s="436">
        <v>0.63500000000000001</v>
      </c>
      <c r="BD229" s="436">
        <v>0</v>
      </c>
      <c r="BE229" s="436">
        <v>0</v>
      </c>
      <c r="BF229" s="437">
        <v>0</v>
      </c>
      <c r="BG229" s="436">
        <v>0</v>
      </c>
      <c r="BH229" s="436">
        <v>1</v>
      </c>
      <c r="BI229" s="436">
        <v>0</v>
      </c>
    </row>
    <row r="230" spans="1:61">
      <c r="A230" s="432">
        <v>149131</v>
      </c>
      <c r="B230" s="432">
        <v>3302209</v>
      </c>
      <c r="C230" s="433" t="s">
        <v>304</v>
      </c>
      <c r="D230" s="417" t="s">
        <v>515</v>
      </c>
      <c r="E230" s="434" t="s">
        <v>518</v>
      </c>
      <c r="F230" s="435">
        <v>1</v>
      </c>
      <c r="G230" s="436">
        <v>0</v>
      </c>
      <c r="H230" s="436">
        <v>0</v>
      </c>
      <c r="I230" s="436">
        <v>7</v>
      </c>
      <c r="J230" s="436">
        <v>0</v>
      </c>
      <c r="K230" s="436">
        <v>0</v>
      </c>
      <c r="L230" s="436">
        <v>0</v>
      </c>
      <c r="M230" s="436">
        <v>411</v>
      </c>
      <c r="N230" s="436">
        <v>411</v>
      </c>
      <c r="O230" s="436">
        <v>58</v>
      </c>
      <c r="P230" s="436">
        <v>353</v>
      </c>
      <c r="Q230" s="436">
        <v>0</v>
      </c>
      <c r="R230" s="436">
        <v>0</v>
      </c>
      <c r="S230" s="436">
        <v>0</v>
      </c>
      <c r="T230" s="436">
        <v>0</v>
      </c>
      <c r="U230" s="436">
        <v>0</v>
      </c>
      <c r="V230" s="436">
        <v>0</v>
      </c>
      <c r="W230" s="436">
        <v>0</v>
      </c>
      <c r="X230" s="436">
        <v>0</v>
      </c>
      <c r="Y230" s="436">
        <v>58.714285714285715</v>
      </c>
      <c r="Z230" s="436">
        <v>124.99999999999977</v>
      </c>
      <c r="AA230" s="436">
        <v>130.9999999999996</v>
      </c>
      <c r="AB230" s="436">
        <v>0</v>
      </c>
      <c r="AC230" s="436">
        <v>0</v>
      </c>
      <c r="AD230" s="436">
        <v>107.26097560975587</v>
      </c>
      <c r="AE230" s="436">
        <v>56.136585365853435</v>
      </c>
      <c r="AF230" s="436">
        <v>116.28292682926801</v>
      </c>
      <c r="AG230" s="436">
        <v>19.046341463414613</v>
      </c>
      <c r="AH230" s="436">
        <v>6.0146341463414572</v>
      </c>
      <c r="AI230" s="436">
        <v>58.141463414634003</v>
      </c>
      <c r="AJ230" s="436">
        <v>48.11707317073158</v>
      </c>
      <c r="AK230" s="436">
        <v>0</v>
      </c>
      <c r="AL230" s="436">
        <v>0</v>
      </c>
      <c r="AM230" s="436">
        <v>0</v>
      </c>
      <c r="AN230" s="436">
        <v>0</v>
      </c>
      <c r="AO230" s="436">
        <v>0</v>
      </c>
      <c r="AP230" s="436">
        <v>0</v>
      </c>
      <c r="AQ230" s="436">
        <v>0</v>
      </c>
      <c r="AR230" s="436">
        <v>39.698863636363598</v>
      </c>
      <c r="AS230" s="436">
        <v>0</v>
      </c>
      <c r="AT230" s="436">
        <v>117.93370843202088</v>
      </c>
      <c r="AU230" s="436">
        <v>0</v>
      </c>
      <c r="AV230" s="436">
        <v>0</v>
      </c>
      <c r="AW230" s="436">
        <v>0</v>
      </c>
      <c r="AX230" s="436">
        <v>0</v>
      </c>
      <c r="AY230" s="436">
        <v>0</v>
      </c>
      <c r="AZ230" s="436">
        <v>0</v>
      </c>
      <c r="BA230" s="436">
        <v>14.339999999999998</v>
      </c>
      <c r="BB230" s="436">
        <v>0</v>
      </c>
      <c r="BC230" s="436">
        <v>0.64800000000000002</v>
      </c>
      <c r="BD230" s="436">
        <v>0</v>
      </c>
      <c r="BE230" s="436">
        <v>0</v>
      </c>
      <c r="BF230" s="437">
        <v>0</v>
      </c>
      <c r="BG230" s="436">
        <v>0</v>
      </c>
      <c r="BH230" s="436">
        <v>1</v>
      </c>
      <c r="BI230" s="436">
        <v>0</v>
      </c>
    </row>
    <row r="231" spans="1:61">
      <c r="A231" s="432">
        <v>149483</v>
      </c>
      <c r="B231" s="432">
        <v>3302210</v>
      </c>
      <c r="C231" s="433" t="s">
        <v>305</v>
      </c>
      <c r="D231" s="417" t="s">
        <v>515</v>
      </c>
      <c r="E231" s="434" t="s">
        <v>518</v>
      </c>
      <c r="F231" s="435">
        <v>1</v>
      </c>
      <c r="G231" s="436">
        <v>0</v>
      </c>
      <c r="H231" s="436">
        <v>0</v>
      </c>
      <c r="I231" s="436">
        <v>7</v>
      </c>
      <c r="J231" s="436">
        <v>0</v>
      </c>
      <c r="K231" s="436">
        <v>0</v>
      </c>
      <c r="L231" s="436">
        <v>0</v>
      </c>
      <c r="M231" s="436">
        <v>169</v>
      </c>
      <c r="N231" s="436">
        <v>169</v>
      </c>
      <c r="O231" s="436">
        <v>18</v>
      </c>
      <c r="P231" s="436">
        <v>151</v>
      </c>
      <c r="Q231" s="436">
        <v>0</v>
      </c>
      <c r="R231" s="436">
        <v>0</v>
      </c>
      <c r="S231" s="436">
        <v>0</v>
      </c>
      <c r="T231" s="436">
        <v>0</v>
      </c>
      <c r="U231" s="436">
        <v>0</v>
      </c>
      <c r="V231" s="436">
        <v>0</v>
      </c>
      <c r="W231" s="436">
        <v>0</v>
      </c>
      <c r="X231" s="436">
        <v>0</v>
      </c>
      <c r="Y231" s="436">
        <v>24.142857142857142</v>
      </c>
      <c r="Z231" s="436">
        <v>102.99999999999987</v>
      </c>
      <c r="AA231" s="436">
        <v>102.99999999999987</v>
      </c>
      <c r="AB231" s="436">
        <v>0</v>
      </c>
      <c r="AC231" s="436">
        <v>0</v>
      </c>
      <c r="AD231" s="436">
        <v>13.077380952380938</v>
      </c>
      <c r="AE231" s="436">
        <v>11.065476190476177</v>
      </c>
      <c r="AF231" s="436">
        <v>42.25</v>
      </c>
      <c r="AG231" s="436">
        <v>52.309523809523718</v>
      </c>
      <c r="AH231" s="436">
        <v>13.077380952380938</v>
      </c>
      <c r="AI231" s="436">
        <v>25.148809523809387</v>
      </c>
      <c r="AJ231" s="436">
        <v>12.071428571428566</v>
      </c>
      <c r="AK231" s="436">
        <v>0</v>
      </c>
      <c r="AL231" s="436">
        <v>0</v>
      </c>
      <c r="AM231" s="436">
        <v>0</v>
      </c>
      <c r="AN231" s="436">
        <v>0</v>
      </c>
      <c r="AO231" s="436">
        <v>0</v>
      </c>
      <c r="AP231" s="436">
        <v>0</v>
      </c>
      <c r="AQ231" s="436">
        <v>0</v>
      </c>
      <c r="AR231" s="436">
        <v>41.410596026489984</v>
      </c>
      <c r="AS231" s="436">
        <v>0</v>
      </c>
      <c r="AT231" s="436">
        <v>59.519527222689952</v>
      </c>
      <c r="AU231" s="436">
        <v>0</v>
      </c>
      <c r="AV231" s="436">
        <v>0</v>
      </c>
      <c r="AW231" s="436">
        <v>0</v>
      </c>
      <c r="AX231" s="436">
        <v>0</v>
      </c>
      <c r="AY231" s="436">
        <v>0</v>
      </c>
      <c r="AZ231" s="436">
        <v>0</v>
      </c>
      <c r="BA231" s="436">
        <v>11.85999999999993</v>
      </c>
      <c r="BB231" s="436">
        <v>0</v>
      </c>
      <c r="BC231" s="436">
        <v>0.59099999999999997</v>
      </c>
      <c r="BD231" s="436">
        <v>0</v>
      </c>
      <c r="BE231" s="436">
        <v>0</v>
      </c>
      <c r="BF231" s="437">
        <v>0</v>
      </c>
      <c r="BG231" s="436">
        <v>0</v>
      </c>
      <c r="BH231" s="436">
        <v>1</v>
      </c>
      <c r="BI231" s="436">
        <v>0</v>
      </c>
    </row>
    <row r="232" spans="1:61">
      <c r="A232" s="432">
        <v>150054</v>
      </c>
      <c r="B232" s="432">
        <v>3302211</v>
      </c>
      <c r="C232" s="433" t="s">
        <v>306</v>
      </c>
      <c r="D232" s="417" t="s">
        <v>515</v>
      </c>
      <c r="E232" s="434" t="s">
        <v>518</v>
      </c>
      <c r="F232" s="435">
        <v>1</v>
      </c>
      <c r="G232" s="436">
        <v>0</v>
      </c>
      <c r="H232" s="436">
        <v>0</v>
      </c>
      <c r="I232" s="436">
        <v>7</v>
      </c>
      <c r="J232" s="436">
        <v>0</v>
      </c>
      <c r="K232" s="436">
        <v>0</v>
      </c>
      <c r="L232" s="436">
        <v>0</v>
      </c>
      <c r="M232" s="436">
        <v>392</v>
      </c>
      <c r="N232" s="436">
        <v>392</v>
      </c>
      <c r="O232" s="436">
        <v>53</v>
      </c>
      <c r="P232" s="436">
        <v>339</v>
      </c>
      <c r="Q232" s="436">
        <v>0</v>
      </c>
      <c r="R232" s="436">
        <v>0</v>
      </c>
      <c r="S232" s="436">
        <v>0</v>
      </c>
      <c r="T232" s="436">
        <v>0</v>
      </c>
      <c r="U232" s="436">
        <v>0</v>
      </c>
      <c r="V232" s="436">
        <v>0</v>
      </c>
      <c r="W232" s="436">
        <v>0</v>
      </c>
      <c r="X232" s="436">
        <v>0</v>
      </c>
      <c r="Y232" s="436">
        <v>56</v>
      </c>
      <c r="Z232" s="436">
        <v>249.99999999999986</v>
      </c>
      <c r="AA232" s="436">
        <v>251.99999999999966</v>
      </c>
      <c r="AB232" s="436">
        <v>0</v>
      </c>
      <c r="AC232" s="436">
        <v>0</v>
      </c>
      <c r="AD232" s="436">
        <v>11.999999999999966</v>
      </c>
      <c r="AE232" s="436">
        <v>67.999999999999986</v>
      </c>
      <c r="AF232" s="436">
        <v>27.999999999999986</v>
      </c>
      <c r="AG232" s="436">
        <v>12.999999999999982</v>
      </c>
      <c r="AH232" s="436">
        <v>85.999999999999687</v>
      </c>
      <c r="AI232" s="436">
        <v>172.99999999999963</v>
      </c>
      <c r="AJ232" s="436">
        <v>11.999999999999966</v>
      </c>
      <c r="AK232" s="436">
        <v>0</v>
      </c>
      <c r="AL232" s="436">
        <v>0</v>
      </c>
      <c r="AM232" s="436">
        <v>0</v>
      </c>
      <c r="AN232" s="436">
        <v>0</v>
      </c>
      <c r="AO232" s="436">
        <v>0</v>
      </c>
      <c r="AP232" s="436">
        <v>0</v>
      </c>
      <c r="AQ232" s="436">
        <v>0</v>
      </c>
      <c r="AR232" s="436">
        <v>99.445427728613453</v>
      </c>
      <c r="AS232" s="436">
        <v>0</v>
      </c>
      <c r="AT232" s="436">
        <v>174.31748099891408</v>
      </c>
      <c r="AU232" s="436">
        <v>0</v>
      </c>
      <c r="AV232" s="436">
        <v>0</v>
      </c>
      <c r="AW232" s="436">
        <v>0</v>
      </c>
      <c r="AX232" s="436">
        <v>0</v>
      </c>
      <c r="AY232" s="436">
        <v>0</v>
      </c>
      <c r="AZ232" s="436">
        <v>0</v>
      </c>
      <c r="BA232" s="436">
        <v>26.479999999999894</v>
      </c>
      <c r="BB232" s="436">
        <v>0</v>
      </c>
      <c r="BC232" s="436">
        <v>0.38900000000000001</v>
      </c>
      <c r="BD232" s="436">
        <v>0</v>
      </c>
      <c r="BE232" s="436">
        <v>0</v>
      </c>
      <c r="BF232" s="437">
        <v>0</v>
      </c>
      <c r="BG232" s="436">
        <v>0</v>
      </c>
      <c r="BH232" s="436">
        <v>1</v>
      </c>
      <c r="BI232" s="436">
        <v>0</v>
      </c>
    </row>
    <row r="233" spans="1:61">
      <c r="A233" s="432">
        <v>150692</v>
      </c>
      <c r="B233" s="432">
        <v>3302212</v>
      </c>
      <c r="C233" s="433" t="s">
        <v>307</v>
      </c>
      <c r="D233" s="417" t="s">
        <v>515</v>
      </c>
      <c r="E233" s="434" t="s">
        <v>518</v>
      </c>
      <c r="F233" s="435">
        <v>1</v>
      </c>
      <c r="G233" s="436">
        <v>0</v>
      </c>
      <c r="H233" s="436">
        <v>0</v>
      </c>
      <c r="I233" s="436">
        <v>7</v>
      </c>
      <c r="J233" s="436">
        <v>0</v>
      </c>
      <c r="K233" s="436">
        <v>0</v>
      </c>
      <c r="L233" s="436">
        <v>0</v>
      </c>
      <c r="M233" s="436">
        <v>264</v>
      </c>
      <c r="N233" s="436">
        <v>264</v>
      </c>
      <c r="O233" s="436">
        <v>22</v>
      </c>
      <c r="P233" s="436">
        <v>242</v>
      </c>
      <c r="Q233" s="436">
        <v>0</v>
      </c>
      <c r="R233" s="436">
        <v>0</v>
      </c>
      <c r="S233" s="436">
        <v>0</v>
      </c>
      <c r="T233" s="436">
        <v>0</v>
      </c>
      <c r="U233" s="436">
        <v>0</v>
      </c>
      <c r="V233" s="436">
        <v>0</v>
      </c>
      <c r="W233" s="436">
        <v>0</v>
      </c>
      <c r="X233" s="436">
        <v>0</v>
      </c>
      <c r="Y233" s="436">
        <v>37.714285714285715</v>
      </c>
      <c r="Z233" s="436">
        <v>154.99999999999997</v>
      </c>
      <c r="AA233" s="436">
        <v>157.99999999999986</v>
      </c>
      <c r="AB233" s="436">
        <v>0</v>
      </c>
      <c r="AC233" s="436">
        <v>0</v>
      </c>
      <c r="AD233" s="436">
        <v>5.9999999999999929</v>
      </c>
      <c r="AE233" s="436">
        <v>2.9999999999999831</v>
      </c>
      <c r="AF233" s="436">
        <v>1.9999999999999984</v>
      </c>
      <c r="AG233" s="436">
        <v>11.999999999999986</v>
      </c>
      <c r="AH233" s="436">
        <v>14.999999999999996</v>
      </c>
      <c r="AI233" s="436">
        <v>105.99999999999986</v>
      </c>
      <c r="AJ233" s="436">
        <v>119.99999999999984</v>
      </c>
      <c r="AK233" s="436">
        <v>0</v>
      </c>
      <c r="AL233" s="436">
        <v>0</v>
      </c>
      <c r="AM233" s="436">
        <v>0</v>
      </c>
      <c r="AN233" s="436">
        <v>0</v>
      </c>
      <c r="AO233" s="436">
        <v>0</v>
      </c>
      <c r="AP233" s="436">
        <v>0</v>
      </c>
      <c r="AQ233" s="436">
        <v>0</v>
      </c>
      <c r="AR233" s="436">
        <v>100.09999999999982</v>
      </c>
      <c r="AS233" s="436">
        <v>0</v>
      </c>
      <c r="AT233" s="436">
        <v>134.94424780446272</v>
      </c>
      <c r="AU233" s="436">
        <v>0</v>
      </c>
      <c r="AV233" s="436">
        <v>0</v>
      </c>
      <c r="AW233" s="436">
        <v>0</v>
      </c>
      <c r="AX233" s="436">
        <v>0</v>
      </c>
      <c r="AY233" s="436">
        <v>0</v>
      </c>
      <c r="AZ233" s="436">
        <v>0</v>
      </c>
      <c r="BA233" s="436">
        <v>10.159999999999977</v>
      </c>
      <c r="BB233" s="436">
        <v>0</v>
      </c>
      <c r="BC233" s="436">
        <v>0.53400000000000003</v>
      </c>
      <c r="BD233" s="436">
        <v>0</v>
      </c>
      <c r="BE233" s="436">
        <v>0</v>
      </c>
      <c r="BF233" s="437">
        <v>0</v>
      </c>
      <c r="BG233" s="436">
        <v>0</v>
      </c>
      <c r="BH233" s="436">
        <v>1</v>
      </c>
      <c r="BI233" s="436">
        <v>0</v>
      </c>
    </row>
    <row r="234" spans="1:61">
      <c r="A234" s="432">
        <v>150708</v>
      </c>
      <c r="B234" s="432">
        <v>3302214</v>
      </c>
      <c r="C234" s="433" t="s">
        <v>308</v>
      </c>
      <c r="D234" s="417" t="s">
        <v>515</v>
      </c>
      <c r="E234" s="434" t="s">
        <v>518</v>
      </c>
      <c r="F234" s="435">
        <v>1</v>
      </c>
      <c r="G234" s="436">
        <v>0</v>
      </c>
      <c r="H234" s="436">
        <v>0</v>
      </c>
      <c r="I234" s="436">
        <v>7</v>
      </c>
      <c r="J234" s="436">
        <v>0</v>
      </c>
      <c r="K234" s="436">
        <v>0</v>
      </c>
      <c r="L234" s="436">
        <v>0</v>
      </c>
      <c r="M234" s="436">
        <v>367</v>
      </c>
      <c r="N234" s="436">
        <v>367</v>
      </c>
      <c r="O234" s="436">
        <v>47</v>
      </c>
      <c r="P234" s="436">
        <v>320</v>
      </c>
      <c r="Q234" s="436">
        <v>0</v>
      </c>
      <c r="R234" s="436">
        <v>0</v>
      </c>
      <c r="S234" s="436">
        <v>0</v>
      </c>
      <c r="T234" s="436">
        <v>0</v>
      </c>
      <c r="U234" s="436">
        <v>0</v>
      </c>
      <c r="V234" s="436">
        <v>0</v>
      </c>
      <c r="W234" s="436">
        <v>0</v>
      </c>
      <c r="X234" s="436">
        <v>0</v>
      </c>
      <c r="Y234" s="436">
        <v>52.428571428571431</v>
      </c>
      <c r="Z234" s="436">
        <v>249.99999999999969</v>
      </c>
      <c r="AA234" s="436">
        <v>253.99999999999972</v>
      </c>
      <c r="AB234" s="436">
        <v>0</v>
      </c>
      <c r="AC234" s="436">
        <v>0</v>
      </c>
      <c r="AD234" s="436">
        <v>20.999999999999968</v>
      </c>
      <c r="AE234" s="436">
        <v>2.9999999999999978</v>
      </c>
      <c r="AF234" s="436">
        <v>155.99999999999994</v>
      </c>
      <c r="AG234" s="436">
        <v>10.999999999999989</v>
      </c>
      <c r="AH234" s="436">
        <v>13.99999999999998</v>
      </c>
      <c r="AI234" s="436">
        <v>117.99999999999997</v>
      </c>
      <c r="AJ234" s="436">
        <v>43.999999999999659</v>
      </c>
      <c r="AK234" s="436">
        <v>0</v>
      </c>
      <c r="AL234" s="436">
        <v>0</v>
      </c>
      <c r="AM234" s="436">
        <v>0</v>
      </c>
      <c r="AN234" s="436">
        <v>0</v>
      </c>
      <c r="AO234" s="436">
        <v>0</v>
      </c>
      <c r="AP234" s="436">
        <v>0</v>
      </c>
      <c r="AQ234" s="436">
        <v>0</v>
      </c>
      <c r="AR234" s="436">
        <v>154.828125</v>
      </c>
      <c r="AS234" s="436">
        <v>0</v>
      </c>
      <c r="AT234" s="436">
        <v>167.56990708317406</v>
      </c>
      <c r="AU234" s="436">
        <v>0</v>
      </c>
      <c r="AV234" s="436">
        <v>0</v>
      </c>
      <c r="AW234" s="436">
        <v>0</v>
      </c>
      <c r="AX234" s="436">
        <v>0</v>
      </c>
      <c r="AY234" s="436">
        <v>0</v>
      </c>
      <c r="AZ234" s="436">
        <v>0</v>
      </c>
      <c r="BA234" s="436">
        <v>11.979999999999979</v>
      </c>
      <c r="BB234" s="436">
        <v>0</v>
      </c>
      <c r="BC234" s="436">
        <v>0.40400000000000003</v>
      </c>
      <c r="BD234" s="436">
        <v>0</v>
      </c>
      <c r="BE234" s="436">
        <v>0</v>
      </c>
      <c r="BF234" s="437">
        <v>0</v>
      </c>
      <c r="BG234" s="436">
        <v>0</v>
      </c>
      <c r="BH234" s="436">
        <v>1</v>
      </c>
      <c r="BI234" s="436">
        <v>0</v>
      </c>
    </row>
    <row r="235" spans="1:61">
      <c r="A235" s="432">
        <v>150709</v>
      </c>
      <c r="B235" s="432">
        <v>3302219</v>
      </c>
      <c r="C235" s="433" t="s">
        <v>309</v>
      </c>
      <c r="D235" s="417" t="s">
        <v>515</v>
      </c>
      <c r="E235" s="434" t="s">
        <v>518</v>
      </c>
      <c r="F235" s="435">
        <v>1</v>
      </c>
      <c r="G235" s="436">
        <v>0</v>
      </c>
      <c r="H235" s="436">
        <v>0</v>
      </c>
      <c r="I235" s="436">
        <v>7</v>
      </c>
      <c r="J235" s="436">
        <v>0</v>
      </c>
      <c r="K235" s="436">
        <v>0</v>
      </c>
      <c r="L235" s="436">
        <v>0</v>
      </c>
      <c r="M235" s="436">
        <v>178</v>
      </c>
      <c r="N235" s="436">
        <v>178</v>
      </c>
      <c r="O235" s="436">
        <v>25</v>
      </c>
      <c r="P235" s="436">
        <v>153</v>
      </c>
      <c r="Q235" s="436">
        <v>0</v>
      </c>
      <c r="R235" s="436">
        <v>0</v>
      </c>
      <c r="S235" s="436">
        <v>0</v>
      </c>
      <c r="T235" s="436">
        <v>0</v>
      </c>
      <c r="U235" s="436">
        <v>0</v>
      </c>
      <c r="V235" s="436">
        <v>0</v>
      </c>
      <c r="W235" s="436">
        <v>0</v>
      </c>
      <c r="X235" s="436">
        <v>0</v>
      </c>
      <c r="Y235" s="436">
        <v>25.428571428571427</v>
      </c>
      <c r="Z235" s="436">
        <v>126.99999999999987</v>
      </c>
      <c r="AA235" s="436">
        <v>126.99999999999987</v>
      </c>
      <c r="AB235" s="436">
        <v>0</v>
      </c>
      <c r="AC235" s="436">
        <v>0</v>
      </c>
      <c r="AD235" s="436">
        <v>8.999999999999984</v>
      </c>
      <c r="AE235" s="436">
        <v>2.9999999999999889</v>
      </c>
      <c r="AF235" s="436">
        <v>110.99999999999991</v>
      </c>
      <c r="AG235" s="436">
        <v>3.9999999999999911</v>
      </c>
      <c r="AH235" s="436">
        <v>13.999999999999995</v>
      </c>
      <c r="AI235" s="436">
        <v>33.999999999999972</v>
      </c>
      <c r="AJ235" s="436">
        <v>2.9999999999999889</v>
      </c>
      <c r="AK235" s="436">
        <v>0</v>
      </c>
      <c r="AL235" s="436">
        <v>0</v>
      </c>
      <c r="AM235" s="436">
        <v>0</v>
      </c>
      <c r="AN235" s="436">
        <v>0</v>
      </c>
      <c r="AO235" s="436">
        <v>0</v>
      </c>
      <c r="AP235" s="436">
        <v>0</v>
      </c>
      <c r="AQ235" s="436">
        <v>0</v>
      </c>
      <c r="AR235" s="436">
        <v>80.274509803921433</v>
      </c>
      <c r="AS235" s="436">
        <v>0</v>
      </c>
      <c r="AT235" s="436">
        <v>65.531760530299053</v>
      </c>
      <c r="AU235" s="436">
        <v>0</v>
      </c>
      <c r="AV235" s="436">
        <v>0</v>
      </c>
      <c r="AW235" s="436">
        <v>0</v>
      </c>
      <c r="AX235" s="436">
        <v>0</v>
      </c>
      <c r="AY235" s="436">
        <v>0</v>
      </c>
      <c r="AZ235" s="436">
        <v>0</v>
      </c>
      <c r="BA235" s="436">
        <v>8.3199999999998475</v>
      </c>
      <c r="BB235" s="436">
        <v>0</v>
      </c>
      <c r="BC235" s="436">
        <v>0.6</v>
      </c>
      <c r="BD235" s="436">
        <v>0</v>
      </c>
      <c r="BE235" s="436">
        <v>0</v>
      </c>
      <c r="BF235" s="437">
        <v>0</v>
      </c>
      <c r="BG235" s="436">
        <v>0</v>
      </c>
      <c r="BH235" s="436">
        <v>1</v>
      </c>
      <c r="BI235" s="436">
        <v>0</v>
      </c>
    </row>
    <row r="236" spans="1:61">
      <c r="A236" s="432">
        <v>150894</v>
      </c>
      <c r="B236" s="432">
        <v>3302221</v>
      </c>
      <c r="C236" s="433" t="s">
        <v>310</v>
      </c>
      <c r="D236" s="417" t="s">
        <v>515</v>
      </c>
      <c r="E236" s="434" t="s">
        <v>518</v>
      </c>
      <c r="F236" s="435">
        <v>1</v>
      </c>
      <c r="G236" s="436">
        <v>0</v>
      </c>
      <c r="H236" s="436">
        <v>0</v>
      </c>
      <c r="I236" s="436">
        <v>7</v>
      </c>
      <c r="J236" s="436">
        <v>0</v>
      </c>
      <c r="K236" s="436">
        <v>0</v>
      </c>
      <c r="L236" s="436">
        <v>0</v>
      </c>
      <c r="M236" s="436">
        <v>344</v>
      </c>
      <c r="N236" s="436">
        <v>344</v>
      </c>
      <c r="O236" s="436">
        <v>30</v>
      </c>
      <c r="P236" s="436">
        <v>314</v>
      </c>
      <c r="Q236" s="436">
        <v>0</v>
      </c>
      <c r="R236" s="436">
        <v>0</v>
      </c>
      <c r="S236" s="436">
        <v>0</v>
      </c>
      <c r="T236" s="436">
        <v>0</v>
      </c>
      <c r="U236" s="436">
        <v>0</v>
      </c>
      <c r="V236" s="436">
        <v>0</v>
      </c>
      <c r="W236" s="436">
        <v>0</v>
      </c>
      <c r="X236" s="436">
        <v>0</v>
      </c>
      <c r="Y236" s="436">
        <v>49.142857142857146</v>
      </c>
      <c r="Z236" s="436">
        <v>206.9999999999998</v>
      </c>
      <c r="AA236" s="436">
        <v>208.99999999999977</v>
      </c>
      <c r="AB236" s="436">
        <v>0</v>
      </c>
      <c r="AC236" s="436">
        <v>0</v>
      </c>
      <c r="AD236" s="436">
        <v>4.9999999999999885</v>
      </c>
      <c r="AE236" s="436">
        <v>7.9999999999999751</v>
      </c>
      <c r="AF236" s="436">
        <v>24.999999999999979</v>
      </c>
      <c r="AG236" s="436">
        <v>163.99999999999977</v>
      </c>
      <c r="AH236" s="436">
        <v>129.99999999999997</v>
      </c>
      <c r="AI236" s="436">
        <v>6.9999999999999911</v>
      </c>
      <c r="AJ236" s="436">
        <v>4.9999999999999885</v>
      </c>
      <c r="AK236" s="436">
        <v>0</v>
      </c>
      <c r="AL236" s="436">
        <v>0</v>
      </c>
      <c r="AM236" s="436">
        <v>0</v>
      </c>
      <c r="AN236" s="436">
        <v>0</v>
      </c>
      <c r="AO236" s="436">
        <v>0</v>
      </c>
      <c r="AP236" s="436">
        <v>0</v>
      </c>
      <c r="AQ236" s="436">
        <v>0</v>
      </c>
      <c r="AR236" s="436">
        <v>133.65605095541375</v>
      </c>
      <c r="AS236" s="436">
        <v>0</v>
      </c>
      <c r="AT236" s="436">
        <v>130.09204687786516</v>
      </c>
      <c r="AU236" s="436">
        <v>0</v>
      </c>
      <c r="AV236" s="436">
        <v>0</v>
      </c>
      <c r="AW236" s="436">
        <v>0</v>
      </c>
      <c r="AX236" s="436">
        <v>0</v>
      </c>
      <c r="AY236" s="436">
        <v>0</v>
      </c>
      <c r="AZ236" s="436">
        <v>0</v>
      </c>
      <c r="BA236" s="436">
        <v>10.359999999999983</v>
      </c>
      <c r="BB236" s="436">
        <v>0</v>
      </c>
      <c r="BC236" s="436">
        <v>0.443</v>
      </c>
      <c r="BD236" s="436">
        <v>0</v>
      </c>
      <c r="BE236" s="436">
        <v>0</v>
      </c>
      <c r="BF236" s="437">
        <v>0</v>
      </c>
      <c r="BG236" s="436">
        <v>0</v>
      </c>
      <c r="BH236" s="436">
        <v>1</v>
      </c>
      <c r="BI236" s="436">
        <v>0</v>
      </c>
    </row>
    <row r="237" spans="1:61">
      <c r="A237" s="432">
        <v>150954</v>
      </c>
      <c r="B237" s="432">
        <v>3302222</v>
      </c>
      <c r="C237" s="433" t="s">
        <v>311</v>
      </c>
      <c r="D237" s="417" t="s">
        <v>515</v>
      </c>
      <c r="E237" s="434" t="s">
        <v>518</v>
      </c>
      <c r="F237" s="435">
        <v>1</v>
      </c>
      <c r="G237" s="436">
        <v>0</v>
      </c>
      <c r="H237" s="436">
        <v>0</v>
      </c>
      <c r="I237" s="436">
        <v>7</v>
      </c>
      <c r="J237" s="436">
        <v>0</v>
      </c>
      <c r="K237" s="436">
        <v>0</v>
      </c>
      <c r="L237" s="436">
        <v>0</v>
      </c>
      <c r="M237" s="436">
        <v>180</v>
      </c>
      <c r="N237" s="436">
        <v>180</v>
      </c>
      <c r="O237" s="436">
        <v>23</v>
      </c>
      <c r="P237" s="436">
        <v>157</v>
      </c>
      <c r="Q237" s="436">
        <v>0</v>
      </c>
      <c r="R237" s="436">
        <v>0</v>
      </c>
      <c r="S237" s="436">
        <v>0</v>
      </c>
      <c r="T237" s="436">
        <v>0</v>
      </c>
      <c r="U237" s="436">
        <v>0</v>
      </c>
      <c r="V237" s="436">
        <v>0</v>
      </c>
      <c r="W237" s="436">
        <v>0</v>
      </c>
      <c r="X237" s="436">
        <v>0</v>
      </c>
      <c r="Y237" s="436">
        <v>25.714285714285715</v>
      </c>
      <c r="Z237" s="436">
        <v>99.000000000000014</v>
      </c>
      <c r="AA237" s="436">
        <v>99.000000000000014</v>
      </c>
      <c r="AB237" s="436">
        <v>0</v>
      </c>
      <c r="AC237" s="436">
        <v>0</v>
      </c>
      <c r="AD237" s="436">
        <v>61.999999999999922</v>
      </c>
      <c r="AE237" s="436">
        <v>1.9999999999999978</v>
      </c>
      <c r="AF237" s="436">
        <v>3.9999999999999956</v>
      </c>
      <c r="AG237" s="436">
        <v>27</v>
      </c>
      <c r="AH237" s="436">
        <v>2.999999999999988</v>
      </c>
      <c r="AI237" s="436">
        <v>31.999999999999861</v>
      </c>
      <c r="AJ237" s="436">
        <v>49.999999999999865</v>
      </c>
      <c r="AK237" s="436">
        <v>0</v>
      </c>
      <c r="AL237" s="436">
        <v>0</v>
      </c>
      <c r="AM237" s="436">
        <v>0</v>
      </c>
      <c r="AN237" s="436">
        <v>0</v>
      </c>
      <c r="AO237" s="436">
        <v>0</v>
      </c>
      <c r="AP237" s="436">
        <v>0</v>
      </c>
      <c r="AQ237" s="436">
        <v>0</v>
      </c>
      <c r="AR237" s="436">
        <v>68.789808917197377</v>
      </c>
      <c r="AS237" s="436">
        <v>0</v>
      </c>
      <c r="AT237" s="436">
        <v>85.739434459915316</v>
      </c>
      <c r="AU237" s="436">
        <v>0</v>
      </c>
      <c r="AV237" s="436">
        <v>0</v>
      </c>
      <c r="AW237" s="436">
        <v>0</v>
      </c>
      <c r="AX237" s="436">
        <v>0</v>
      </c>
      <c r="AY237" s="436">
        <v>0</v>
      </c>
      <c r="AZ237" s="436">
        <v>0</v>
      </c>
      <c r="BA237" s="436">
        <v>18.362011173184261</v>
      </c>
      <c r="BB237" s="436">
        <v>0</v>
      </c>
      <c r="BC237" s="436">
        <v>0.46200000000000002</v>
      </c>
      <c r="BD237" s="436">
        <v>0</v>
      </c>
      <c r="BE237" s="436">
        <v>0</v>
      </c>
      <c r="BF237" s="437">
        <v>0</v>
      </c>
      <c r="BG237" s="436">
        <v>0</v>
      </c>
      <c r="BH237" s="436">
        <v>1</v>
      </c>
      <c r="BI237" s="436">
        <v>0</v>
      </c>
    </row>
    <row r="238" spans="1:61">
      <c r="A238" s="432">
        <v>151212</v>
      </c>
      <c r="B238" s="432">
        <v>3302223</v>
      </c>
      <c r="C238" s="433" t="s">
        <v>312</v>
      </c>
      <c r="D238" s="417" t="s">
        <v>515</v>
      </c>
      <c r="E238" s="434" t="s">
        <v>518</v>
      </c>
      <c r="F238" s="435">
        <v>1</v>
      </c>
      <c r="G238" s="436">
        <v>0</v>
      </c>
      <c r="H238" s="436">
        <v>0</v>
      </c>
      <c r="I238" s="436">
        <v>3</v>
      </c>
      <c r="J238" s="436">
        <v>0</v>
      </c>
      <c r="K238" s="436">
        <v>0</v>
      </c>
      <c r="L238" s="436">
        <v>0</v>
      </c>
      <c r="M238" s="436">
        <v>100</v>
      </c>
      <c r="N238" s="436">
        <v>100</v>
      </c>
      <c r="O238" s="436">
        <v>27</v>
      </c>
      <c r="P238" s="436">
        <v>73</v>
      </c>
      <c r="Q238" s="436">
        <v>0</v>
      </c>
      <c r="R238" s="436">
        <v>0</v>
      </c>
      <c r="S238" s="436">
        <v>0</v>
      </c>
      <c r="T238" s="436">
        <v>0</v>
      </c>
      <c r="U238" s="436">
        <v>0</v>
      </c>
      <c r="V238" s="436">
        <v>0</v>
      </c>
      <c r="W238" s="436">
        <v>0</v>
      </c>
      <c r="X238" s="436">
        <v>0</v>
      </c>
      <c r="Y238" s="436">
        <v>33.333333333333336</v>
      </c>
      <c r="Z238" s="436">
        <v>60</v>
      </c>
      <c r="AA238" s="436">
        <v>60</v>
      </c>
      <c r="AB238" s="436">
        <v>0</v>
      </c>
      <c r="AC238" s="436">
        <v>0</v>
      </c>
      <c r="AD238" s="436">
        <v>12</v>
      </c>
      <c r="AE238" s="436">
        <v>15</v>
      </c>
      <c r="AF238" s="436">
        <v>25</v>
      </c>
      <c r="AG238" s="436">
        <v>1</v>
      </c>
      <c r="AH238" s="436">
        <v>5</v>
      </c>
      <c r="AI238" s="436">
        <v>13</v>
      </c>
      <c r="AJ238" s="436">
        <v>28.999999999999996</v>
      </c>
      <c r="AK238" s="436">
        <v>0</v>
      </c>
      <c r="AL238" s="436">
        <v>0</v>
      </c>
      <c r="AM238" s="436">
        <v>0</v>
      </c>
      <c r="AN238" s="436">
        <v>0</v>
      </c>
      <c r="AO238" s="436">
        <v>0</v>
      </c>
      <c r="AP238" s="436">
        <v>0</v>
      </c>
      <c r="AQ238" s="436">
        <v>0</v>
      </c>
      <c r="AR238" s="436">
        <v>8.2191780821917799</v>
      </c>
      <c r="AS238" s="436">
        <v>0</v>
      </c>
      <c r="AT238" s="436">
        <v>36.111111111111001</v>
      </c>
      <c r="AU238" s="436">
        <v>0</v>
      </c>
      <c r="AV238" s="436">
        <v>0</v>
      </c>
      <c r="AW238" s="436">
        <v>0</v>
      </c>
      <c r="AX238" s="436">
        <v>0</v>
      </c>
      <c r="AY238" s="436">
        <v>0</v>
      </c>
      <c r="AZ238" s="436">
        <v>0</v>
      </c>
      <c r="BA238" s="436">
        <v>0</v>
      </c>
      <c r="BB238" s="436">
        <v>0</v>
      </c>
      <c r="BC238" s="436">
        <v>0.75800000000000001</v>
      </c>
      <c r="BD238" s="436">
        <v>0</v>
      </c>
      <c r="BE238" s="436">
        <v>0</v>
      </c>
      <c r="BF238" s="437">
        <v>0</v>
      </c>
      <c r="BG238" s="436">
        <v>0</v>
      </c>
      <c r="BH238" s="436">
        <v>1</v>
      </c>
      <c r="BI238" s="436">
        <v>0</v>
      </c>
    </row>
    <row r="239" spans="1:61">
      <c r="A239" s="432">
        <v>143088</v>
      </c>
      <c r="B239" s="432">
        <v>3302226</v>
      </c>
      <c r="C239" s="433" t="s">
        <v>313</v>
      </c>
      <c r="D239" s="417" t="s">
        <v>515</v>
      </c>
      <c r="E239" s="434" t="s">
        <v>518</v>
      </c>
      <c r="F239" s="435">
        <v>1</v>
      </c>
      <c r="G239" s="436">
        <v>0</v>
      </c>
      <c r="H239" s="436">
        <v>0</v>
      </c>
      <c r="I239" s="436">
        <v>4</v>
      </c>
      <c r="J239" s="436">
        <v>0</v>
      </c>
      <c r="K239" s="436">
        <v>0</v>
      </c>
      <c r="L239" s="436">
        <v>0</v>
      </c>
      <c r="M239" s="436">
        <v>309</v>
      </c>
      <c r="N239" s="436">
        <v>309</v>
      </c>
      <c r="O239" s="436">
        <v>0</v>
      </c>
      <c r="P239" s="436">
        <v>309</v>
      </c>
      <c r="Q239" s="436">
        <v>0</v>
      </c>
      <c r="R239" s="436">
        <v>0</v>
      </c>
      <c r="S239" s="436">
        <v>0</v>
      </c>
      <c r="T239" s="436">
        <v>0</v>
      </c>
      <c r="U239" s="436">
        <v>0</v>
      </c>
      <c r="V239" s="436">
        <v>0</v>
      </c>
      <c r="W239" s="436">
        <v>0</v>
      </c>
      <c r="X239" s="436">
        <v>0</v>
      </c>
      <c r="Y239" s="436">
        <v>77.25</v>
      </c>
      <c r="Z239" s="436">
        <v>181.99999999999989</v>
      </c>
      <c r="AA239" s="436">
        <v>182.99999999999974</v>
      </c>
      <c r="AB239" s="436">
        <v>0</v>
      </c>
      <c r="AC239" s="436">
        <v>0</v>
      </c>
      <c r="AD239" s="436">
        <v>42.136363636363519</v>
      </c>
      <c r="AE239" s="436">
        <v>108.35064935064915</v>
      </c>
      <c r="AF239" s="436">
        <v>73.237012987012989</v>
      </c>
      <c r="AG239" s="436">
        <v>8.0259740259740031</v>
      </c>
      <c r="AH239" s="436">
        <v>66.214285714285623</v>
      </c>
      <c r="AI239" s="436">
        <v>9.0292207792207719</v>
      </c>
      <c r="AJ239" s="436">
        <v>2.0064935064935052</v>
      </c>
      <c r="AK239" s="436">
        <v>0</v>
      </c>
      <c r="AL239" s="436">
        <v>0</v>
      </c>
      <c r="AM239" s="436">
        <v>0</v>
      </c>
      <c r="AN239" s="436">
        <v>0</v>
      </c>
      <c r="AO239" s="436">
        <v>0</v>
      </c>
      <c r="AP239" s="436">
        <v>0</v>
      </c>
      <c r="AQ239" s="436">
        <v>0</v>
      </c>
      <c r="AR239" s="436">
        <v>59.191558441558271</v>
      </c>
      <c r="AS239" s="436">
        <v>0</v>
      </c>
      <c r="AT239" s="436">
        <v>106.01784342926292</v>
      </c>
      <c r="AU239" s="436">
        <v>0</v>
      </c>
      <c r="AV239" s="436">
        <v>0</v>
      </c>
      <c r="AW239" s="436">
        <v>0</v>
      </c>
      <c r="AX239" s="436">
        <v>0</v>
      </c>
      <c r="AY239" s="436">
        <v>0</v>
      </c>
      <c r="AZ239" s="436">
        <v>0</v>
      </c>
      <c r="BA239" s="436">
        <v>0.45999999999997654</v>
      </c>
      <c r="BB239" s="436">
        <v>0</v>
      </c>
      <c r="BC239" s="436">
        <v>0.77100000000000002</v>
      </c>
      <c r="BD239" s="436">
        <v>0</v>
      </c>
      <c r="BE239" s="436">
        <v>0</v>
      </c>
      <c r="BF239" s="437">
        <v>0</v>
      </c>
      <c r="BG239" s="436">
        <v>0</v>
      </c>
      <c r="BH239" s="436">
        <v>1</v>
      </c>
      <c r="BI239" s="436">
        <v>0</v>
      </c>
    </row>
    <row r="240" spans="1:61">
      <c r="A240" s="432">
        <v>151402</v>
      </c>
      <c r="B240" s="432">
        <v>3302236</v>
      </c>
      <c r="C240" s="433" t="s">
        <v>314</v>
      </c>
      <c r="D240" s="417" t="s">
        <v>515</v>
      </c>
      <c r="E240" s="434" t="s">
        <v>518</v>
      </c>
      <c r="F240" s="435">
        <v>1</v>
      </c>
      <c r="G240" s="436">
        <v>0</v>
      </c>
      <c r="H240" s="436">
        <v>0</v>
      </c>
      <c r="I240" s="436">
        <v>4</v>
      </c>
      <c r="J240" s="436">
        <v>0</v>
      </c>
      <c r="K240" s="436">
        <v>0</v>
      </c>
      <c r="L240" s="436">
        <v>0</v>
      </c>
      <c r="M240" s="436">
        <v>211</v>
      </c>
      <c r="N240" s="436">
        <v>211</v>
      </c>
      <c r="O240" s="436">
        <v>0</v>
      </c>
      <c r="P240" s="436">
        <v>211</v>
      </c>
      <c r="Q240" s="436">
        <v>0</v>
      </c>
      <c r="R240" s="436">
        <v>0</v>
      </c>
      <c r="S240" s="436">
        <v>0</v>
      </c>
      <c r="T240" s="436">
        <v>0</v>
      </c>
      <c r="U240" s="436">
        <v>0</v>
      </c>
      <c r="V240" s="436">
        <v>0</v>
      </c>
      <c r="W240" s="436">
        <v>0</v>
      </c>
      <c r="X240" s="436">
        <v>0</v>
      </c>
      <c r="Y240" s="436">
        <v>52.75</v>
      </c>
      <c r="Z240" s="436">
        <v>123.99999999999991</v>
      </c>
      <c r="AA240" s="436">
        <v>123.99999999999991</v>
      </c>
      <c r="AB240" s="436">
        <v>0</v>
      </c>
      <c r="AC240" s="436">
        <v>0</v>
      </c>
      <c r="AD240" s="436">
        <v>29.138095238095218</v>
      </c>
      <c r="AE240" s="436">
        <v>27.128571428571309</v>
      </c>
      <c r="AF240" s="436">
        <v>50.238095238095219</v>
      </c>
      <c r="AG240" s="436">
        <v>2.0095238095238086</v>
      </c>
      <c r="AH240" s="436">
        <v>7.0333333333333261</v>
      </c>
      <c r="AI240" s="436">
        <v>40.19047619047609</v>
      </c>
      <c r="AJ240" s="436">
        <v>55.261904761904567</v>
      </c>
      <c r="AK240" s="436">
        <v>0</v>
      </c>
      <c r="AL240" s="436">
        <v>0</v>
      </c>
      <c r="AM240" s="436">
        <v>0</v>
      </c>
      <c r="AN240" s="436">
        <v>0</v>
      </c>
      <c r="AO240" s="436">
        <v>0</v>
      </c>
      <c r="AP240" s="436">
        <v>0</v>
      </c>
      <c r="AQ240" s="436">
        <v>0</v>
      </c>
      <c r="AR240" s="436">
        <v>11.999999999999991</v>
      </c>
      <c r="AS240" s="436">
        <v>0</v>
      </c>
      <c r="AT240" s="436">
        <v>71.217647374836233</v>
      </c>
      <c r="AU240" s="436">
        <v>0</v>
      </c>
      <c r="AV240" s="436">
        <v>0</v>
      </c>
      <c r="AW240" s="436">
        <v>0</v>
      </c>
      <c r="AX240" s="436">
        <v>0</v>
      </c>
      <c r="AY240" s="436">
        <v>0</v>
      </c>
      <c r="AZ240" s="436">
        <v>0</v>
      </c>
      <c r="BA240" s="436">
        <v>0</v>
      </c>
      <c r="BB240" s="436">
        <v>0</v>
      </c>
      <c r="BC240" s="436">
        <v>0.70899999999999996</v>
      </c>
      <c r="BD240" s="436">
        <v>0</v>
      </c>
      <c r="BE240" s="436">
        <v>0</v>
      </c>
      <c r="BF240" s="437">
        <v>0</v>
      </c>
      <c r="BG240" s="436">
        <v>0</v>
      </c>
      <c r="BH240" s="436">
        <v>1</v>
      </c>
      <c r="BI240" s="436">
        <v>0</v>
      </c>
    </row>
    <row r="241" spans="1:61">
      <c r="A241" s="432">
        <v>151709</v>
      </c>
      <c r="B241" s="432">
        <v>3302246</v>
      </c>
      <c r="C241" s="433" t="s">
        <v>315</v>
      </c>
      <c r="D241" s="417" t="s">
        <v>515</v>
      </c>
      <c r="E241" s="434" t="s">
        <v>518</v>
      </c>
      <c r="F241" s="435">
        <v>1</v>
      </c>
      <c r="G241" s="436">
        <v>0</v>
      </c>
      <c r="H241" s="436">
        <v>0</v>
      </c>
      <c r="I241" s="436">
        <v>7</v>
      </c>
      <c r="J241" s="436">
        <v>0</v>
      </c>
      <c r="K241" s="436">
        <v>0</v>
      </c>
      <c r="L241" s="436">
        <v>0</v>
      </c>
      <c r="M241" s="436">
        <v>429</v>
      </c>
      <c r="N241" s="436">
        <v>429</v>
      </c>
      <c r="O241" s="436">
        <v>48</v>
      </c>
      <c r="P241" s="436">
        <v>381</v>
      </c>
      <c r="Q241" s="436">
        <v>0</v>
      </c>
      <c r="R241" s="436">
        <v>0</v>
      </c>
      <c r="S241" s="436">
        <v>0</v>
      </c>
      <c r="T241" s="436">
        <v>0</v>
      </c>
      <c r="U241" s="436">
        <v>0</v>
      </c>
      <c r="V241" s="436">
        <v>0</v>
      </c>
      <c r="W241" s="436">
        <v>0</v>
      </c>
      <c r="X241" s="436">
        <v>0</v>
      </c>
      <c r="Y241" s="436">
        <v>61.285714285714285</v>
      </c>
      <c r="Z241" s="436">
        <v>168.9999999999996</v>
      </c>
      <c r="AA241" s="436">
        <v>170.99999999999974</v>
      </c>
      <c r="AB241" s="436">
        <v>0</v>
      </c>
      <c r="AC241" s="436">
        <v>0</v>
      </c>
      <c r="AD241" s="436">
        <v>125.29205607476628</v>
      </c>
      <c r="AE241" s="436">
        <v>85.198598130840907</v>
      </c>
      <c r="AF241" s="436">
        <v>11.025700934579417</v>
      </c>
      <c r="AG241" s="436">
        <v>11.025700934579417</v>
      </c>
      <c r="AH241" s="436">
        <v>64.149532710280013</v>
      </c>
      <c r="AI241" s="436">
        <v>108.25233644859776</v>
      </c>
      <c r="AJ241" s="436">
        <v>24.056074766355103</v>
      </c>
      <c r="AK241" s="436">
        <v>0</v>
      </c>
      <c r="AL241" s="436">
        <v>0</v>
      </c>
      <c r="AM241" s="436">
        <v>0</v>
      </c>
      <c r="AN241" s="436">
        <v>0</v>
      </c>
      <c r="AO241" s="436">
        <v>0</v>
      </c>
      <c r="AP241" s="436">
        <v>0</v>
      </c>
      <c r="AQ241" s="436">
        <v>0</v>
      </c>
      <c r="AR241" s="436">
        <v>12.385826771653505</v>
      </c>
      <c r="AS241" s="436">
        <v>0</v>
      </c>
      <c r="AT241" s="436">
        <v>231.08524938073745</v>
      </c>
      <c r="AU241" s="436">
        <v>0</v>
      </c>
      <c r="AV241" s="436">
        <v>0</v>
      </c>
      <c r="AW241" s="436">
        <v>0</v>
      </c>
      <c r="AX241" s="436">
        <v>0</v>
      </c>
      <c r="AY241" s="436">
        <v>0</v>
      </c>
      <c r="AZ241" s="436">
        <v>0</v>
      </c>
      <c r="BA241" s="436">
        <v>0</v>
      </c>
      <c r="BB241" s="436">
        <v>0</v>
      </c>
      <c r="BC241" s="436">
        <v>0.69799999999999995</v>
      </c>
      <c r="BD241" s="436">
        <v>0</v>
      </c>
      <c r="BE241" s="436">
        <v>0</v>
      </c>
      <c r="BF241" s="437">
        <v>0</v>
      </c>
      <c r="BG241" s="436">
        <v>0</v>
      </c>
      <c r="BH241" s="436">
        <v>1</v>
      </c>
      <c r="BI241" s="436">
        <v>0</v>
      </c>
    </row>
    <row r="242" spans="1:61">
      <c r="A242" s="432">
        <v>139860</v>
      </c>
      <c r="B242" s="432">
        <v>3302249</v>
      </c>
      <c r="C242" s="433" t="s">
        <v>316</v>
      </c>
      <c r="D242" s="417" t="s">
        <v>515</v>
      </c>
      <c r="E242" s="434" t="s">
        <v>518</v>
      </c>
      <c r="F242" s="435">
        <v>1</v>
      </c>
      <c r="G242" s="436">
        <v>0</v>
      </c>
      <c r="H242" s="436">
        <v>0</v>
      </c>
      <c r="I242" s="436">
        <v>7</v>
      </c>
      <c r="J242" s="436">
        <v>0</v>
      </c>
      <c r="K242" s="436">
        <v>0</v>
      </c>
      <c r="L242" s="436">
        <v>0</v>
      </c>
      <c r="M242" s="436">
        <v>188</v>
      </c>
      <c r="N242" s="436">
        <v>188</v>
      </c>
      <c r="O242" s="436">
        <v>24</v>
      </c>
      <c r="P242" s="436">
        <v>164</v>
      </c>
      <c r="Q242" s="436">
        <v>0</v>
      </c>
      <c r="R242" s="436">
        <v>0</v>
      </c>
      <c r="S242" s="436">
        <v>0</v>
      </c>
      <c r="T242" s="436">
        <v>0</v>
      </c>
      <c r="U242" s="436">
        <v>0</v>
      </c>
      <c r="V242" s="436">
        <v>0</v>
      </c>
      <c r="W242" s="436">
        <v>0</v>
      </c>
      <c r="X242" s="436">
        <v>0</v>
      </c>
      <c r="Y242" s="436">
        <v>26.857142857142858</v>
      </c>
      <c r="Z242" s="436">
        <v>108.00000000000001</v>
      </c>
      <c r="AA242" s="436">
        <v>108.99999999999996</v>
      </c>
      <c r="AB242" s="436">
        <v>0</v>
      </c>
      <c r="AC242" s="436">
        <v>0</v>
      </c>
      <c r="AD242" s="436">
        <v>13.999999999999986</v>
      </c>
      <c r="AE242" s="436">
        <v>1.9999999999999951</v>
      </c>
      <c r="AF242" s="436">
        <v>0</v>
      </c>
      <c r="AG242" s="436">
        <v>57.999999999999936</v>
      </c>
      <c r="AH242" s="436">
        <v>6.9999999999999831</v>
      </c>
      <c r="AI242" s="436">
        <v>73.999999999999858</v>
      </c>
      <c r="AJ242" s="436">
        <v>32.999999999999993</v>
      </c>
      <c r="AK242" s="436">
        <v>0</v>
      </c>
      <c r="AL242" s="436">
        <v>0</v>
      </c>
      <c r="AM242" s="436">
        <v>0</v>
      </c>
      <c r="AN242" s="436">
        <v>0</v>
      </c>
      <c r="AO242" s="436">
        <v>0</v>
      </c>
      <c r="AP242" s="436">
        <v>0</v>
      </c>
      <c r="AQ242" s="436">
        <v>0</v>
      </c>
      <c r="AR242" s="436">
        <v>34.390243902438897</v>
      </c>
      <c r="AS242" s="436">
        <v>0</v>
      </c>
      <c r="AT242" s="436">
        <v>64.912171621968128</v>
      </c>
      <c r="AU242" s="436">
        <v>0</v>
      </c>
      <c r="AV242" s="436">
        <v>0</v>
      </c>
      <c r="AW242" s="436">
        <v>0</v>
      </c>
      <c r="AX242" s="436">
        <v>0</v>
      </c>
      <c r="AY242" s="436">
        <v>0</v>
      </c>
      <c r="AZ242" s="436">
        <v>0</v>
      </c>
      <c r="BA242" s="436">
        <v>10.719999999999873</v>
      </c>
      <c r="BB242" s="436">
        <v>0</v>
      </c>
      <c r="BC242" s="436">
        <v>0.64100000000000001</v>
      </c>
      <c r="BD242" s="436">
        <v>0</v>
      </c>
      <c r="BE242" s="436">
        <v>0</v>
      </c>
      <c r="BF242" s="437">
        <v>0</v>
      </c>
      <c r="BG242" s="436">
        <v>0</v>
      </c>
      <c r="BH242" s="436">
        <v>1</v>
      </c>
      <c r="BI242" s="436">
        <v>0</v>
      </c>
    </row>
    <row r="243" spans="1:61">
      <c r="A243" s="432">
        <v>142203</v>
      </c>
      <c r="B243" s="432">
        <v>3302263</v>
      </c>
      <c r="C243" s="433" t="s">
        <v>317</v>
      </c>
      <c r="D243" s="417" t="s">
        <v>515</v>
      </c>
      <c r="E243" s="434" t="s">
        <v>518</v>
      </c>
      <c r="F243" s="435">
        <v>1</v>
      </c>
      <c r="G243" s="436">
        <v>0</v>
      </c>
      <c r="H243" s="436">
        <v>0</v>
      </c>
      <c r="I243" s="436">
        <v>7</v>
      </c>
      <c r="J243" s="436">
        <v>0</v>
      </c>
      <c r="K243" s="436">
        <v>0</v>
      </c>
      <c r="L243" s="436">
        <v>0</v>
      </c>
      <c r="M243" s="436">
        <v>372</v>
      </c>
      <c r="N243" s="436">
        <v>372</v>
      </c>
      <c r="O243" s="436">
        <v>40</v>
      </c>
      <c r="P243" s="436">
        <v>332</v>
      </c>
      <c r="Q243" s="436">
        <v>0</v>
      </c>
      <c r="R243" s="436">
        <v>0</v>
      </c>
      <c r="S243" s="436">
        <v>0</v>
      </c>
      <c r="T243" s="436">
        <v>0</v>
      </c>
      <c r="U243" s="436">
        <v>0</v>
      </c>
      <c r="V243" s="436">
        <v>0</v>
      </c>
      <c r="W243" s="436">
        <v>0</v>
      </c>
      <c r="X243" s="436">
        <v>0</v>
      </c>
      <c r="Y243" s="436">
        <v>53.142857142857146</v>
      </c>
      <c r="Z243" s="436">
        <v>172.99999999999994</v>
      </c>
      <c r="AA243" s="436">
        <v>178.99999999999974</v>
      </c>
      <c r="AB243" s="436">
        <v>0</v>
      </c>
      <c r="AC243" s="436">
        <v>0</v>
      </c>
      <c r="AD243" s="436">
        <v>122.99999999999979</v>
      </c>
      <c r="AE243" s="436">
        <v>3.999999999999996</v>
      </c>
      <c r="AF243" s="436">
        <v>0</v>
      </c>
      <c r="AG243" s="436">
        <v>106.9999999999998</v>
      </c>
      <c r="AH243" s="436">
        <v>14.999999999999966</v>
      </c>
      <c r="AI243" s="436">
        <v>66.999999999999844</v>
      </c>
      <c r="AJ243" s="436">
        <v>55.999999999999943</v>
      </c>
      <c r="AK243" s="436">
        <v>0</v>
      </c>
      <c r="AL243" s="436">
        <v>0</v>
      </c>
      <c r="AM243" s="436">
        <v>0</v>
      </c>
      <c r="AN243" s="436">
        <v>0</v>
      </c>
      <c r="AO243" s="436">
        <v>0</v>
      </c>
      <c r="AP243" s="436">
        <v>0</v>
      </c>
      <c r="AQ243" s="436">
        <v>0</v>
      </c>
      <c r="AR243" s="436">
        <v>82.915662650602314</v>
      </c>
      <c r="AS243" s="436">
        <v>0</v>
      </c>
      <c r="AT243" s="436">
        <v>154.59268072760688</v>
      </c>
      <c r="AU243" s="436">
        <v>0</v>
      </c>
      <c r="AV243" s="436">
        <v>0</v>
      </c>
      <c r="AW243" s="436">
        <v>0</v>
      </c>
      <c r="AX243" s="436">
        <v>0</v>
      </c>
      <c r="AY243" s="436">
        <v>0</v>
      </c>
      <c r="AZ243" s="436">
        <v>0</v>
      </c>
      <c r="BA243" s="436">
        <v>2.7473854447439341</v>
      </c>
      <c r="BB243" s="436">
        <v>0</v>
      </c>
      <c r="BC243" s="436">
        <v>0.65900000000000003</v>
      </c>
      <c r="BD243" s="436">
        <v>0</v>
      </c>
      <c r="BE243" s="436">
        <v>0</v>
      </c>
      <c r="BF243" s="437">
        <v>0</v>
      </c>
      <c r="BG243" s="436">
        <v>0</v>
      </c>
      <c r="BH243" s="436">
        <v>1</v>
      </c>
      <c r="BI243" s="436">
        <v>0</v>
      </c>
    </row>
    <row r="244" spans="1:61">
      <c r="A244" s="432">
        <v>143091</v>
      </c>
      <c r="B244" s="432">
        <v>3302273</v>
      </c>
      <c r="C244" s="433" t="s">
        <v>318</v>
      </c>
      <c r="D244" s="417" t="s">
        <v>515</v>
      </c>
      <c r="E244" s="434" t="s">
        <v>518</v>
      </c>
      <c r="F244" s="435">
        <v>1</v>
      </c>
      <c r="G244" s="436">
        <v>0</v>
      </c>
      <c r="H244" s="436">
        <v>0</v>
      </c>
      <c r="I244" s="436">
        <v>7</v>
      </c>
      <c r="J244" s="436">
        <v>0</v>
      </c>
      <c r="K244" s="436">
        <v>0</v>
      </c>
      <c r="L244" s="436">
        <v>0</v>
      </c>
      <c r="M244" s="436">
        <v>246</v>
      </c>
      <c r="N244" s="436">
        <v>246</v>
      </c>
      <c r="O244" s="436">
        <v>34</v>
      </c>
      <c r="P244" s="436">
        <v>212</v>
      </c>
      <c r="Q244" s="436">
        <v>0</v>
      </c>
      <c r="R244" s="436">
        <v>0</v>
      </c>
      <c r="S244" s="436">
        <v>0</v>
      </c>
      <c r="T244" s="436">
        <v>0</v>
      </c>
      <c r="U244" s="436">
        <v>0</v>
      </c>
      <c r="V244" s="436">
        <v>0</v>
      </c>
      <c r="W244" s="436">
        <v>0</v>
      </c>
      <c r="X244" s="436">
        <v>0</v>
      </c>
      <c r="Y244" s="436">
        <v>35.142857142857146</v>
      </c>
      <c r="Z244" s="436">
        <v>175.9999999999998</v>
      </c>
      <c r="AA244" s="436">
        <v>177.99999999999983</v>
      </c>
      <c r="AB244" s="436">
        <v>0</v>
      </c>
      <c r="AC244" s="436">
        <v>0</v>
      </c>
      <c r="AD244" s="436">
        <v>11.999999999999989</v>
      </c>
      <c r="AE244" s="436">
        <v>29.999999999999968</v>
      </c>
      <c r="AF244" s="436">
        <v>6.9999999999999929</v>
      </c>
      <c r="AG244" s="436">
        <v>33.999999999999964</v>
      </c>
      <c r="AH244" s="436">
        <v>8.9999999999999911</v>
      </c>
      <c r="AI244" s="436">
        <v>86.999999999999787</v>
      </c>
      <c r="AJ244" s="436">
        <v>66.999999999999801</v>
      </c>
      <c r="AK244" s="436">
        <v>0</v>
      </c>
      <c r="AL244" s="436">
        <v>0</v>
      </c>
      <c r="AM244" s="436">
        <v>0</v>
      </c>
      <c r="AN244" s="436">
        <v>0</v>
      </c>
      <c r="AO244" s="436">
        <v>0</v>
      </c>
      <c r="AP244" s="436">
        <v>0</v>
      </c>
      <c r="AQ244" s="436">
        <v>0</v>
      </c>
      <c r="AR244" s="436">
        <v>16.322274881516577</v>
      </c>
      <c r="AS244" s="436">
        <v>0</v>
      </c>
      <c r="AT244" s="436">
        <v>115.67353623139395</v>
      </c>
      <c r="AU244" s="436">
        <v>0</v>
      </c>
      <c r="AV244" s="436">
        <v>0</v>
      </c>
      <c r="AW244" s="436">
        <v>0</v>
      </c>
      <c r="AX244" s="436">
        <v>0</v>
      </c>
      <c r="AY244" s="436">
        <v>0</v>
      </c>
      <c r="AZ244" s="436">
        <v>0</v>
      </c>
      <c r="BA244" s="436">
        <v>0</v>
      </c>
      <c r="BB244" s="436">
        <v>0</v>
      </c>
      <c r="BC244" s="436">
        <v>0.53400000000000003</v>
      </c>
      <c r="BD244" s="436">
        <v>0</v>
      </c>
      <c r="BE244" s="436">
        <v>0</v>
      </c>
      <c r="BF244" s="437">
        <v>0</v>
      </c>
      <c r="BG244" s="436">
        <v>0</v>
      </c>
      <c r="BH244" s="436">
        <v>1</v>
      </c>
      <c r="BI244" s="436">
        <v>0</v>
      </c>
    </row>
    <row r="245" spans="1:61">
      <c r="A245" s="432">
        <v>149607</v>
      </c>
      <c r="B245" s="432">
        <v>3302288</v>
      </c>
      <c r="C245" s="433" t="s">
        <v>319</v>
      </c>
      <c r="D245" s="417" t="s">
        <v>515</v>
      </c>
      <c r="E245" s="434" t="s">
        <v>518</v>
      </c>
      <c r="F245" s="435">
        <v>1</v>
      </c>
      <c r="G245" s="436">
        <v>0</v>
      </c>
      <c r="H245" s="436">
        <v>0</v>
      </c>
      <c r="I245" s="436">
        <v>7</v>
      </c>
      <c r="J245" s="436">
        <v>0</v>
      </c>
      <c r="K245" s="436">
        <v>0</v>
      </c>
      <c r="L245" s="436">
        <v>0</v>
      </c>
      <c r="M245" s="436">
        <v>392</v>
      </c>
      <c r="N245" s="436">
        <v>392</v>
      </c>
      <c r="O245" s="436">
        <v>52</v>
      </c>
      <c r="P245" s="436">
        <v>340</v>
      </c>
      <c r="Q245" s="436">
        <v>0</v>
      </c>
      <c r="R245" s="436">
        <v>0</v>
      </c>
      <c r="S245" s="436">
        <v>0</v>
      </c>
      <c r="T245" s="436">
        <v>0</v>
      </c>
      <c r="U245" s="436">
        <v>0</v>
      </c>
      <c r="V245" s="436">
        <v>0</v>
      </c>
      <c r="W245" s="436">
        <v>0</v>
      </c>
      <c r="X245" s="436">
        <v>0</v>
      </c>
      <c r="Y245" s="436">
        <v>56</v>
      </c>
      <c r="Z245" s="436">
        <v>145.99999999999972</v>
      </c>
      <c r="AA245" s="436">
        <v>151.99999999999986</v>
      </c>
      <c r="AB245" s="436">
        <v>0</v>
      </c>
      <c r="AC245" s="436">
        <v>0</v>
      </c>
      <c r="AD245" s="436">
        <v>103.99999999999977</v>
      </c>
      <c r="AE245" s="436">
        <v>105.99999999999994</v>
      </c>
      <c r="AF245" s="436">
        <v>45.999999999999922</v>
      </c>
      <c r="AG245" s="436">
        <v>66.999999999999687</v>
      </c>
      <c r="AH245" s="436">
        <v>24.999999999999989</v>
      </c>
      <c r="AI245" s="436">
        <v>21.999999999999986</v>
      </c>
      <c r="AJ245" s="436">
        <v>21.999999999999986</v>
      </c>
      <c r="AK245" s="436">
        <v>0</v>
      </c>
      <c r="AL245" s="436">
        <v>0</v>
      </c>
      <c r="AM245" s="436">
        <v>0</v>
      </c>
      <c r="AN245" s="436">
        <v>0</v>
      </c>
      <c r="AO245" s="436">
        <v>0</v>
      </c>
      <c r="AP245" s="436">
        <v>0</v>
      </c>
      <c r="AQ245" s="436">
        <v>0</v>
      </c>
      <c r="AR245" s="436">
        <v>25.364705882352911</v>
      </c>
      <c r="AS245" s="436">
        <v>0</v>
      </c>
      <c r="AT245" s="436">
        <v>122.08668023518747</v>
      </c>
      <c r="AU245" s="436">
        <v>0</v>
      </c>
      <c r="AV245" s="436">
        <v>0</v>
      </c>
      <c r="AW245" s="436">
        <v>0</v>
      </c>
      <c r="AX245" s="436">
        <v>0</v>
      </c>
      <c r="AY245" s="436">
        <v>0</v>
      </c>
      <c r="AZ245" s="436">
        <v>0</v>
      </c>
      <c r="BA245" s="436">
        <v>0</v>
      </c>
      <c r="BB245" s="436">
        <v>0</v>
      </c>
      <c r="BC245" s="436">
        <v>0.72599999999999998</v>
      </c>
      <c r="BD245" s="436">
        <v>0</v>
      </c>
      <c r="BE245" s="436">
        <v>0</v>
      </c>
      <c r="BF245" s="437">
        <v>0</v>
      </c>
      <c r="BG245" s="436">
        <v>0</v>
      </c>
      <c r="BH245" s="436">
        <v>1</v>
      </c>
      <c r="BI245" s="436">
        <v>0</v>
      </c>
    </row>
    <row r="246" spans="1:61">
      <c r="A246" s="432">
        <v>139465</v>
      </c>
      <c r="B246" s="432">
        <v>3302295</v>
      </c>
      <c r="C246" s="433" t="s">
        <v>320</v>
      </c>
      <c r="D246" s="417" t="s">
        <v>515</v>
      </c>
      <c r="E246" s="434" t="s">
        <v>518</v>
      </c>
      <c r="F246" s="435">
        <v>1</v>
      </c>
      <c r="G246" s="436">
        <v>0</v>
      </c>
      <c r="H246" s="436">
        <v>0</v>
      </c>
      <c r="I246" s="436">
        <v>7</v>
      </c>
      <c r="J246" s="436">
        <v>0</v>
      </c>
      <c r="K246" s="436">
        <v>0</v>
      </c>
      <c r="L246" s="436">
        <v>0</v>
      </c>
      <c r="M246" s="436">
        <v>206</v>
      </c>
      <c r="N246" s="436">
        <v>206</v>
      </c>
      <c r="O246" s="436">
        <v>30</v>
      </c>
      <c r="P246" s="436">
        <v>176</v>
      </c>
      <c r="Q246" s="436">
        <v>0</v>
      </c>
      <c r="R246" s="436">
        <v>0</v>
      </c>
      <c r="S246" s="436">
        <v>0</v>
      </c>
      <c r="T246" s="436">
        <v>0</v>
      </c>
      <c r="U246" s="436">
        <v>0</v>
      </c>
      <c r="V246" s="436">
        <v>0</v>
      </c>
      <c r="W246" s="436">
        <v>0</v>
      </c>
      <c r="X246" s="436">
        <v>0</v>
      </c>
      <c r="Y246" s="436">
        <v>29.428571428571427</v>
      </c>
      <c r="Z246" s="436">
        <v>92.999999999999872</v>
      </c>
      <c r="AA246" s="436">
        <v>93.999999999999901</v>
      </c>
      <c r="AB246" s="436">
        <v>0</v>
      </c>
      <c r="AC246" s="436">
        <v>0</v>
      </c>
      <c r="AD246" s="436">
        <v>87.424390243902437</v>
      </c>
      <c r="AE246" s="436">
        <v>30.146341463414604</v>
      </c>
      <c r="AF246" s="436">
        <v>30.146341463414604</v>
      </c>
      <c r="AG246" s="436">
        <v>5.0243902439024346</v>
      </c>
      <c r="AH246" s="436">
        <v>12.058536585365841</v>
      </c>
      <c r="AI246" s="436">
        <v>35.170731707317039</v>
      </c>
      <c r="AJ246" s="436">
        <v>6.0292682926829206</v>
      </c>
      <c r="AK246" s="436">
        <v>0</v>
      </c>
      <c r="AL246" s="436">
        <v>0</v>
      </c>
      <c r="AM246" s="436">
        <v>0</v>
      </c>
      <c r="AN246" s="436">
        <v>0</v>
      </c>
      <c r="AO246" s="436">
        <v>0</v>
      </c>
      <c r="AP246" s="436">
        <v>0</v>
      </c>
      <c r="AQ246" s="436">
        <v>0</v>
      </c>
      <c r="AR246" s="436">
        <v>38.845714285714166</v>
      </c>
      <c r="AS246" s="436">
        <v>0</v>
      </c>
      <c r="AT246" s="436">
        <v>69.123617636082997</v>
      </c>
      <c r="AU246" s="436">
        <v>0</v>
      </c>
      <c r="AV246" s="436">
        <v>0</v>
      </c>
      <c r="AW246" s="436">
        <v>0</v>
      </c>
      <c r="AX246" s="436">
        <v>0</v>
      </c>
      <c r="AY246" s="436">
        <v>0</v>
      </c>
      <c r="AZ246" s="436">
        <v>0</v>
      </c>
      <c r="BA246" s="436">
        <v>1.6399999999999828</v>
      </c>
      <c r="BB246" s="436">
        <v>0</v>
      </c>
      <c r="BC246" s="436">
        <v>0.60799999999999998</v>
      </c>
      <c r="BD246" s="436">
        <v>0</v>
      </c>
      <c r="BE246" s="436">
        <v>0</v>
      </c>
      <c r="BF246" s="437">
        <v>0</v>
      </c>
      <c r="BG246" s="436">
        <v>0</v>
      </c>
      <c r="BH246" s="436">
        <v>1</v>
      </c>
      <c r="BI246" s="436">
        <v>0</v>
      </c>
    </row>
    <row r="247" spans="1:61">
      <c r="A247" s="432">
        <v>140706</v>
      </c>
      <c r="B247" s="432">
        <v>3302299</v>
      </c>
      <c r="C247" s="433" t="s">
        <v>321</v>
      </c>
      <c r="D247" s="417" t="s">
        <v>515</v>
      </c>
      <c r="E247" s="434" t="s">
        <v>518</v>
      </c>
      <c r="F247" s="435">
        <v>1</v>
      </c>
      <c r="G247" s="436">
        <v>0</v>
      </c>
      <c r="H247" s="436">
        <v>0</v>
      </c>
      <c r="I247" s="436">
        <v>3</v>
      </c>
      <c r="J247" s="436">
        <v>0</v>
      </c>
      <c r="K247" s="436">
        <v>0</v>
      </c>
      <c r="L247" s="436">
        <v>0</v>
      </c>
      <c r="M247" s="436">
        <v>232</v>
      </c>
      <c r="N247" s="436">
        <v>232</v>
      </c>
      <c r="O247" s="436">
        <v>62</v>
      </c>
      <c r="P247" s="436">
        <v>170</v>
      </c>
      <c r="Q247" s="436">
        <v>0</v>
      </c>
      <c r="R247" s="436">
        <v>0</v>
      </c>
      <c r="S247" s="436">
        <v>0</v>
      </c>
      <c r="T247" s="436">
        <v>0</v>
      </c>
      <c r="U247" s="436">
        <v>0</v>
      </c>
      <c r="V247" s="436">
        <v>0</v>
      </c>
      <c r="W247" s="436">
        <v>0</v>
      </c>
      <c r="X247" s="436">
        <v>0</v>
      </c>
      <c r="Y247" s="436">
        <v>77.333333333333329</v>
      </c>
      <c r="Z247" s="436">
        <v>81.999999999999773</v>
      </c>
      <c r="AA247" s="436">
        <v>81.999999999999773</v>
      </c>
      <c r="AB247" s="436">
        <v>0</v>
      </c>
      <c r="AC247" s="436">
        <v>0</v>
      </c>
      <c r="AD247" s="436">
        <v>24.999999999999961</v>
      </c>
      <c r="AE247" s="436">
        <v>78.999999999999915</v>
      </c>
      <c r="AF247" s="436">
        <v>63.99999999999995</v>
      </c>
      <c r="AG247" s="436">
        <v>7.9999999999999867</v>
      </c>
      <c r="AH247" s="436">
        <v>47.999999999999787</v>
      </c>
      <c r="AI247" s="436">
        <v>5.9999999999999902</v>
      </c>
      <c r="AJ247" s="436">
        <v>1.9999999999999991</v>
      </c>
      <c r="AK247" s="436">
        <v>0</v>
      </c>
      <c r="AL247" s="436">
        <v>0</v>
      </c>
      <c r="AM247" s="436">
        <v>0</v>
      </c>
      <c r="AN247" s="436">
        <v>0</v>
      </c>
      <c r="AO247" s="436">
        <v>0</v>
      </c>
      <c r="AP247" s="436">
        <v>0</v>
      </c>
      <c r="AQ247" s="436">
        <v>0</v>
      </c>
      <c r="AR247" s="436">
        <v>87.341176470588209</v>
      </c>
      <c r="AS247" s="436">
        <v>0</v>
      </c>
      <c r="AT247" s="436">
        <v>105.19254658385094</v>
      </c>
      <c r="AU247" s="436">
        <v>0</v>
      </c>
      <c r="AV247" s="436">
        <v>0</v>
      </c>
      <c r="AW247" s="436">
        <v>0</v>
      </c>
      <c r="AX247" s="436">
        <v>0</v>
      </c>
      <c r="AY247" s="436">
        <v>0</v>
      </c>
      <c r="AZ247" s="436">
        <v>0</v>
      </c>
      <c r="BA247" s="436">
        <v>0</v>
      </c>
      <c r="BB247" s="436">
        <v>0</v>
      </c>
      <c r="BC247" s="436">
        <v>0.75</v>
      </c>
      <c r="BD247" s="436">
        <v>0</v>
      </c>
      <c r="BE247" s="436">
        <v>0</v>
      </c>
      <c r="BF247" s="437">
        <v>0</v>
      </c>
      <c r="BG247" s="436">
        <v>0</v>
      </c>
      <c r="BH247" s="436">
        <v>1</v>
      </c>
      <c r="BI247" s="436">
        <v>0</v>
      </c>
    </row>
    <row r="248" spans="1:61">
      <c r="A248" s="432">
        <v>142231</v>
      </c>
      <c r="B248" s="432">
        <v>3302309</v>
      </c>
      <c r="C248" s="433" t="s">
        <v>322</v>
      </c>
      <c r="D248" s="417" t="s">
        <v>515</v>
      </c>
      <c r="E248" s="434" t="s">
        <v>518</v>
      </c>
      <c r="F248" s="435">
        <v>1</v>
      </c>
      <c r="G248" s="436">
        <v>0</v>
      </c>
      <c r="H248" s="436">
        <v>0</v>
      </c>
      <c r="I248" s="436">
        <v>7</v>
      </c>
      <c r="J248" s="436">
        <v>0</v>
      </c>
      <c r="K248" s="436">
        <v>0</v>
      </c>
      <c r="L248" s="436">
        <v>0</v>
      </c>
      <c r="M248" s="436">
        <v>448</v>
      </c>
      <c r="N248" s="436">
        <v>448</v>
      </c>
      <c r="O248" s="436">
        <v>61</v>
      </c>
      <c r="P248" s="436">
        <v>387</v>
      </c>
      <c r="Q248" s="436">
        <v>0</v>
      </c>
      <c r="R248" s="436">
        <v>0</v>
      </c>
      <c r="S248" s="436">
        <v>0</v>
      </c>
      <c r="T248" s="436">
        <v>0</v>
      </c>
      <c r="U248" s="436">
        <v>0</v>
      </c>
      <c r="V248" s="436">
        <v>0</v>
      </c>
      <c r="W248" s="436">
        <v>0</v>
      </c>
      <c r="X248" s="436">
        <v>0</v>
      </c>
      <c r="Y248" s="436">
        <v>64</v>
      </c>
      <c r="Z248" s="436">
        <v>247.99999999999977</v>
      </c>
      <c r="AA248" s="436">
        <v>252.99999999999963</v>
      </c>
      <c r="AB248" s="436">
        <v>0</v>
      </c>
      <c r="AC248" s="436">
        <v>0</v>
      </c>
      <c r="AD248" s="436">
        <v>9.999999999999968</v>
      </c>
      <c r="AE248" s="436">
        <v>23.999999999999968</v>
      </c>
      <c r="AF248" s="436">
        <v>23.999999999999968</v>
      </c>
      <c r="AG248" s="436">
        <v>158.99999999999989</v>
      </c>
      <c r="AH248" s="436">
        <v>121.99999999999974</v>
      </c>
      <c r="AI248" s="436">
        <v>102.99999999999987</v>
      </c>
      <c r="AJ248" s="436">
        <v>5.9999999999999813</v>
      </c>
      <c r="AK248" s="436">
        <v>0</v>
      </c>
      <c r="AL248" s="436">
        <v>0</v>
      </c>
      <c r="AM248" s="436">
        <v>0</v>
      </c>
      <c r="AN248" s="436">
        <v>0</v>
      </c>
      <c r="AO248" s="436">
        <v>0</v>
      </c>
      <c r="AP248" s="436">
        <v>0</v>
      </c>
      <c r="AQ248" s="436">
        <v>0</v>
      </c>
      <c r="AR248" s="436">
        <v>127.33850129198956</v>
      </c>
      <c r="AS248" s="436">
        <v>0</v>
      </c>
      <c r="AT248" s="436">
        <v>160.35216291426573</v>
      </c>
      <c r="AU248" s="436">
        <v>0</v>
      </c>
      <c r="AV248" s="436">
        <v>0</v>
      </c>
      <c r="AW248" s="436">
        <v>0</v>
      </c>
      <c r="AX248" s="436">
        <v>0</v>
      </c>
      <c r="AY248" s="436">
        <v>0</v>
      </c>
      <c r="AZ248" s="436">
        <v>0</v>
      </c>
      <c r="BA248" s="436">
        <v>0</v>
      </c>
      <c r="BB248" s="436">
        <v>0</v>
      </c>
      <c r="BC248" s="436">
        <v>0.38600000000000001</v>
      </c>
      <c r="BD248" s="436">
        <v>0</v>
      </c>
      <c r="BE248" s="436">
        <v>0</v>
      </c>
      <c r="BF248" s="437">
        <v>0</v>
      </c>
      <c r="BG248" s="436">
        <v>0</v>
      </c>
      <c r="BH248" s="436">
        <v>1</v>
      </c>
      <c r="BI248" s="436">
        <v>0</v>
      </c>
    </row>
    <row r="249" spans="1:61">
      <c r="A249" s="432">
        <v>139484</v>
      </c>
      <c r="B249" s="432">
        <v>3302310</v>
      </c>
      <c r="C249" s="433" t="s">
        <v>323</v>
      </c>
      <c r="D249" s="417" t="s">
        <v>515</v>
      </c>
      <c r="E249" s="434" t="s">
        <v>518</v>
      </c>
      <c r="F249" s="435">
        <v>1</v>
      </c>
      <c r="G249" s="436">
        <v>0</v>
      </c>
      <c r="H249" s="436">
        <v>0</v>
      </c>
      <c r="I249" s="436">
        <v>7</v>
      </c>
      <c r="J249" s="436">
        <v>0</v>
      </c>
      <c r="K249" s="436">
        <v>0</v>
      </c>
      <c r="L249" s="436">
        <v>0</v>
      </c>
      <c r="M249" s="436">
        <v>168</v>
      </c>
      <c r="N249" s="436">
        <v>168</v>
      </c>
      <c r="O249" s="436">
        <v>10</v>
      </c>
      <c r="P249" s="436">
        <v>158</v>
      </c>
      <c r="Q249" s="436">
        <v>0</v>
      </c>
      <c r="R249" s="436">
        <v>0</v>
      </c>
      <c r="S249" s="436">
        <v>0</v>
      </c>
      <c r="T249" s="436">
        <v>0</v>
      </c>
      <c r="U249" s="436">
        <v>0</v>
      </c>
      <c r="V249" s="436">
        <v>0</v>
      </c>
      <c r="W249" s="436">
        <v>0</v>
      </c>
      <c r="X249" s="436">
        <v>0</v>
      </c>
      <c r="Y249" s="436">
        <v>24</v>
      </c>
      <c r="Z249" s="436">
        <v>86.999999999999858</v>
      </c>
      <c r="AA249" s="436">
        <v>88.999999999999872</v>
      </c>
      <c r="AB249" s="436">
        <v>0</v>
      </c>
      <c r="AC249" s="436">
        <v>0</v>
      </c>
      <c r="AD249" s="436">
        <v>25.999999999999872</v>
      </c>
      <c r="AE249" s="436">
        <v>1.9999999999999993</v>
      </c>
      <c r="AF249" s="436">
        <v>53.999999999999929</v>
      </c>
      <c r="AG249" s="436">
        <v>21</v>
      </c>
      <c r="AH249" s="436">
        <v>2.9999999999999907</v>
      </c>
      <c r="AI249" s="436">
        <v>48.999999999999893</v>
      </c>
      <c r="AJ249" s="436">
        <v>12.999999999999986</v>
      </c>
      <c r="AK249" s="436">
        <v>0</v>
      </c>
      <c r="AL249" s="436">
        <v>0</v>
      </c>
      <c r="AM249" s="436">
        <v>0</v>
      </c>
      <c r="AN249" s="436">
        <v>0</v>
      </c>
      <c r="AO249" s="436">
        <v>0</v>
      </c>
      <c r="AP249" s="436">
        <v>0</v>
      </c>
      <c r="AQ249" s="436">
        <v>0</v>
      </c>
      <c r="AR249" s="436">
        <v>5.31645569620252</v>
      </c>
      <c r="AS249" s="436">
        <v>0</v>
      </c>
      <c r="AT249" s="436">
        <v>54.702842992008456</v>
      </c>
      <c r="AU249" s="436">
        <v>0</v>
      </c>
      <c r="AV249" s="436">
        <v>0</v>
      </c>
      <c r="AW249" s="436">
        <v>0</v>
      </c>
      <c r="AX249" s="436">
        <v>0</v>
      </c>
      <c r="AY249" s="436">
        <v>0</v>
      </c>
      <c r="AZ249" s="436">
        <v>0</v>
      </c>
      <c r="BA249" s="436">
        <v>4.0481927710829702E-2</v>
      </c>
      <c r="BB249" s="436">
        <v>0</v>
      </c>
      <c r="BC249" s="436">
        <v>0.57399999999999995</v>
      </c>
      <c r="BD249" s="436">
        <v>0</v>
      </c>
      <c r="BE249" s="436">
        <v>0</v>
      </c>
      <c r="BF249" s="437">
        <v>0</v>
      </c>
      <c r="BG249" s="436">
        <v>0</v>
      </c>
      <c r="BH249" s="436">
        <v>1</v>
      </c>
      <c r="BI249" s="436">
        <v>0</v>
      </c>
    </row>
    <row r="250" spans="1:61">
      <c r="A250" s="432">
        <v>149366</v>
      </c>
      <c r="B250" s="432">
        <v>3302313</v>
      </c>
      <c r="C250" s="433" t="s">
        <v>324</v>
      </c>
      <c r="D250" s="417" t="s">
        <v>515</v>
      </c>
      <c r="E250" s="434" t="s">
        <v>518</v>
      </c>
      <c r="F250" s="435">
        <v>1</v>
      </c>
      <c r="G250" s="436">
        <v>0</v>
      </c>
      <c r="H250" s="436">
        <v>0</v>
      </c>
      <c r="I250" s="436">
        <v>7</v>
      </c>
      <c r="J250" s="436">
        <v>0</v>
      </c>
      <c r="K250" s="436">
        <v>0</v>
      </c>
      <c r="L250" s="436">
        <v>0</v>
      </c>
      <c r="M250" s="436">
        <v>292</v>
      </c>
      <c r="N250" s="436">
        <v>292</v>
      </c>
      <c r="O250" s="436">
        <v>30</v>
      </c>
      <c r="P250" s="436">
        <v>262</v>
      </c>
      <c r="Q250" s="436">
        <v>0</v>
      </c>
      <c r="R250" s="436">
        <v>0</v>
      </c>
      <c r="S250" s="436">
        <v>0</v>
      </c>
      <c r="T250" s="436">
        <v>0</v>
      </c>
      <c r="U250" s="436">
        <v>0</v>
      </c>
      <c r="V250" s="436">
        <v>0</v>
      </c>
      <c r="W250" s="436">
        <v>0</v>
      </c>
      <c r="X250" s="436">
        <v>0</v>
      </c>
      <c r="Y250" s="436">
        <v>41.714285714285715</v>
      </c>
      <c r="Z250" s="436">
        <v>158.99999999999986</v>
      </c>
      <c r="AA250" s="436">
        <v>162.99999999999977</v>
      </c>
      <c r="AB250" s="436">
        <v>0</v>
      </c>
      <c r="AC250" s="436">
        <v>0</v>
      </c>
      <c r="AD250" s="436">
        <v>25.25951557093423</v>
      </c>
      <c r="AE250" s="436">
        <v>4.041522491349455</v>
      </c>
      <c r="AF250" s="436">
        <v>50.519031141868403</v>
      </c>
      <c r="AG250" s="436">
        <v>42.435986159169438</v>
      </c>
      <c r="AH250" s="436">
        <v>61.633217993079413</v>
      </c>
      <c r="AI250" s="436">
        <v>92.955017301037827</v>
      </c>
      <c r="AJ250" s="436">
        <v>15.15570934256055</v>
      </c>
      <c r="AK250" s="436">
        <v>0</v>
      </c>
      <c r="AL250" s="436">
        <v>0</v>
      </c>
      <c r="AM250" s="436">
        <v>0</v>
      </c>
      <c r="AN250" s="436">
        <v>0</v>
      </c>
      <c r="AO250" s="436">
        <v>0</v>
      </c>
      <c r="AP250" s="436">
        <v>0</v>
      </c>
      <c r="AQ250" s="436">
        <v>0</v>
      </c>
      <c r="AR250" s="436">
        <v>132.62595419847307</v>
      </c>
      <c r="AS250" s="436">
        <v>0</v>
      </c>
      <c r="AT250" s="436">
        <v>138.0551768711052</v>
      </c>
      <c r="AU250" s="436">
        <v>0</v>
      </c>
      <c r="AV250" s="436">
        <v>0</v>
      </c>
      <c r="AW250" s="436">
        <v>0</v>
      </c>
      <c r="AX250" s="436">
        <v>0</v>
      </c>
      <c r="AY250" s="436">
        <v>0</v>
      </c>
      <c r="AZ250" s="436">
        <v>0</v>
      </c>
      <c r="BA250" s="436">
        <v>17.479999999999961</v>
      </c>
      <c r="BB250" s="436">
        <v>0</v>
      </c>
      <c r="BC250" s="436">
        <v>0.53</v>
      </c>
      <c r="BD250" s="436">
        <v>0</v>
      </c>
      <c r="BE250" s="436">
        <v>0</v>
      </c>
      <c r="BF250" s="437">
        <v>0</v>
      </c>
      <c r="BG250" s="436">
        <v>0</v>
      </c>
      <c r="BH250" s="436">
        <v>1</v>
      </c>
      <c r="BI250" s="436">
        <v>0</v>
      </c>
    </row>
    <row r="251" spans="1:61">
      <c r="A251" s="432">
        <v>151894</v>
      </c>
      <c r="B251" s="432">
        <v>3302314</v>
      </c>
      <c r="C251" s="433" t="s">
        <v>325</v>
      </c>
      <c r="D251" s="417" t="s">
        <v>515</v>
      </c>
      <c r="E251" s="434" t="s">
        <v>518</v>
      </c>
      <c r="F251" s="435">
        <v>1</v>
      </c>
      <c r="G251" s="436">
        <v>0</v>
      </c>
      <c r="H251" s="436">
        <v>0</v>
      </c>
      <c r="I251" s="436">
        <v>7</v>
      </c>
      <c r="J251" s="436">
        <v>0</v>
      </c>
      <c r="K251" s="436">
        <v>0</v>
      </c>
      <c r="L251" s="436">
        <v>0</v>
      </c>
      <c r="M251" s="436">
        <v>202</v>
      </c>
      <c r="N251" s="436">
        <v>202</v>
      </c>
      <c r="O251" s="436">
        <v>26</v>
      </c>
      <c r="P251" s="436">
        <v>176</v>
      </c>
      <c r="Q251" s="436">
        <v>0</v>
      </c>
      <c r="R251" s="436">
        <v>0</v>
      </c>
      <c r="S251" s="436">
        <v>0</v>
      </c>
      <c r="T251" s="436">
        <v>0</v>
      </c>
      <c r="U251" s="436">
        <v>0</v>
      </c>
      <c r="V251" s="436">
        <v>0</v>
      </c>
      <c r="W251" s="436">
        <v>0</v>
      </c>
      <c r="X251" s="436">
        <v>0</v>
      </c>
      <c r="Y251" s="436">
        <v>28.857142857142858</v>
      </c>
      <c r="Z251" s="436">
        <v>39.999999999999993</v>
      </c>
      <c r="AA251" s="436">
        <v>39.999999999999993</v>
      </c>
      <c r="AB251" s="436">
        <v>0</v>
      </c>
      <c r="AC251" s="436">
        <v>0</v>
      </c>
      <c r="AD251" s="436">
        <v>85.999999999999858</v>
      </c>
      <c r="AE251" s="436">
        <v>1.9999999999999998</v>
      </c>
      <c r="AF251" s="436">
        <v>93.999999999999929</v>
      </c>
      <c r="AG251" s="436">
        <v>6</v>
      </c>
      <c r="AH251" s="436">
        <v>1.9999999999999998</v>
      </c>
      <c r="AI251" s="436">
        <v>10.999999999999989</v>
      </c>
      <c r="AJ251" s="436">
        <v>0.99999999999999989</v>
      </c>
      <c r="AK251" s="436">
        <v>0</v>
      </c>
      <c r="AL251" s="436">
        <v>0</v>
      </c>
      <c r="AM251" s="436">
        <v>0</v>
      </c>
      <c r="AN251" s="436">
        <v>0</v>
      </c>
      <c r="AO251" s="436">
        <v>0</v>
      </c>
      <c r="AP251" s="436">
        <v>0</v>
      </c>
      <c r="AQ251" s="436">
        <v>0</v>
      </c>
      <c r="AR251" s="436">
        <v>21.806818181818091</v>
      </c>
      <c r="AS251" s="436">
        <v>0</v>
      </c>
      <c r="AT251" s="436">
        <v>55.003567181926272</v>
      </c>
      <c r="AU251" s="436">
        <v>0</v>
      </c>
      <c r="AV251" s="436">
        <v>0</v>
      </c>
      <c r="AW251" s="436">
        <v>0</v>
      </c>
      <c r="AX251" s="436">
        <v>0</v>
      </c>
      <c r="AY251" s="436">
        <v>0</v>
      </c>
      <c r="AZ251" s="436">
        <v>0</v>
      </c>
      <c r="BA251" s="436">
        <v>0</v>
      </c>
      <c r="BB251" s="436">
        <v>0</v>
      </c>
      <c r="BC251" s="436">
        <v>0.66900000000000004</v>
      </c>
      <c r="BD251" s="436">
        <v>0</v>
      </c>
      <c r="BE251" s="436">
        <v>0</v>
      </c>
      <c r="BF251" s="437">
        <v>0</v>
      </c>
      <c r="BG251" s="436">
        <v>0</v>
      </c>
      <c r="BH251" s="436">
        <v>1</v>
      </c>
      <c r="BI251" s="436">
        <v>0</v>
      </c>
    </row>
    <row r="252" spans="1:61">
      <c r="A252" s="432">
        <v>142358</v>
      </c>
      <c r="B252" s="432">
        <v>3302315</v>
      </c>
      <c r="C252" s="433" t="s">
        <v>326</v>
      </c>
      <c r="D252" s="417" t="s">
        <v>515</v>
      </c>
      <c r="E252" s="434" t="s">
        <v>518</v>
      </c>
      <c r="F252" s="435">
        <v>1</v>
      </c>
      <c r="G252" s="436">
        <v>0</v>
      </c>
      <c r="H252" s="436">
        <v>0</v>
      </c>
      <c r="I252" s="436">
        <v>7</v>
      </c>
      <c r="J252" s="436">
        <v>0</v>
      </c>
      <c r="K252" s="436">
        <v>0</v>
      </c>
      <c r="L252" s="436">
        <v>0</v>
      </c>
      <c r="M252" s="436">
        <v>186</v>
      </c>
      <c r="N252" s="436">
        <v>186</v>
      </c>
      <c r="O252" s="436">
        <v>30</v>
      </c>
      <c r="P252" s="436">
        <v>156</v>
      </c>
      <c r="Q252" s="436">
        <v>0</v>
      </c>
      <c r="R252" s="436">
        <v>0</v>
      </c>
      <c r="S252" s="436">
        <v>0</v>
      </c>
      <c r="T252" s="436">
        <v>0</v>
      </c>
      <c r="U252" s="436">
        <v>0</v>
      </c>
      <c r="V252" s="436">
        <v>0</v>
      </c>
      <c r="W252" s="436">
        <v>0</v>
      </c>
      <c r="X252" s="436">
        <v>0</v>
      </c>
      <c r="Y252" s="436">
        <v>26.571428571428573</v>
      </c>
      <c r="Z252" s="436">
        <v>109.99999999999989</v>
      </c>
      <c r="AA252" s="436">
        <v>111.99999999999989</v>
      </c>
      <c r="AB252" s="436">
        <v>0</v>
      </c>
      <c r="AC252" s="436">
        <v>0</v>
      </c>
      <c r="AD252" s="436">
        <v>7.0378378378378308</v>
      </c>
      <c r="AE252" s="436">
        <v>5.0270270270270219</v>
      </c>
      <c r="AF252" s="436">
        <v>5.0270270270270219</v>
      </c>
      <c r="AG252" s="436">
        <v>5.0270270270270219</v>
      </c>
      <c r="AH252" s="436">
        <v>62.335135135135104</v>
      </c>
      <c r="AI252" s="436">
        <v>99.535135135135107</v>
      </c>
      <c r="AJ252" s="436">
        <v>2.0108108108108085</v>
      </c>
      <c r="AK252" s="436">
        <v>0</v>
      </c>
      <c r="AL252" s="436">
        <v>0</v>
      </c>
      <c r="AM252" s="436">
        <v>0</v>
      </c>
      <c r="AN252" s="436">
        <v>0</v>
      </c>
      <c r="AO252" s="436">
        <v>0</v>
      </c>
      <c r="AP252" s="436">
        <v>0</v>
      </c>
      <c r="AQ252" s="436">
        <v>0</v>
      </c>
      <c r="AR252" s="436">
        <v>41.730769230769162</v>
      </c>
      <c r="AS252" s="436">
        <v>0</v>
      </c>
      <c r="AT252" s="436">
        <v>58.174841256919493</v>
      </c>
      <c r="AU252" s="436">
        <v>0</v>
      </c>
      <c r="AV252" s="436">
        <v>0</v>
      </c>
      <c r="AW252" s="436">
        <v>0</v>
      </c>
      <c r="AX252" s="436">
        <v>0</v>
      </c>
      <c r="AY252" s="436">
        <v>0</v>
      </c>
      <c r="AZ252" s="436">
        <v>0</v>
      </c>
      <c r="BA252" s="436">
        <v>9.8399999999998862</v>
      </c>
      <c r="BB252" s="436">
        <v>0</v>
      </c>
      <c r="BC252" s="436">
        <v>1.0680000000000001</v>
      </c>
      <c r="BD252" s="436">
        <v>0</v>
      </c>
      <c r="BE252" s="436">
        <v>0</v>
      </c>
      <c r="BF252" s="437">
        <v>0</v>
      </c>
      <c r="BG252" s="436">
        <v>0</v>
      </c>
      <c r="BH252" s="436">
        <v>1</v>
      </c>
      <c r="BI252" s="436">
        <v>0</v>
      </c>
    </row>
    <row r="253" spans="1:61">
      <c r="A253" s="432">
        <v>149305</v>
      </c>
      <c r="B253" s="432">
        <v>3302429</v>
      </c>
      <c r="C253" s="433" t="s">
        <v>327</v>
      </c>
      <c r="D253" s="417" t="s">
        <v>515</v>
      </c>
      <c r="E253" s="434" t="s">
        <v>518</v>
      </c>
      <c r="F253" s="435">
        <v>1</v>
      </c>
      <c r="G253" s="436">
        <v>0</v>
      </c>
      <c r="H253" s="436">
        <v>0</v>
      </c>
      <c r="I253" s="436">
        <v>3</v>
      </c>
      <c r="J253" s="436">
        <v>0</v>
      </c>
      <c r="K253" s="436">
        <v>0</v>
      </c>
      <c r="L253" s="436">
        <v>0</v>
      </c>
      <c r="M253" s="436">
        <v>160</v>
      </c>
      <c r="N253" s="436">
        <v>160</v>
      </c>
      <c r="O253" s="436">
        <v>54</v>
      </c>
      <c r="P253" s="436">
        <v>106</v>
      </c>
      <c r="Q253" s="436">
        <v>0</v>
      </c>
      <c r="R253" s="436">
        <v>0</v>
      </c>
      <c r="S253" s="436">
        <v>0</v>
      </c>
      <c r="T253" s="436">
        <v>0</v>
      </c>
      <c r="U253" s="436">
        <v>0</v>
      </c>
      <c r="V253" s="436">
        <v>0</v>
      </c>
      <c r="W253" s="436">
        <v>0</v>
      </c>
      <c r="X253" s="436">
        <v>0</v>
      </c>
      <c r="Y253" s="436">
        <v>53.333333333333336</v>
      </c>
      <c r="Z253" s="436">
        <v>19</v>
      </c>
      <c r="AA253" s="436">
        <v>20</v>
      </c>
      <c r="AB253" s="436">
        <v>0</v>
      </c>
      <c r="AC253" s="436">
        <v>0</v>
      </c>
      <c r="AD253" s="436">
        <v>133.83647798742129</v>
      </c>
      <c r="AE253" s="436">
        <v>11.069182389937104</v>
      </c>
      <c r="AF253" s="436">
        <v>5.0314465408804967</v>
      </c>
      <c r="AG253" s="436">
        <v>0</v>
      </c>
      <c r="AH253" s="436">
        <v>5.0314465408804967</v>
      </c>
      <c r="AI253" s="436">
        <v>3.0188679245282879</v>
      </c>
      <c r="AJ253" s="436">
        <v>2.0125786163521919</v>
      </c>
      <c r="AK253" s="436">
        <v>0</v>
      </c>
      <c r="AL253" s="436">
        <v>0</v>
      </c>
      <c r="AM253" s="436">
        <v>0</v>
      </c>
      <c r="AN253" s="436">
        <v>0</v>
      </c>
      <c r="AO253" s="436">
        <v>0</v>
      </c>
      <c r="AP253" s="436">
        <v>0</v>
      </c>
      <c r="AQ253" s="436">
        <v>0</v>
      </c>
      <c r="AR253" s="436">
        <v>64.905660377358402</v>
      </c>
      <c r="AS253" s="436">
        <v>0</v>
      </c>
      <c r="AT253" s="436">
        <v>48.761904761904802</v>
      </c>
      <c r="AU253" s="436">
        <v>0</v>
      </c>
      <c r="AV253" s="436">
        <v>0</v>
      </c>
      <c r="AW253" s="436">
        <v>0</v>
      </c>
      <c r="AX253" s="436">
        <v>0</v>
      </c>
      <c r="AY253" s="436">
        <v>0</v>
      </c>
      <c r="AZ253" s="436">
        <v>0</v>
      </c>
      <c r="BA253" s="436">
        <v>0</v>
      </c>
      <c r="BB253" s="436">
        <v>0</v>
      </c>
      <c r="BC253" s="436">
        <v>0.78500000000000003</v>
      </c>
      <c r="BD253" s="436">
        <v>0</v>
      </c>
      <c r="BE253" s="436">
        <v>0</v>
      </c>
      <c r="BF253" s="437">
        <v>0</v>
      </c>
      <c r="BG253" s="436">
        <v>0</v>
      </c>
      <c r="BH253" s="436">
        <v>1</v>
      </c>
      <c r="BI253" s="436">
        <v>0</v>
      </c>
    </row>
    <row r="254" spans="1:61">
      <c r="A254" s="432">
        <v>141270</v>
      </c>
      <c r="B254" s="432">
        <v>3302434</v>
      </c>
      <c r="C254" s="433" t="s">
        <v>328</v>
      </c>
      <c r="D254" s="417" t="s">
        <v>515</v>
      </c>
      <c r="E254" s="434" t="s">
        <v>518</v>
      </c>
      <c r="F254" s="435">
        <v>1</v>
      </c>
      <c r="G254" s="436">
        <v>0</v>
      </c>
      <c r="H254" s="436">
        <v>0</v>
      </c>
      <c r="I254" s="436">
        <v>7</v>
      </c>
      <c r="J254" s="436">
        <v>0</v>
      </c>
      <c r="K254" s="436">
        <v>0</v>
      </c>
      <c r="L254" s="436">
        <v>0</v>
      </c>
      <c r="M254" s="436">
        <v>384</v>
      </c>
      <c r="N254" s="436">
        <v>384</v>
      </c>
      <c r="O254" s="436">
        <v>54</v>
      </c>
      <c r="P254" s="436">
        <v>330</v>
      </c>
      <c r="Q254" s="436">
        <v>0</v>
      </c>
      <c r="R254" s="436">
        <v>0</v>
      </c>
      <c r="S254" s="436">
        <v>0</v>
      </c>
      <c r="T254" s="436">
        <v>0</v>
      </c>
      <c r="U254" s="436">
        <v>0</v>
      </c>
      <c r="V254" s="436">
        <v>0</v>
      </c>
      <c r="W254" s="436">
        <v>0</v>
      </c>
      <c r="X254" s="436">
        <v>0</v>
      </c>
      <c r="Y254" s="436">
        <v>54.857142857142854</v>
      </c>
      <c r="Z254" s="436">
        <v>192</v>
      </c>
      <c r="AA254" s="436">
        <v>193.99999999999989</v>
      </c>
      <c r="AB254" s="436">
        <v>0</v>
      </c>
      <c r="AC254" s="436">
        <v>0</v>
      </c>
      <c r="AD254" s="436">
        <v>15.999999999999975</v>
      </c>
      <c r="AE254" s="436">
        <v>7.9999999999999876</v>
      </c>
      <c r="AF254" s="436">
        <v>15.999999999999975</v>
      </c>
      <c r="AG254" s="436">
        <v>169.99999999999986</v>
      </c>
      <c r="AH254" s="436">
        <v>39</v>
      </c>
      <c r="AI254" s="436">
        <v>66.999999999999744</v>
      </c>
      <c r="AJ254" s="436">
        <v>67.999999999999872</v>
      </c>
      <c r="AK254" s="436">
        <v>0</v>
      </c>
      <c r="AL254" s="436">
        <v>0</v>
      </c>
      <c r="AM254" s="436">
        <v>0</v>
      </c>
      <c r="AN254" s="436">
        <v>0</v>
      </c>
      <c r="AO254" s="436">
        <v>0</v>
      </c>
      <c r="AP254" s="436">
        <v>0</v>
      </c>
      <c r="AQ254" s="436">
        <v>0</v>
      </c>
      <c r="AR254" s="436">
        <v>17.454545454545432</v>
      </c>
      <c r="AS254" s="436">
        <v>0</v>
      </c>
      <c r="AT254" s="436">
        <v>132.64924062232936</v>
      </c>
      <c r="AU254" s="436">
        <v>0</v>
      </c>
      <c r="AV254" s="436">
        <v>0</v>
      </c>
      <c r="AW254" s="436">
        <v>0</v>
      </c>
      <c r="AX254" s="436">
        <v>0</v>
      </c>
      <c r="AY254" s="436">
        <v>0</v>
      </c>
      <c r="AZ254" s="436">
        <v>0</v>
      </c>
      <c r="BA254" s="436">
        <v>0</v>
      </c>
      <c r="BB254" s="436">
        <v>0</v>
      </c>
      <c r="BC254" s="436">
        <v>0.52400000000000002</v>
      </c>
      <c r="BD254" s="436">
        <v>0</v>
      </c>
      <c r="BE254" s="436">
        <v>0</v>
      </c>
      <c r="BF254" s="437">
        <v>0</v>
      </c>
      <c r="BG254" s="436">
        <v>0</v>
      </c>
      <c r="BH254" s="436">
        <v>1</v>
      </c>
      <c r="BI254" s="436">
        <v>0</v>
      </c>
    </row>
    <row r="255" spans="1:61">
      <c r="A255" s="432">
        <v>142686</v>
      </c>
      <c r="B255" s="432">
        <v>3302443</v>
      </c>
      <c r="C255" s="433" t="s">
        <v>329</v>
      </c>
      <c r="D255" s="417" t="s">
        <v>515</v>
      </c>
      <c r="E255" s="434" t="s">
        <v>518</v>
      </c>
      <c r="F255" s="435">
        <v>1</v>
      </c>
      <c r="G255" s="436">
        <v>0</v>
      </c>
      <c r="H255" s="436">
        <v>0</v>
      </c>
      <c r="I255" s="436">
        <v>7</v>
      </c>
      <c r="J255" s="436">
        <v>0</v>
      </c>
      <c r="K255" s="436">
        <v>0</v>
      </c>
      <c r="L255" s="436">
        <v>0</v>
      </c>
      <c r="M255" s="436">
        <v>304</v>
      </c>
      <c r="N255" s="436">
        <v>304</v>
      </c>
      <c r="O255" s="436">
        <v>34</v>
      </c>
      <c r="P255" s="436">
        <v>270</v>
      </c>
      <c r="Q255" s="436">
        <v>0</v>
      </c>
      <c r="R255" s="436">
        <v>0</v>
      </c>
      <c r="S255" s="436">
        <v>0</v>
      </c>
      <c r="T255" s="436">
        <v>0</v>
      </c>
      <c r="U255" s="436">
        <v>0</v>
      </c>
      <c r="V255" s="436">
        <v>0</v>
      </c>
      <c r="W255" s="436">
        <v>0</v>
      </c>
      <c r="X255" s="436">
        <v>0</v>
      </c>
      <c r="Y255" s="436">
        <v>43.428571428571431</v>
      </c>
      <c r="Z255" s="436">
        <v>198.99999999999977</v>
      </c>
      <c r="AA255" s="436">
        <v>203.99999999999989</v>
      </c>
      <c r="AB255" s="436">
        <v>0</v>
      </c>
      <c r="AC255" s="436">
        <v>0</v>
      </c>
      <c r="AD255" s="436">
        <v>6.9999999999999742</v>
      </c>
      <c r="AE255" s="436">
        <v>5.9999999999999831</v>
      </c>
      <c r="AF255" s="436">
        <v>6.9999999999999742</v>
      </c>
      <c r="AG255" s="436">
        <v>5.9999999999999831</v>
      </c>
      <c r="AH255" s="436">
        <v>226.99999999999986</v>
      </c>
      <c r="AI255" s="436">
        <v>38</v>
      </c>
      <c r="AJ255" s="436">
        <v>12.999999999999988</v>
      </c>
      <c r="AK255" s="436">
        <v>0</v>
      </c>
      <c r="AL255" s="436">
        <v>0</v>
      </c>
      <c r="AM255" s="436">
        <v>0</v>
      </c>
      <c r="AN255" s="436">
        <v>0</v>
      </c>
      <c r="AO255" s="436">
        <v>0</v>
      </c>
      <c r="AP255" s="436">
        <v>0</v>
      </c>
      <c r="AQ255" s="436">
        <v>0</v>
      </c>
      <c r="AR255" s="436">
        <v>87.343283582089285</v>
      </c>
      <c r="AS255" s="436">
        <v>0</v>
      </c>
      <c r="AT255" s="436">
        <v>110.55951688660244</v>
      </c>
      <c r="AU255" s="436">
        <v>0</v>
      </c>
      <c r="AV255" s="436">
        <v>0</v>
      </c>
      <c r="AW255" s="436">
        <v>0</v>
      </c>
      <c r="AX255" s="436">
        <v>0</v>
      </c>
      <c r="AY255" s="436">
        <v>0</v>
      </c>
      <c r="AZ255" s="436">
        <v>0</v>
      </c>
      <c r="BA255" s="436">
        <v>0</v>
      </c>
      <c r="BB255" s="436">
        <v>0</v>
      </c>
      <c r="BC255" s="436">
        <v>0.498</v>
      </c>
      <c r="BD255" s="436">
        <v>0</v>
      </c>
      <c r="BE255" s="436">
        <v>0</v>
      </c>
      <c r="BF255" s="437">
        <v>0</v>
      </c>
      <c r="BG255" s="436">
        <v>0</v>
      </c>
      <c r="BH255" s="436">
        <v>1</v>
      </c>
      <c r="BI255" s="436">
        <v>0</v>
      </c>
    </row>
    <row r="256" spans="1:61">
      <c r="A256" s="432">
        <v>143087</v>
      </c>
      <c r="B256" s="432">
        <v>3302447</v>
      </c>
      <c r="C256" s="433" t="s">
        <v>330</v>
      </c>
      <c r="D256" s="417" t="s">
        <v>515</v>
      </c>
      <c r="E256" s="434" t="s">
        <v>518</v>
      </c>
      <c r="F256" s="435">
        <v>1</v>
      </c>
      <c r="G256" s="436">
        <v>0</v>
      </c>
      <c r="H256" s="436">
        <v>0</v>
      </c>
      <c r="I256" s="436">
        <v>7</v>
      </c>
      <c r="J256" s="436">
        <v>0</v>
      </c>
      <c r="K256" s="436">
        <v>0</v>
      </c>
      <c r="L256" s="436">
        <v>0</v>
      </c>
      <c r="M256" s="436">
        <v>586</v>
      </c>
      <c r="N256" s="436">
        <v>586</v>
      </c>
      <c r="O256" s="436">
        <v>76</v>
      </c>
      <c r="P256" s="436">
        <v>510</v>
      </c>
      <c r="Q256" s="436">
        <v>0</v>
      </c>
      <c r="R256" s="436">
        <v>0</v>
      </c>
      <c r="S256" s="436">
        <v>0</v>
      </c>
      <c r="T256" s="436">
        <v>0</v>
      </c>
      <c r="U256" s="436">
        <v>0</v>
      </c>
      <c r="V256" s="436">
        <v>0</v>
      </c>
      <c r="W256" s="436">
        <v>0</v>
      </c>
      <c r="X256" s="436">
        <v>0</v>
      </c>
      <c r="Y256" s="436">
        <v>83.714285714285708</v>
      </c>
      <c r="Z256" s="436">
        <v>377.99999999999989</v>
      </c>
      <c r="AA256" s="436">
        <v>378.99999999999977</v>
      </c>
      <c r="AB256" s="436">
        <v>0</v>
      </c>
      <c r="AC256" s="436">
        <v>0</v>
      </c>
      <c r="AD256" s="436">
        <v>28.047863247863209</v>
      </c>
      <c r="AE256" s="436">
        <v>88.150427350427108</v>
      </c>
      <c r="AF256" s="436">
        <v>29.049572649572607</v>
      </c>
      <c r="AG256" s="436">
        <v>58.09914529914527</v>
      </c>
      <c r="AH256" s="436">
        <v>28.047863247863209</v>
      </c>
      <c r="AI256" s="436">
        <v>190.32478632478589</v>
      </c>
      <c r="AJ256" s="436">
        <v>164.28034188034169</v>
      </c>
      <c r="AK256" s="436">
        <v>0</v>
      </c>
      <c r="AL256" s="436">
        <v>0</v>
      </c>
      <c r="AM256" s="436">
        <v>0</v>
      </c>
      <c r="AN256" s="436">
        <v>0</v>
      </c>
      <c r="AO256" s="436">
        <v>0</v>
      </c>
      <c r="AP256" s="436">
        <v>0</v>
      </c>
      <c r="AQ256" s="436">
        <v>0</v>
      </c>
      <c r="AR256" s="436">
        <v>135.85068762278925</v>
      </c>
      <c r="AS256" s="436">
        <v>0</v>
      </c>
      <c r="AT256" s="436">
        <v>212.36969295451649</v>
      </c>
      <c r="AU256" s="436">
        <v>0</v>
      </c>
      <c r="AV256" s="436">
        <v>0</v>
      </c>
      <c r="AW256" s="436">
        <v>0</v>
      </c>
      <c r="AX256" s="436">
        <v>0</v>
      </c>
      <c r="AY256" s="436">
        <v>0</v>
      </c>
      <c r="AZ256" s="436">
        <v>0</v>
      </c>
      <c r="BA256" s="436">
        <v>4.8399999999999945</v>
      </c>
      <c r="BB256" s="436">
        <v>0</v>
      </c>
      <c r="BC256" s="436">
        <v>0.64700000000000002</v>
      </c>
      <c r="BD256" s="436">
        <v>0</v>
      </c>
      <c r="BE256" s="436">
        <v>0</v>
      </c>
      <c r="BF256" s="437">
        <v>0</v>
      </c>
      <c r="BG256" s="436">
        <v>0</v>
      </c>
      <c r="BH256" s="436">
        <v>1</v>
      </c>
      <c r="BI256" s="436">
        <v>0</v>
      </c>
    </row>
    <row r="257" spans="1:61">
      <c r="A257" s="432">
        <v>142794</v>
      </c>
      <c r="B257" s="432">
        <v>3302448</v>
      </c>
      <c r="C257" s="433" t="s">
        <v>331</v>
      </c>
      <c r="D257" s="417" t="s">
        <v>515</v>
      </c>
      <c r="E257" s="434" t="s">
        <v>518</v>
      </c>
      <c r="F257" s="435">
        <v>1</v>
      </c>
      <c r="G257" s="436">
        <v>0</v>
      </c>
      <c r="H257" s="436">
        <v>0</v>
      </c>
      <c r="I257" s="436">
        <v>7</v>
      </c>
      <c r="J257" s="436">
        <v>0</v>
      </c>
      <c r="K257" s="436">
        <v>0</v>
      </c>
      <c r="L257" s="436">
        <v>0</v>
      </c>
      <c r="M257" s="436">
        <v>174</v>
      </c>
      <c r="N257" s="436">
        <v>174</v>
      </c>
      <c r="O257" s="436">
        <v>16</v>
      </c>
      <c r="P257" s="436">
        <v>158</v>
      </c>
      <c r="Q257" s="436">
        <v>0</v>
      </c>
      <c r="R257" s="436">
        <v>0</v>
      </c>
      <c r="S257" s="436">
        <v>0</v>
      </c>
      <c r="T257" s="436">
        <v>0</v>
      </c>
      <c r="U257" s="436">
        <v>0</v>
      </c>
      <c r="V257" s="436">
        <v>0</v>
      </c>
      <c r="W257" s="436">
        <v>0</v>
      </c>
      <c r="X257" s="436">
        <v>0</v>
      </c>
      <c r="Y257" s="436">
        <v>24.857142857142858</v>
      </c>
      <c r="Z257" s="436">
        <v>121.99999999999994</v>
      </c>
      <c r="AA257" s="436">
        <v>123.9999999999999</v>
      </c>
      <c r="AB257" s="436">
        <v>0</v>
      </c>
      <c r="AC257" s="436">
        <v>0</v>
      </c>
      <c r="AD257" s="436">
        <v>4.999999999999992</v>
      </c>
      <c r="AE257" s="436">
        <v>4.999999999999992</v>
      </c>
      <c r="AF257" s="436">
        <v>3.9999999999999933</v>
      </c>
      <c r="AG257" s="436">
        <v>40.999999999999829</v>
      </c>
      <c r="AH257" s="436">
        <v>2.9999999999999951</v>
      </c>
      <c r="AI257" s="436">
        <v>96.999999999999986</v>
      </c>
      <c r="AJ257" s="436">
        <v>18.999999999999901</v>
      </c>
      <c r="AK257" s="436">
        <v>0</v>
      </c>
      <c r="AL257" s="436">
        <v>0</v>
      </c>
      <c r="AM257" s="436">
        <v>0</v>
      </c>
      <c r="AN257" s="436">
        <v>0</v>
      </c>
      <c r="AO257" s="436">
        <v>0</v>
      </c>
      <c r="AP257" s="436">
        <v>0</v>
      </c>
      <c r="AQ257" s="436">
        <v>0</v>
      </c>
      <c r="AR257" s="436">
        <v>26.43037974683541</v>
      </c>
      <c r="AS257" s="436">
        <v>0</v>
      </c>
      <c r="AT257" s="436">
        <v>48.366228670663354</v>
      </c>
      <c r="AU257" s="436">
        <v>0</v>
      </c>
      <c r="AV257" s="436">
        <v>0</v>
      </c>
      <c r="AW257" s="436">
        <v>0</v>
      </c>
      <c r="AX257" s="436">
        <v>0</v>
      </c>
      <c r="AY257" s="436">
        <v>0</v>
      </c>
      <c r="AZ257" s="436">
        <v>0</v>
      </c>
      <c r="BA257" s="436">
        <v>0</v>
      </c>
      <c r="BB257" s="436">
        <v>0</v>
      </c>
      <c r="BC257" s="436">
        <v>0.51200000000000001</v>
      </c>
      <c r="BD257" s="436">
        <v>0</v>
      </c>
      <c r="BE257" s="436">
        <v>0</v>
      </c>
      <c r="BF257" s="437">
        <v>0</v>
      </c>
      <c r="BG257" s="436">
        <v>0</v>
      </c>
      <c r="BH257" s="436">
        <v>1</v>
      </c>
      <c r="BI257" s="436">
        <v>0</v>
      </c>
    </row>
    <row r="258" spans="1:61">
      <c r="A258" s="432">
        <v>140518</v>
      </c>
      <c r="B258" s="432">
        <v>3302449</v>
      </c>
      <c r="C258" s="433" t="s">
        <v>332</v>
      </c>
      <c r="D258" s="417" t="s">
        <v>515</v>
      </c>
      <c r="E258" s="434" t="s">
        <v>518</v>
      </c>
      <c r="F258" s="435">
        <v>1</v>
      </c>
      <c r="G258" s="436">
        <v>0</v>
      </c>
      <c r="H258" s="436">
        <v>0</v>
      </c>
      <c r="I258" s="436">
        <v>7</v>
      </c>
      <c r="J258" s="436">
        <v>0</v>
      </c>
      <c r="K258" s="436">
        <v>0</v>
      </c>
      <c r="L258" s="436">
        <v>0</v>
      </c>
      <c r="M258" s="436">
        <v>400</v>
      </c>
      <c r="N258" s="436">
        <v>400</v>
      </c>
      <c r="O258" s="436">
        <v>43</v>
      </c>
      <c r="P258" s="436">
        <v>357</v>
      </c>
      <c r="Q258" s="436">
        <v>0</v>
      </c>
      <c r="R258" s="436">
        <v>0</v>
      </c>
      <c r="S258" s="436">
        <v>0</v>
      </c>
      <c r="T258" s="436">
        <v>0</v>
      </c>
      <c r="U258" s="436">
        <v>0</v>
      </c>
      <c r="V258" s="436">
        <v>0</v>
      </c>
      <c r="W258" s="436">
        <v>0</v>
      </c>
      <c r="X258" s="436">
        <v>0</v>
      </c>
      <c r="Y258" s="436">
        <v>57.142857142857146</v>
      </c>
      <c r="Z258" s="436">
        <v>221</v>
      </c>
      <c r="AA258" s="436">
        <v>222.00000000000003</v>
      </c>
      <c r="AB258" s="436">
        <v>0</v>
      </c>
      <c r="AC258" s="436">
        <v>0</v>
      </c>
      <c r="AD258" s="436">
        <v>40.1002506265664</v>
      </c>
      <c r="AE258" s="436">
        <v>9.0225563909774404</v>
      </c>
      <c r="AF258" s="436">
        <v>7.0175438596491198</v>
      </c>
      <c r="AG258" s="436">
        <v>55.137844611528799</v>
      </c>
      <c r="AH258" s="436">
        <v>44.110275689222803</v>
      </c>
      <c r="AI258" s="436">
        <v>154.3859649122804</v>
      </c>
      <c r="AJ258" s="436">
        <v>90.225563909774394</v>
      </c>
      <c r="AK258" s="436">
        <v>0</v>
      </c>
      <c r="AL258" s="436">
        <v>0</v>
      </c>
      <c r="AM258" s="436">
        <v>0</v>
      </c>
      <c r="AN258" s="436">
        <v>0</v>
      </c>
      <c r="AO258" s="436">
        <v>0</v>
      </c>
      <c r="AP258" s="436">
        <v>0</v>
      </c>
      <c r="AQ258" s="436">
        <v>0</v>
      </c>
      <c r="AR258" s="436">
        <v>63.865546218487204</v>
      </c>
      <c r="AS258" s="436">
        <v>0</v>
      </c>
      <c r="AT258" s="436">
        <v>118.83911442740201</v>
      </c>
      <c r="AU258" s="436">
        <v>0</v>
      </c>
      <c r="AV258" s="436">
        <v>0</v>
      </c>
      <c r="AW258" s="436">
        <v>0</v>
      </c>
      <c r="AX258" s="436">
        <v>0</v>
      </c>
      <c r="AY258" s="436">
        <v>0</v>
      </c>
      <c r="AZ258" s="436">
        <v>0</v>
      </c>
      <c r="BA258" s="436">
        <v>7.0000000000000009</v>
      </c>
      <c r="BB258" s="436">
        <v>0</v>
      </c>
      <c r="BC258" s="436">
        <v>0.65800000000000003</v>
      </c>
      <c r="BD258" s="436">
        <v>0</v>
      </c>
      <c r="BE258" s="436">
        <v>0</v>
      </c>
      <c r="BF258" s="437">
        <v>0</v>
      </c>
      <c r="BG258" s="436">
        <v>0</v>
      </c>
      <c r="BH258" s="436">
        <v>1</v>
      </c>
      <c r="BI258" s="436">
        <v>0</v>
      </c>
    </row>
    <row r="259" spans="1:61">
      <c r="A259" s="432">
        <v>138694</v>
      </c>
      <c r="B259" s="432">
        <v>3302450</v>
      </c>
      <c r="C259" s="433" t="s">
        <v>333</v>
      </c>
      <c r="D259" s="417" t="s">
        <v>515</v>
      </c>
      <c r="E259" s="434" t="s">
        <v>518</v>
      </c>
      <c r="F259" s="435">
        <v>1</v>
      </c>
      <c r="G259" s="436">
        <v>0</v>
      </c>
      <c r="H259" s="436">
        <v>0</v>
      </c>
      <c r="I259" s="436">
        <v>7</v>
      </c>
      <c r="J259" s="436">
        <v>0</v>
      </c>
      <c r="K259" s="436">
        <v>0</v>
      </c>
      <c r="L259" s="436">
        <v>0</v>
      </c>
      <c r="M259" s="436">
        <v>414</v>
      </c>
      <c r="N259" s="436">
        <v>414</v>
      </c>
      <c r="O259" s="436">
        <v>60</v>
      </c>
      <c r="P259" s="436">
        <v>354</v>
      </c>
      <c r="Q259" s="436">
        <v>0</v>
      </c>
      <c r="R259" s="436">
        <v>0</v>
      </c>
      <c r="S259" s="436">
        <v>0</v>
      </c>
      <c r="T259" s="436">
        <v>0</v>
      </c>
      <c r="U259" s="436">
        <v>0</v>
      </c>
      <c r="V259" s="436">
        <v>0</v>
      </c>
      <c r="W259" s="436">
        <v>0</v>
      </c>
      <c r="X259" s="436">
        <v>0</v>
      </c>
      <c r="Y259" s="436">
        <v>59.142857142857146</v>
      </c>
      <c r="Z259" s="436">
        <v>122.99999999999986</v>
      </c>
      <c r="AA259" s="436">
        <v>123.99999999999984</v>
      </c>
      <c r="AB259" s="436">
        <v>0</v>
      </c>
      <c r="AC259" s="436">
        <v>0</v>
      </c>
      <c r="AD259" s="436">
        <v>246.99999999999972</v>
      </c>
      <c r="AE259" s="436">
        <v>51.99999999999978</v>
      </c>
      <c r="AF259" s="436">
        <v>63.999999999999858</v>
      </c>
      <c r="AG259" s="436">
        <v>10.99999999999998</v>
      </c>
      <c r="AH259" s="436">
        <v>4</v>
      </c>
      <c r="AI259" s="436">
        <v>29.999999999999989</v>
      </c>
      <c r="AJ259" s="436">
        <v>5.9999999999999982</v>
      </c>
      <c r="AK259" s="436">
        <v>0</v>
      </c>
      <c r="AL259" s="436">
        <v>0</v>
      </c>
      <c r="AM259" s="436">
        <v>0</v>
      </c>
      <c r="AN259" s="436">
        <v>0</v>
      </c>
      <c r="AO259" s="436">
        <v>0</v>
      </c>
      <c r="AP259" s="436">
        <v>0</v>
      </c>
      <c r="AQ259" s="436">
        <v>0</v>
      </c>
      <c r="AR259" s="436">
        <v>23.38983050847456</v>
      </c>
      <c r="AS259" s="436">
        <v>0</v>
      </c>
      <c r="AT259" s="436">
        <v>126.23817388226969</v>
      </c>
      <c r="AU259" s="436">
        <v>0</v>
      </c>
      <c r="AV259" s="436">
        <v>0</v>
      </c>
      <c r="AW259" s="436">
        <v>0</v>
      </c>
      <c r="AX259" s="436">
        <v>0</v>
      </c>
      <c r="AY259" s="436">
        <v>0</v>
      </c>
      <c r="AZ259" s="436">
        <v>0</v>
      </c>
      <c r="BA259" s="436">
        <v>0</v>
      </c>
      <c r="BB259" s="436">
        <v>0</v>
      </c>
      <c r="BC259" s="436">
        <v>0.55400000000000005</v>
      </c>
      <c r="BD259" s="436">
        <v>0</v>
      </c>
      <c r="BE259" s="436">
        <v>0</v>
      </c>
      <c r="BF259" s="437">
        <v>0</v>
      </c>
      <c r="BG259" s="436">
        <v>0</v>
      </c>
      <c r="BH259" s="436">
        <v>1</v>
      </c>
      <c r="BI259" s="436">
        <v>0</v>
      </c>
    </row>
    <row r="260" spans="1:61">
      <c r="A260" s="432">
        <v>141610</v>
      </c>
      <c r="B260" s="432">
        <v>3302451</v>
      </c>
      <c r="C260" s="433" t="s">
        <v>334</v>
      </c>
      <c r="D260" s="417" t="s">
        <v>515</v>
      </c>
      <c r="E260" s="434" t="s">
        <v>518</v>
      </c>
      <c r="F260" s="435">
        <v>1</v>
      </c>
      <c r="G260" s="436">
        <v>0</v>
      </c>
      <c r="H260" s="436">
        <v>0</v>
      </c>
      <c r="I260" s="436">
        <v>7</v>
      </c>
      <c r="J260" s="436">
        <v>0</v>
      </c>
      <c r="K260" s="436">
        <v>0</v>
      </c>
      <c r="L260" s="436">
        <v>0</v>
      </c>
      <c r="M260" s="436">
        <v>408</v>
      </c>
      <c r="N260" s="436">
        <v>408</v>
      </c>
      <c r="O260" s="436">
        <v>60</v>
      </c>
      <c r="P260" s="436">
        <v>348</v>
      </c>
      <c r="Q260" s="436">
        <v>0</v>
      </c>
      <c r="R260" s="436">
        <v>0</v>
      </c>
      <c r="S260" s="436">
        <v>0</v>
      </c>
      <c r="T260" s="436">
        <v>0</v>
      </c>
      <c r="U260" s="436">
        <v>0</v>
      </c>
      <c r="V260" s="436">
        <v>0</v>
      </c>
      <c r="W260" s="436">
        <v>0</v>
      </c>
      <c r="X260" s="436">
        <v>0</v>
      </c>
      <c r="Y260" s="436">
        <v>58.285714285714285</v>
      </c>
      <c r="Z260" s="436">
        <v>165.99999999999991</v>
      </c>
      <c r="AA260" s="436">
        <v>169.99999999999974</v>
      </c>
      <c r="AB260" s="436">
        <v>0</v>
      </c>
      <c r="AC260" s="436">
        <v>0</v>
      </c>
      <c r="AD260" s="436">
        <v>140.99999999999972</v>
      </c>
      <c r="AE260" s="436">
        <v>2.9999999999999969</v>
      </c>
      <c r="AF260" s="436">
        <v>2.9999999999999969</v>
      </c>
      <c r="AG260" s="436">
        <v>35.999999999999972</v>
      </c>
      <c r="AH260" s="436">
        <v>9.9999999999999893</v>
      </c>
      <c r="AI260" s="436">
        <v>144.99999999999997</v>
      </c>
      <c r="AJ260" s="436">
        <v>69.999999999999844</v>
      </c>
      <c r="AK260" s="436">
        <v>0</v>
      </c>
      <c r="AL260" s="436">
        <v>0</v>
      </c>
      <c r="AM260" s="436">
        <v>0</v>
      </c>
      <c r="AN260" s="436">
        <v>0</v>
      </c>
      <c r="AO260" s="436">
        <v>0</v>
      </c>
      <c r="AP260" s="436">
        <v>0</v>
      </c>
      <c r="AQ260" s="436">
        <v>0</v>
      </c>
      <c r="AR260" s="436">
        <v>23.448275862068929</v>
      </c>
      <c r="AS260" s="436">
        <v>0</v>
      </c>
      <c r="AT260" s="436">
        <v>111.9005429409608</v>
      </c>
      <c r="AU260" s="436">
        <v>0</v>
      </c>
      <c r="AV260" s="436">
        <v>0</v>
      </c>
      <c r="AW260" s="436">
        <v>0</v>
      </c>
      <c r="AX260" s="436">
        <v>0</v>
      </c>
      <c r="AY260" s="436">
        <v>0</v>
      </c>
      <c r="AZ260" s="436">
        <v>0</v>
      </c>
      <c r="BA260" s="436">
        <v>0</v>
      </c>
      <c r="BB260" s="436">
        <v>0</v>
      </c>
      <c r="BC260" s="436">
        <v>0.56899999999999995</v>
      </c>
      <c r="BD260" s="436">
        <v>0</v>
      </c>
      <c r="BE260" s="436">
        <v>0</v>
      </c>
      <c r="BF260" s="437">
        <v>0</v>
      </c>
      <c r="BG260" s="436">
        <v>0</v>
      </c>
      <c r="BH260" s="436">
        <v>1</v>
      </c>
      <c r="BI260" s="436">
        <v>0</v>
      </c>
    </row>
    <row r="261" spans="1:61">
      <c r="A261" s="432">
        <v>139631</v>
      </c>
      <c r="B261" s="432">
        <v>3302452</v>
      </c>
      <c r="C261" s="433" t="s">
        <v>335</v>
      </c>
      <c r="D261" s="417" t="s">
        <v>515</v>
      </c>
      <c r="E261" s="434" t="s">
        <v>518</v>
      </c>
      <c r="F261" s="435">
        <v>1</v>
      </c>
      <c r="G261" s="436">
        <v>0</v>
      </c>
      <c r="H261" s="436">
        <v>0</v>
      </c>
      <c r="I261" s="436">
        <v>7</v>
      </c>
      <c r="J261" s="436">
        <v>0</v>
      </c>
      <c r="K261" s="436">
        <v>0</v>
      </c>
      <c r="L261" s="436">
        <v>0</v>
      </c>
      <c r="M261" s="436">
        <v>163</v>
      </c>
      <c r="N261" s="436">
        <v>163</v>
      </c>
      <c r="O261" s="436">
        <v>10</v>
      </c>
      <c r="P261" s="436">
        <v>153</v>
      </c>
      <c r="Q261" s="436">
        <v>0</v>
      </c>
      <c r="R261" s="436">
        <v>0</v>
      </c>
      <c r="S261" s="436">
        <v>0</v>
      </c>
      <c r="T261" s="436">
        <v>0</v>
      </c>
      <c r="U261" s="436">
        <v>0</v>
      </c>
      <c r="V261" s="436">
        <v>0</v>
      </c>
      <c r="W261" s="436">
        <v>0</v>
      </c>
      <c r="X261" s="436">
        <v>0</v>
      </c>
      <c r="Y261" s="436">
        <v>23.285714285714285</v>
      </c>
      <c r="Z261" s="436">
        <v>111.99999999999984</v>
      </c>
      <c r="AA261" s="436">
        <v>113.99999999999989</v>
      </c>
      <c r="AB261" s="436">
        <v>0</v>
      </c>
      <c r="AC261" s="436">
        <v>0</v>
      </c>
      <c r="AD261" s="436">
        <v>7.0432098765431972</v>
      </c>
      <c r="AE261" s="436">
        <v>20.123456790123328</v>
      </c>
      <c r="AF261" s="436">
        <v>2.0123456790123329</v>
      </c>
      <c r="AG261" s="436">
        <v>18.111111111111093</v>
      </c>
      <c r="AH261" s="436">
        <v>6.037037037037031</v>
      </c>
      <c r="AI261" s="436">
        <v>78.48148148148141</v>
      </c>
      <c r="AJ261" s="436">
        <v>31.19135802469135</v>
      </c>
      <c r="AK261" s="436">
        <v>0</v>
      </c>
      <c r="AL261" s="436">
        <v>0</v>
      </c>
      <c r="AM261" s="436">
        <v>0</v>
      </c>
      <c r="AN261" s="436">
        <v>0</v>
      </c>
      <c r="AO261" s="436">
        <v>0</v>
      </c>
      <c r="AP261" s="436">
        <v>0</v>
      </c>
      <c r="AQ261" s="436">
        <v>0</v>
      </c>
      <c r="AR261" s="436">
        <v>9.588235294117645</v>
      </c>
      <c r="AS261" s="436">
        <v>0</v>
      </c>
      <c r="AT261" s="436">
        <v>64.356370640760517</v>
      </c>
      <c r="AU261" s="436">
        <v>0</v>
      </c>
      <c r="AV261" s="436">
        <v>0</v>
      </c>
      <c r="AW261" s="436">
        <v>0</v>
      </c>
      <c r="AX261" s="436">
        <v>0</v>
      </c>
      <c r="AY261" s="436">
        <v>0</v>
      </c>
      <c r="AZ261" s="436">
        <v>0</v>
      </c>
      <c r="BA261" s="436">
        <v>10.219999999999921</v>
      </c>
      <c r="BB261" s="436">
        <v>0</v>
      </c>
      <c r="BC261" s="436">
        <v>0.41199999999999998</v>
      </c>
      <c r="BD261" s="436">
        <v>0</v>
      </c>
      <c r="BE261" s="436">
        <v>0</v>
      </c>
      <c r="BF261" s="437">
        <v>0</v>
      </c>
      <c r="BG261" s="436">
        <v>0</v>
      </c>
      <c r="BH261" s="436">
        <v>1</v>
      </c>
      <c r="BI261" s="436">
        <v>0</v>
      </c>
    </row>
    <row r="262" spans="1:61">
      <c r="A262" s="432">
        <v>140502</v>
      </c>
      <c r="B262" s="432">
        <v>3302453</v>
      </c>
      <c r="C262" s="433" t="s">
        <v>336</v>
      </c>
      <c r="D262" s="417" t="s">
        <v>515</v>
      </c>
      <c r="E262" s="434" t="s">
        <v>518</v>
      </c>
      <c r="F262" s="435">
        <v>1</v>
      </c>
      <c r="G262" s="436">
        <v>0</v>
      </c>
      <c r="H262" s="436">
        <v>0</v>
      </c>
      <c r="I262" s="436">
        <v>7</v>
      </c>
      <c r="J262" s="436">
        <v>0</v>
      </c>
      <c r="K262" s="436">
        <v>0</v>
      </c>
      <c r="L262" s="436">
        <v>0</v>
      </c>
      <c r="M262" s="436">
        <v>372</v>
      </c>
      <c r="N262" s="436">
        <v>372</v>
      </c>
      <c r="O262" s="436">
        <v>35</v>
      </c>
      <c r="P262" s="436">
        <v>337</v>
      </c>
      <c r="Q262" s="436">
        <v>0</v>
      </c>
      <c r="R262" s="436">
        <v>0</v>
      </c>
      <c r="S262" s="436">
        <v>0</v>
      </c>
      <c r="T262" s="436">
        <v>0</v>
      </c>
      <c r="U262" s="436">
        <v>0</v>
      </c>
      <c r="V262" s="436">
        <v>0</v>
      </c>
      <c r="W262" s="436">
        <v>0</v>
      </c>
      <c r="X262" s="436">
        <v>0</v>
      </c>
      <c r="Y262" s="436">
        <v>53.142857142857146</v>
      </c>
      <c r="Z262" s="436">
        <v>173.99999999999963</v>
      </c>
      <c r="AA262" s="436">
        <v>178</v>
      </c>
      <c r="AB262" s="436">
        <v>0</v>
      </c>
      <c r="AC262" s="436">
        <v>0</v>
      </c>
      <c r="AD262" s="436">
        <v>13.999999999999986</v>
      </c>
      <c r="AE262" s="436">
        <v>7.999999999999992</v>
      </c>
      <c r="AF262" s="436">
        <v>24.999999999999993</v>
      </c>
      <c r="AG262" s="436">
        <v>29.999999999999968</v>
      </c>
      <c r="AH262" s="436">
        <v>247.99999999999974</v>
      </c>
      <c r="AI262" s="436">
        <v>42.999999999999865</v>
      </c>
      <c r="AJ262" s="436">
        <v>3.999999999999996</v>
      </c>
      <c r="AK262" s="436">
        <v>0</v>
      </c>
      <c r="AL262" s="436">
        <v>0</v>
      </c>
      <c r="AM262" s="436">
        <v>0</v>
      </c>
      <c r="AN262" s="436">
        <v>0</v>
      </c>
      <c r="AO262" s="436">
        <v>0</v>
      </c>
      <c r="AP262" s="436">
        <v>0</v>
      </c>
      <c r="AQ262" s="436">
        <v>0</v>
      </c>
      <c r="AR262" s="436">
        <v>187.65578635014811</v>
      </c>
      <c r="AS262" s="436">
        <v>0</v>
      </c>
      <c r="AT262" s="436">
        <v>117.99042335821633</v>
      </c>
      <c r="AU262" s="436">
        <v>0</v>
      </c>
      <c r="AV262" s="436">
        <v>0</v>
      </c>
      <c r="AW262" s="436">
        <v>0</v>
      </c>
      <c r="AX262" s="436">
        <v>0</v>
      </c>
      <c r="AY262" s="436">
        <v>0</v>
      </c>
      <c r="AZ262" s="436">
        <v>0</v>
      </c>
      <c r="BA262" s="436">
        <v>0</v>
      </c>
      <c r="BB262" s="436">
        <v>0</v>
      </c>
      <c r="BC262" s="436">
        <v>0.40100000000000002</v>
      </c>
      <c r="BD262" s="436">
        <v>0</v>
      </c>
      <c r="BE262" s="436">
        <v>0</v>
      </c>
      <c r="BF262" s="437">
        <v>0</v>
      </c>
      <c r="BG262" s="436">
        <v>0</v>
      </c>
      <c r="BH262" s="436">
        <v>1</v>
      </c>
      <c r="BI262" s="436">
        <v>0</v>
      </c>
    </row>
    <row r="263" spans="1:61">
      <c r="A263" s="432">
        <v>140890</v>
      </c>
      <c r="B263" s="432">
        <v>3302455</v>
      </c>
      <c r="C263" s="433" t="s">
        <v>337</v>
      </c>
      <c r="D263" s="417" t="s">
        <v>515</v>
      </c>
      <c r="E263" s="434" t="s">
        <v>518</v>
      </c>
      <c r="F263" s="435">
        <v>1</v>
      </c>
      <c r="G263" s="436">
        <v>0</v>
      </c>
      <c r="H263" s="436">
        <v>0</v>
      </c>
      <c r="I263" s="436">
        <v>7</v>
      </c>
      <c r="J263" s="436">
        <v>0</v>
      </c>
      <c r="K263" s="436">
        <v>0</v>
      </c>
      <c r="L263" s="436">
        <v>0</v>
      </c>
      <c r="M263" s="436">
        <v>410</v>
      </c>
      <c r="N263" s="436">
        <v>410</v>
      </c>
      <c r="O263" s="436">
        <v>60</v>
      </c>
      <c r="P263" s="436">
        <v>350</v>
      </c>
      <c r="Q263" s="436">
        <v>0</v>
      </c>
      <c r="R263" s="436">
        <v>0</v>
      </c>
      <c r="S263" s="436">
        <v>0</v>
      </c>
      <c r="T263" s="436">
        <v>0</v>
      </c>
      <c r="U263" s="436">
        <v>0</v>
      </c>
      <c r="V263" s="436">
        <v>0</v>
      </c>
      <c r="W263" s="436">
        <v>0</v>
      </c>
      <c r="X263" s="436">
        <v>0</v>
      </c>
      <c r="Y263" s="436">
        <v>58.571428571428569</v>
      </c>
      <c r="Z263" s="436">
        <v>215</v>
      </c>
      <c r="AA263" s="436">
        <v>216</v>
      </c>
      <c r="AB263" s="436">
        <v>0</v>
      </c>
      <c r="AC263" s="436">
        <v>0</v>
      </c>
      <c r="AD263" s="436">
        <v>86.999999999999787</v>
      </c>
      <c r="AE263" s="436">
        <v>16.999999999999982</v>
      </c>
      <c r="AF263" s="436">
        <v>106.99999999999977</v>
      </c>
      <c r="AG263" s="436">
        <v>6.9999999999999938</v>
      </c>
      <c r="AH263" s="436">
        <v>62.999999999999645</v>
      </c>
      <c r="AI263" s="436">
        <v>108.99999999999984</v>
      </c>
      <c r="AJ263" s="436">
        <v>19.999999999999982</v>
      </c>
      <c r="AK263" s="436">
        <v>0</v>
      </c>
      <c r="AL263" s="436">
        <v>0</v>
      </c>
      <c r="AM263" s="436">
        <v>0</v>
      </c>
      <c r="AN263" s="436">
        <v>0</v>
      </c>
      <c r="AO263" s="436">
        <v>0</v>
      </c>
      <c r="AP263" s="436">
        <v>0</v>
      </c>
      <c r="AQ263" s="436">
        <v>0</v>
      </c>
      <c r="AR263" s="436">
        <v>55.146198830409283</v>
      </c>
      <c r="AS263" s="436">
        <v>0</v>
      </c>
      <c r="AT263" s="436">
        <v>141.53138816205245</v>
      </c>
      <c r="AU263" s="436">
        <v>0</v>
      </c>
      <c r="AV263" s="436">
        <v>0</v>
      </c>
      <c r="AW263" s="436">
        <v>0</v>
      </c>
      <c r="AX263" s="436">
        <v>0</v>
      </c>
      <c r="AY263" s="436">
        <v>0</v>
      </c>
      <c r="AZ263" s="436">
        <v>0</v>
      </c>
      <c r="BA263" s="436">
        <v>0</v>
      </c>
      <c r="BB263" s="436">
        <v>0</v>
      </c>
      <c r="BC263" s="436">
        <v>0.57799999999999996</v>
      </c>
      <c r="BD263" s="436">
        <v>0</v>
      </c>
      <c r="BE263" s="436">
        <v>0</v>
      </c>
      <c r="BF263" s="437">
        <v>0</v>
      </c>
      <c r="BG263" s="436">
        <v>0</v>
      </c>
      <c r="BH263" s="436">
        <v>1</v>
      </c>
      <c r="BI263" s="436">
        <v>0</v>
      </c>
    </row>
    <row r="264" spans="1:61">
      <c r="A264" s="432">
        <v>139162</v>
      </c>
      <c r="B264" s="432">
        <v>3302458</v>
      </c>
      <c r="C264" s="433" t="s">
        <v>338</v>
      </c>
      <c r="D264" s="417" t="s">
        <v>515</v>
      </c>
      <c r="E264" s="434" t="s">
        <v>518</v>
      </c>
      <c r="F264" s="435">
        <v>1</v>
      </c>
      <c r="G264" s="436">
        <v>0</v>
      </c>
      <c r="H264" s="436">
        <v>0</v>
      </c>
      <c r="I264" s="436">
        <v>7</v>
      </c>
      <c r="J264" s="436">
        <v>0</v>
      </c>
      <c r="K264" s="436">
        <v>0</v>
      </c>
      <c r="L264" s="436">
        <v>0</v>
      </c>
      <c r="M264" s="436">
        <v>602</v>
      </c>
      <c r="N264" s="436">
        <v>602</v>
      </c>
      <c r="O264" s="436">
        <v>84</v>
      </c>
      <c r="P264" s="436">
        <v>518</v>
      </c>
      <c r="Q264" s="436">
        <v>0</v>
      </c>
      <c r="R264" s="436">
        <v>0</v>
      </c>
      <c r="S264" s="436">
        <v>0</v>
      </c>
      <c r="T264" s="436">
        <v>0</v>
      </c>
      <c r="U264" s="436">
        <v>0</v>
      </c>
      <c r="V264" s="436">
        <v>0</v>
      </c>
      <c r="W264" s="436">
        <v>0</v>
      </c>
      <c r="X264" s="436">
        <v>0</v>
      </c>
      <c r="Y264" s="436">
        <v>86</v>
      </c>
      <c r="Z264" s="436">
        <v>368.99999999999983</v>
      </c>
      <c r="AA264" s="436">
        <v>370.99999999999943</v>
      </c>
      <c r="AB264" s="436">
        <v>0</v>
      </c>
      <c r="AC264" s="436">
        <v>0</v>
      </c>
      <c r="AD264" s="436">
        <v>8.0133111480864851</v>
      </c>
      <c r="AE264" s="436">
        <v>8.0133111480864851</v>
      </c>
      <c r="AF264" s="436">
        <v>187.31114808652214</v>
      </c>
      <c r="AG264" s="436">
        <v>233.38768718801953</v>
      </c>
      <c r="AH264" s="436">
        <v>116.19301164725415</v>
      </c>
      <c r="AI264" s="436">
        <v>44.073211314475849</v>
      </c>
      <c r="AJ264" s="436">
        <v>5.0083194675540712</v>
      </c>
      <c r="AK264" s="436">
        <v>0</v>
      </c>
      <c r="AL264" s="436">
        <v>0</v>
      </c>
      <c r="AM264" s="436">
        <v>0</v>
      </c>
      <c r="AN264" s="436">
        <v>0</v>
      </c>
      <c r="AO264" s="436">
        <v>0</v>
      </c>
      <c r="AP264" s="436">
        <v>0</v>
      </c>
      <c r="AQ264" s="436">
        <v>0</v>
      </c>
      <c r="AR264" s="436">
        <v>239.86847195357794</v>
      </c>
      <c r="AS264" s="436">
        <v>0</v>
      </c>
      <c r="AT264" s="436">
        <v>173.95505273085385</v>
      </c>
      <c r="AU264" s="436">
        <v>0</v>
      </c>
      <c r="AV264" s="436">
        <v>0</v>
      </c>
      <c r="AW264" s="436">
        <v>0</v>
      </c>
      <c r="AX264" s="436">
        <v>0</v>
      </c>
      <c r="AY264" s="436">
        <v>0</v>
      </c>
      <c r="AZ264" s="436">
        <v>0</v>
      </c>
      <c r="BA264" s="436">
        <v>16.968186356073208</v>
      </c>
      <c r="BB264" s="436">
        <v>0</v>
      </c>
      <c r="BC264" s="436">
        <v>0.35199999999999998</v>
      </c>
      <c r="BD264" s="436">
        <v>0</v>
      </c>
      <c r="BE264" s="436">
        <v>0</v>
      </c>
      <c r="BF264" s="437">
        <v>0</v>
      </c>
      <c r="BG264" s="436">
        <v>0</v>
      </c>
      <c r="BH264" s="436">
        <v>1</v>
      </c>
      <c r="BI264" s="436">
        <v>0</v>
      </c>
    </row>
    <row r="265" spans="1:61">
      <c r="A265" s="432">
        <v>140262</v>
      </c>
      <c r="B265" s="432">
        <v>3302460</v>
      </c>
      <c r="C265" s="433" t="s">
        <v>339</v>
      </c>
      <c r="D265" s="417" t="s">
        <v>515</v>
      </c>
      <c r="E265" s="434" t="s">
        <v>518</v>
      </c>
      <c r="F265" s="435">
        <v>1</v>
      </c>
      <c r="G265" s="436">
        <v>0</v>
      </c>
      <c r="H265" s="436">
        <v>0</v>
      </c>
      <c r="I265" s="436">
        <v>7</v>
      </c>
      <c r="J265" s="436">
        <v>0</v>
      </c>
      <c r="K265" s="436">
        <v>0</v>
      </c>
      <c r="L265" s="436">
        <v>0</v>
      </c>
      <c r="M265" s="436">
        <v>477</v>
      </c>
      <c r="N265" s="436">
        <v>477</v>
      </c>
      <c r="O265" s="436">
        <v>50</v>
      </c>
      <c r="P265" s="436">
        <v>427</v>
      </c>
      <c r="Q265" s="436">
        <v>0</v>
      </c>
      <c r="R265" s="436">
        <v>0</v>
      </c>
      <c r="S265" s="436">
        <v>0</v>
      </c>
      <c r="T265" s="436">
        <v>0</v>
      </c>
      <c r="U265" s="436">
        <v>0</v>
      </c>
      <c r="V265" s="436">
        <v>0</v>
      </c>
      <c r="W265" s="436">
        <v>0</v>
      </c>
      <c r="X265" s="436">
        <v>0</v>
      </c>
      <c r="Y265" s="436">
        <v>68.142857142857139</v>
      </c>
      <c r="Z265" s="436">
        <v>205.99999999999991</v>
      </c>
      <c r="AA265" s="436">
        <v>211.99999999999977</v>
      </c>
      <c r="AB265" s="436">
        <v>0</v>
      </c>
      <c r="AC265" s="436">
        <v>0</v>
      </c>
      <c r="AD265" s="436">
        <v>250.99999999999972</v>
      </c>
      <c r="AE265" s="436">
        <v>13.999999999999982</v>
      </c>
      <c r="AF265" s="436">
        <v>27.999999999999964</v>
      </c>
      <c r="AG265" s="436">
        <v>15.999999999999975</v>
      </c>
      <c r="AH265" s="436">
        <v>136.99999999999966</v>
      </c>
      <c r="AI265" s="436">
        <v>27.999999999999964</v>
      </c>
      <c r="AJ265" s="436">
        <v>2.9999999999999956</v>
      </c>
      <c r="AK265" s="436">
        <v>0</v>
      </c>
      <c r="AL265" s="436">
        <v>0</v>
      </c>
      <c r="AM265" s="436">
        <v>0</v>
      </c>
      <c r="AN265" s="436">
        <v>0</v>
      </c>
      <c r="AO265" s="436">
        <v>0</v>
      </c>
      <c r="AP265" s="436">
        <v>0</v>
      </c>
      <c r="AQ265" s="436">
        <v>0</v>
      </c>
      <c r="AR265" s="436">
        <v>132.93442622950775</v>
      </c>
      <c r="AS265" s="436">
        <v>0</v>
      </c>
      <c r="AT265" s="436">
        <v>196.38155897768229</v>
      </c>
      <c r="AU265" s="436">
        <v>0</v>
      </c>
      <c r="AV265" s="436">
        <v>0</v>
      </c>
      <c r="AW265" s="436">
        <v>0</v>
      </c>
      <c r="AX265" s="436">
        <v>0</v>
      </c>
      <c r="AY265" s="436">
        <v>0</v>
      </c>
      <c r="AZ265" s="436">
        <v>0</v>
      </c>
      <c r="BA265" s="436">
        <v>20.482941176470476</v>
      </c>
      <c r="BB265" s="436">
        <v>0</v>
      </c>
      <c r="BC265" s="436">
        <v>0.35799999999999998</v>
      </c>
      <c r="BD265" s="436">
        <v>0</v>
      </c>
      <c r="BE265" s="436">
        <v>0</v>
      </c>
      <c r="BF265" s="437">
        <v>0</v>
      </c>
      <c r="BG265" s="436">
        <v>0</v>
      </c>
      <c r="BH265" s="436">
        <v>1</v>
      </c>
      <c r="BI265" s="436">
        <v>0</v>
      </c>
    </row>
    <row r="266" spans="1:61">
      <c r="A266" s="432">
        <v>139452</v>
      </c>
      <c r="B266" s="432">
        <v>3302463</v>
      </c>
      <c r="C266" s="433" t="s">
        <v>340</v>
      </c>
      <c r="D266" s="417" t="s">
        <v>515</v>
      </c>
      <c r="E266" s="434" t="s">
        <v>518</v>
      </c>
      <c r="F266" s="435">
        <v>1</v>
      </c>
      <c r="G266" s="436">
        <v>0</v>
      </c>
      <c r="H266" s="436">
        <v>0</v>
      </c>
      <c r="I266" s="436">
        <v>7</v>
      </c>
      <c r="J266" s="436">
        <v>0</v>
      </c>
      <c r="K266" s="436">
        <v>0</v>
      </c>
      <c r="L266" s="436">
        <v>0</v>
      </c>
      <c r="M266" s="436">
        <v>398</v>
      </c>
      <c r="N266" s="436">
        <v>398</v>
      </c>
      <c r="O266" s="436">
        <v>45</v>
      </c>
      <c r="P266" s="436">
        <v>353</v>
      </c>
      <c r="Q266" s="436">
        <v>0</v>
      </c>
      <c r="R266" s="436">
        <v>0</v>
      </c>
      <c r="S266" s="436">
        <v>0</v>
      </c>
      <c r="T266" s="436">
        <v>0</v>
      </c>
      <c r="U266" s="436">
        <v>0</v>
      </c>
      <c r="V266" s="436">
        <v>0</v>
      </c>
      <c r="W266" s="436">
        <v>0</v>
      </c>
      <c r="X266" s="436">
        <v>0</v>
      </c>
      <c r="Y266" s="436">
        <v>56.857142857142854</v>
      </c>
      <c r="Z266" s="436">
        <v>54</v>
      </c>
      <c r="AA266" s="436">
        <v>54</v>
      </c>
      <c r="AB266" s="436">
        <v>0</v>
      </c>
      <c r="AC266" s="436">
        <v>0</v>
      </c>
      <c r="AD266" s="436">
        <v>301.99999999999989</v>
      </c>
      <c r="AE266" s="436">
        <v>75.999999999999716</v>
      </c>
      <c r="AF266" s="436">
        <v>2.9999999999999978</v>
      </c>
      <c r="AG266" s="436">
        <v>0.99999999999999933</v>
      </c>
      <c r="AH266" s="436">
        <v>8.9999999999999734</v>
      </c>
      <c r="AI266" s="436">
        <v>4.9999999999999769</v>
      </c>
      <c r="AJ266" s="436">
        <v>1.9999999999999987</v>
      </c>
      <c r="AK266" s="436">
        <v>0</v>
      </c>
      <c r="AL266" s="436">
        <v>0</v>
      </c>
      <c r="AM266" s="436">
        <v>0</v>
      </c>
      <c r="AN266" s="436">
        <v>0</v>
      </c>
      <c r="AO266" s="436">
        <v>0</v>
      </c>
      <c r="AP266" s="436">
        <v>0</v>
      </c>
      <c r="AQ266" s="436">
        <v>0</v>
      </c>
      <c r="AR266" s="436">
        <v>46.473053892215468</v>
      </c>
      <c r="AS266" s="436">
        <v>0</v>
      </c>
      <c r="AT266" s="436">
        <v>83.270855047227386</v>
      </c>
      <c r="AU266" s="436">
        <v>0</v>
      </c>
      <c r="AV266" s="436">
        <v>0</v>
      </c>
      <c r="AW266" s="436">
        <v>0</v>
      </c>
      <c r="AX266" s="436">
        <v>0</v>
      </c>
      <c r="AY266" s="436">
        <v>0</v>
      </c>
      <c r="AZ266" s="436">
        <v>0</v>
      </c>
      <c r="BA266" s="436">
        <v>5.1199999999999992</v>
      </c>
      <c r="BB266" s="436">
        <v>0</v>
      </c>
      <c r="BC266" s="436">
        <v>0.82899999999999996</v>
      </c>
      <c r="BD266" s="436">
        <v>0</v>
      </c>
      <c r="BE266" s="436">
        <v>0</v>
      </c>
      <c r="BF266" s="437">
        <v>0</v>
      </c>
      <c r="BG266" s="436">
        <v>0</v>
      </c>
      <c r="BH266" s="436">
        <v>1</v>
      </c>
      <c r="BI266" s="436">
        <v>0</v>
      </c>
    </row>
    <row r="267" spans="1:61">
      <c r="A267" s="432">
        <v>143943</v>
      </c>
      <c r="B267" s="432">
        <v>3302471</v>
      </c>
      <c r="C267" s="433" t="s">
        <v>341</v>
      </c>
      <c r="D267" s="417" t="s">
        <v>515</v>
      </c>
      <c r="E267" s="434" t="s">
        <v>518</v>
      </c>
      <c r="F267" s="435">
        <v>1</v>
      </c>
      <c r="G267" s="436">
        <v>0</v>
      </c>
      <c r="H267" s="436">
        <v>0</v>
      </c>
      <c r="I267" s="436">
        <v>7</v>
      </c>
      <c r="J267" s="436">
        <v>0</v>
      </c>
      <c r="K267" s="436">
        <v>0</v>
      </c>
      <c r="L267" s="436">
        <v>0</v>
      </c>
      <c r="M267" s="436">
        <v>424</v>
      </c>
      <c r="N267" s="436">
        <v>424</v>
      </c>
      <c r="O267" s="436">
        <v>60</v>
      </c>
      <c r="P267" s="436">
        <v>364</v>
      </c>
      <c r="Q267" s="436">
        <v>0</v>
      </c>
      <c r="R267" s="436">
        <v>0</v>
      </c>
      <c r="S267" s="436">
        <v>0</v>
      </c>
      <c r="T267" s="436">
        <v>0</v>
      </c>
      <c r="U267" s="436">
        <v>0</v>
      </c>
      <c r="V267" s="436">
        <v>0</v>
      </c>
      <c r="W267" s="436">
        <v>0</v>
      </c>
      <c r="X267" s="436">
        <v>0</v>
      </c>
      <c r="Y267" s="436">
        <v>60.571428571428569</v>
      </c>
      <c r="Z267" s="436">
        <v>235.99999999999972</v>
      </c>
      <c r="AA267" s="436">
        <v>235.99999999999972</v>
      </c>
      <c r="AB267" s="436">
        <v>0</v>
      </c>
      <c r="AC267" s="436">
        <v>0</v>
      </c>
      <c r="AD267" s="436">
        <v>8.9999999999999911</v>
      </c>
      <c r="AE267" s="436">
        <v>23.999999999999975</v>
      </c>
      <c r="AF267" s="436">
        <v>17.999999999999982</v>
      </c>
      <c r="AG267" s="436">
        <v>107.99999999999982</v>
      </c>
      <c r="AH267" s="436">
        <v>92.999999999999815</v>
      </c>
      <c r="AI267" s="436">
        <v>168.99999999999986</v>
      </c>
      <c r="AJ267" s="436">
        <v>2.9999999999999969</v>
      </c>
      <c r="AK267" s="436">
        <v>0</v>
      </c>
      <c r="AL267" s="436">
        <v>0</v>
      </c>
      <c r="AM267" s="436">
        <v>0</v>
      </c>
      <c r="AN267" s="436">
        <v>0</v>
      </c>
      <c r="AO267" s="436">
        <v>0</v>
      </c>
      <c r="AP267" s="436">
        <v>0</v>
      </c>
      <c r="AQ267" s="436">
        <v>0</v>
      </c>
      <c r="AR267" s="436">
        <v>146.00550964187295</v>
      </c>
      <c r="AS267" s="436">
        <v>0</v>
      </c>
      <c r="AT267" s="436">
        <v>150.13002865213866</v>
      </c>
      <c r="AU267" s="436">
        <v>0</v>
      </c>
      <c r="AV267" s="436">
        <v>0</v>
      </c>
      <c r="AW267" s="436">
        <v>0</v>
      </c>
      <c r="AX267" s="436">
        <v>0</v>
      </c>
      <c r="AY267" s="436">
        <v>0</v>
      </c>
      <c r="AZ267" s="436">
        <v>0</v>
      </c>
      <c r="BA267" s="436">
        <v>0</v>
      </c>
      <c r="BB267" s="436">
        <v>0</v>
      </c>
      <c r="BC267" s="436">
        <v>0.26300000000000001</v>
      </c>
      <c r="BD267" s="436">
        <v>0</v>
      </c>
      <c r="BE267" s="436">
        <v>0</v>
      </c>
      <c r="BF267" s="437">
        <v>0</v>
      </c>
      <c r="BG267" s="436">
        <v>0</v>
      </c>
      <c r="BH267" s="436">
        <v>1</v>
      </c>
      <c r="BI267" s="436">
        <v>0</v>
      </c>
    </row>
    <row r="268" spans="1:61">
      <c r="A268" s="432">
        <v>143089</v>
      </c>
      <c r="B268" s="432">
        <v>3302475</v>
      </c>
      <c r="C268" s="433" t="s">
        <v>342</v>
      </c>
      <c r="D268" s="417" t="s">
        <v>515</v>
      </c>
      <c r="E268" s="434" t="s">
        <v>518</v>
      </c>
      <c r="F268" s="435">
        <v>1</v>
      </c>
      <c r="G268" s="436">
        <v>0</v>
      </c>
      <c r="H268" s="436">
        <v>0</v>
      </c>
      <c r="I268" s="436">
        <v>7</v>
      </c>
      <c r="J268" s="436">
        <v>0</v>
      </c>
      <c r="K268" s="436">
        <v>0</v>
      </c>
      <c r="L268" s="436">
        <v>0</v>
      </c>
      <c r="M268" s="436">
        <v>288</v>
      </c>
      <c r="N268" s="436">
        <v>288</v>
      </c>
      <c r="O268" s="436">
        <v>26</v>
      </c>
      <c r="P268" s="436">
        <v>262</v>
      </c>
      <c r="Q268" s="436">
        <v>0</v>
      </c>
      <c r="R268" s="436">
        <v>0</v>
      </c>
      <c r="S268" s="436">
        <v>0</v>
      </c>
      <c r="T268" s="436">
        <v>0</v>
      </c>
      <c r="U268" s="436">
        <v>0</v>
      </c>
      <c r="V268" s="436">
        <v>0</v>
      </c>
      <c r="W268" s="436">
        <v>0</v>
      </c>
      <c r="X268" s="436">
        <v>0</v>
      </c>
      <c r="Y268" s="436">
        <v>41.142857142857146</v>
      </c>
      <c r="Z268" s="436">
        <v>186.99999999999986</v>
      </c>
      <c r="AA268" s="436">
        <v>190.99999999999986</v>
      </c>
      <c r="AB268" s="436">
        <v>0</v>
      </c>
      <c r="AC268" s="436">
        <v>0</v>
      </c>
      <c r="AD268" s="436">
        <v>27.999999999999993</v>
      </c>
      <c r="AE268" s="436">
        <v>13.999999999999996</v>
      </c>
      <c r="AF268" s="436">
        <v>12.999999999999973</v>
      </c>
      <c r="AG268" s="436">
        <v>0</v>
      </c>
      <c r="AH268" s="436">
        <v>81.999999999999929</v>
      </c>
      <c r="AI268" s="436">
        <v>65.999999999999801</v>
      </c>
      <c r="AJ268" s="436">
        <v>84.999999999999744</v>
      </c>
      <c r="AK268" s="436">
        <v>0</v>
      </c>
      <c r="AL268" s="436">
        <v>0</v>
      </c>
      <c r="AM268" s="436">
        <v>0</v>
      </c>
      <c r="AN268" s="436">
        <v>0</v>
      </c>
      <c r="AO268" s="436">
        <v>0</v>
      </c>
      <c r="AP268" s="436">
        <v>0</v>
      </c>
      <c r="AQ268" s="436">
        <v>0</v>
      </c>
      <c r="AR268" s="436">
        <v>104.42748091603048</v>
      </c>
      <c r="AS268" s="436">
        <v>0</v>
      </c>
      <c r="AT268" s="436">
        <v>82.003663819716479</v>
      </c>
      <c r="AU268" s="436">
        <v>0</v>
      </c>
      <c r="AV268" s="436">
        <v>0</v>
      </c>
      <c r="AW268" s="436">
        <v>0</v>
      </c>
      <c r="AX268" s="436">
        <v>0</v>
      </c>
      <c r="AY268" s="436">
        <v>0</v>
      </c>
      <c r="AZ268" s="436">
        <v>0</v>
      </c>
      <c r="BA268" s="436">
        <v>18.72</v>
      </c>
      <c r="BB268" s="436">
        <v>0</v>
      </c>
      <c r="BC268" s="436">
        <v>0.35599999999999998</v>
      </c>
      <c r="BD268" s="436">
        <v>0</v>
      </c>
      <c r="BE268" s="436">
        <v>0</v>
      </c>
      <c r="BF268" s="437">
        <v>0</v>
      </c>
      <c r="BG268" s="436">
        <v>0</v>
      </c>
      <c r="BH268" s="436">
        <v>1</v>
      </c>
      <c r="BI268" s="436">
        <v>0</v>
      </c>
    </row>
    <row r="269" spans="1:61">
      <c r="A269" s="432">
        <v>142386</v>
      </c>
      <c r="B269" s="432">
        <v>3302480</v>
      </c>
      <c r="C269" s="433" t="s">
        <v>343</v>
      </c>
      <c r="D269" s="417" t="s">
        <v>515</v>
      </c>
      <c r="E269" s="434" t="s">
        <v>518</v>
      </c>
      <c r="F269" s="435">
        <v>1</v>
      </c>
      <c r="G269" s="436">
        <v>0</v>
      </c>
      <c r="H269" s="436">
        <v>0</v>
      </c>
      <c r="I269" s="436">
        <v>7</v>
      </c>
      <c r="J269" s="436">
        <v>0</v>
      </c>
      <c r="K269" s="436">
        <v>0</v>
      </c>
      <c r="L269" s="436">
        <v>0</v>
      </c>
      <c r="M269" s="436">
        <v>302</v>
      </c>
      <c r="N269" s="436">
        <v>302</v>
      </c>
      <c r="O269" s="436">
        <v>35</v>
      </c>
      <c r="P269" s="436">
        <v>267</v>
      </c>
      <c r="Q269" s="436">
        <v>0</v>
      </c>
      <c r="R269" s="436">
        <v>0</v>
      </c>
      <c r="S269" s="436">
        <v>0</v>
      </c>
      <c r="T269" s="436">
        <v>0</v>
      </c>
      <c r="U269" s="436">
        <v>0</v>
      </c>
      <c r="V269" s="436">
        <v>0</v>
      </c>
      <c r="W269" s="436">
        <v>0</v>
      </c>
      <c r="X269" s="436">
        <v>0</v>
      </c>
      <c r="Y269" s="436">
        <v>43.142857142857146</v>
      </c>
      <c r="Z269" s="436">
        <v>219.99999999999972</v>
      </c>
      <c r="AA269" s="436">
        <v>223.99999999999977</v>
      </c>
      <c r="AB269" s="436">
        <v>0</v>
      </c>
      <c r="AC269" s="436">
        <v>0</v>
      </c>
      <c r="AD269" s="436">
        <v>44.146179401993209</v>
      </c>
      <c r="AE269" s="436">
        <v>15.049833887043169</v>
      </c>
      <c r="AF269" s="436">
        <v>25.083056478405311</v>
      </c>
      <c r="AG269" s="436">
        <v>9.0299003322259068</v>
      </c>
      <c r="AH269" s="436">
        <v>12.039867109634523</v>
      </c>
      <c r="AI269" s="436">
        <v>116.38538205980052</v>
      </c>
      <c r="AJ269" s="436">
        <v>80.265780730897021</v>
      </c>
      <c r="AK269" s="436">
        <v>0</v>
      </c>
      <c r="AL269" s="436">
        <v>0</v>
      </c>
      <c r="AM269" s="436">
        <v>0</v>
      </c>
      <c r="AN269" s="436">
        <v>0</v>
      </c>
      <c r="AO269" s="436">
        <v>0</v>
      </c>
      <c r="AP269" s="436">
        <v>0</v>
      </c>
      <c r="AQ269" s="436">
        <v>0</v>
      </c>
      <c r="AR269" s="436">
        <v>68.996254681647812</v>
      </c>
      <c r="AS269" s="436">
        <v>0</v>
      </c>
      <c r="AT269" s="436">
        <v>155.99831039220484</v>
      </c>
      <c r="AU269" s="436">
        <v>0</v>
      </c>
      <c r="AV269" s="436">
        <v>0</v>
      </c>
      <c r="AW269" s="436">
        <v>0</v>
      </c>
      <c r="AX269" s="436">
        <v>0</v>
      </c>
      <c r="AY269" s="436">
        <v>0</v>
      </c>
      <c r="AZ269" s="436">
        <v>0</v>
      </c>
      <c r="BA269" s="436">
        <v>20.879999999999963</v>
      </c>
      <c r="BB269" s="436">
        <v>0</v>
      </c>
      <c r="BC269" s="436">
        <v>0.64500000000000002</v>
      </c>
      <c r="BD269" s="436">
        <v>0</v>
      </c>
      <c r="BE269" s="436">
        <v>0</v>
      </c>
      <c r="BF269" s="437">
        <v>0</v>
      </c>
      <c r="BG269" s="436">
        <v>0</v>
      </c>
      <c r="BH269" s="436">
        <v>1</v>
      </c>
      <c r="BI269" s="436">
        <v>0</v>
      </c>
    </row>
    <row r="270" spans="1:61">
      <c r="A270" s="432">
        <v>137168</v>
      </c>
      <c r="B270" s="432">
        <v>3302481</v>
      </c>
      <c r="C270" s="433" t="s">
        <v>344</v>
      </c>
      <c r="D270" s="417" t="s">
        <v>515</v>
      </c>
      <c r="E270" s="434" t="s">
        <v>518</v>
      </c>
      <c r="F270" s="435">
        <v>1</v>
      </c>
      <c r="G270" s="436">
        <v>0</v>
      </c>
      <c r="H270" s="436">
        <v>0</v>
      </c>
      <c r="I270" s="436">
        <v>7</v>
      </c>
      <c r="J270" s="436">
        <v>0</v>
      </c>
      <c r="K270" s="436">
        <v>0</v>
      </c>
      <c r="L270" s="436">
        <v>0</v>
      </c>
      <c r="M270" s="436">
        <v>402</v>
      </c>
      <c r="N270" s="436">
        <v>402</v>
      </c>
      <c r="O270" s="436">
        <v>59</v>
      </c>
      <c r="P270" s="436">
        <v>343</v>
      </c>
      <c r="Q270" s="436">
        <v>0</v>
      </c>
      <c r="R270" s="436">
        <v>0</v>
      </c>
      <c r="S270" s="436">
        <v>0</v>
      </c>
      <c r="T270" s="436">
        <v>0</v>
      </c>
      <c r="U270" s="436">
        <v>0</v>
      </c>
      <c r="V270" s="436">
        <v>0</v>
      </c>
      <c r="W270" s="436">
        <v>0</v>
      </c>
      <c r="X270" s="436">
        <v>0</v>
      </c>
      <c r="Y270" s="436">
        <v>57.428571428571431</v>
      </c>
      <c r="Z270" s="436">
        <v>219.99999999999966</v>
      </c>
      <c r="AA270" s="436">
        <v>223</v>
      </c>
      <c r="AB270" s="436">
        <v>0</v>
      </c>
      <c r="AC270" s="436">
        <v>0</v>
      </c>
      <c r="AD270" s="436">
        <v>19</v>
      </c>
      <c r="AE270" s="436">
        <v>35.999999999999979</v>
      </c>
      <c r="AF270" s="436">
        <v>77.99999999999973</v>
      </c>
      <c r="AG270" s="436">
        <v>206.99999999999983</v>
      </c>
      <c r="AH270" s="436">
        <v>23.999999999999986</v>
      </c>
      <c r="AI270" s="436">
        <v>32.999999999999972</v>
      </c>
      <c r="AJ270" s="436">
        <v>4.9999999999999867</v>
      </c>
      <c r="AK270" s="436">
        <v>0</v>
      </c>
      <c r="AL270" s="436">
        <v>0</v>
      </c>
      <c r="AM270" s="436">
        <v>0</v>
      </c>
      <c r="AN270" s="436">
        <v>0</v>
      </c>
      <c r="AO270" s="436">
        <v>0</v>
      </c>
      <c r="AP270" s="436">
        <v>0</v>
      </c>
      <c r="AQ270" s="436">
        <v>0</v>
      </c>
      <c r="AR270" s="436">
        <v>114.85714285714256</v>
      </c>
      <c r="AS270" s="436">
        <v>0</v>
      </c>
      <c r="AT270" s="436">
        <v>191.58797459061276</v>
      </c>
      <c r="AU270" s="436">
        <v>0</v>
      </c>
      <c r="AV270" s="436">
        <v>0</v>
      </c>
      <c r="AW270" s="436">
        <v>0</v>
      </c>
      <c r="AX270" s="436">
        <v>0</v>
      </c>
      <c r="AY270" s="436">
        <v>0</v>
      </c>
      <c r="AZ270" s="436">
        <v>0</v>
      </c>
      <c r="BA270" s="436">
        <v>0</v>
      </c>
      <c r="BB270" s="436">
        <v>0</v>
      </c>
      <c r="BC270" s="436">
        <v>0.36799999999999999</v>
      </c>
      <c r="BD270" s="436">
        <v>0</v>
      </c>
      <c r="BE270" s="436">
        <v>0</v>
      </c>
      <c r="BF270" s="437">
        <v>0</v>
      </c>
      <c r="BG270" s="436">
        <v>0</v>
      </c>
      <c r="BH270" s="436">
        <v>1</v>
      </c>
      <c r="BI270" s="436">
        <v>0</v>
      </c>
    </row>
    <row r="271" spans="1:61">
      <c r="A271" s="432">
        <v>146722</v>
      </c>
      <c r="B271" s="432">
        <v>3302485</v>
      </c>
      <c r="C271" s="433" t="s">
        <v>345</v>
      </c>
      <c r="D271" s="417" t="s">
        <v>515</v>
      </c>
      <c r="E271" s="434" t="s">
        <v>518</v>
      </c>
      <c r="F271" s="435">
        <v>1</v>
      </c>
      <c r="G271" s="436">
        <v>0</v>
      </c>
      <c r="H271" s="436">
        <v>0</v>
      </c>
      <c r="I271" s="436">
        <v>7</v>
      </c>
      <c r="J271" s="436">
        <v>0</v>
      </c>
      <c r="K271" s="436">
        <v>0</v>
      </c>
      <c r="L271" s="436">
        <v>0</v>
      </c>
      <c r="M271" s="436">
        <v>568</v>
      </c>
      <c r="N271" s="436">
        <v>568</v>
      </c>
      <c r="O271" s="436">
        <v>76</v>
      </c>
      <c r="P271" s="436">
        <v>492</v>
      </c>
      <c r="Q271" s="436">
        <v>0</v>
      </c>
      <c r="R271" s="436">
        <v>0</v>
      </c>
      <c r="S271" s="436">
        <v>0</v>
      </c>
      <c r="T271" s="436">
        <v>0</v>
      </c>
      <c r="U271" s="436">
        <v>0</v>
      </c>
      <c r="V271" s="436">
        <v>0</v>
      </c>
      <c r="W271" s="436">
        <v>0</v>
      </c>
      <c r="X271" s="436">
        <v>0</v>
      </c>
      <c r="Y271" s="436">
        <v>81.142857142857139</v>
      </c>
      <c r="Z271" s="436">
        <v>352.9999999999996</v>
      </c>
      <c r="AA271" s="436">
        <v>352.9999999999996</v>
      </c>
      <c r="AB271" s="436">
        <v>0</v>
      </c>
      <c r="AC271" s="436">
        <v>0</v>
      </c>
      <c r="AD271" s="436">
        <v>104.18342151675479</v>
      </c>
      <c r="AE271" s="436">
        <v>90.158730158729739</v>
      </c>
      <c r="AF271" s="436">
        <v>63.111111111111043</v>
      </c>
      <c r="AG271" s="436">
        <v>7.0123456790123013</v>
      </c>
      <c r="AH271" s="436">
        <v>75.13227513227497</v>
      </c>
      <c r="AI271" s="436">
        <v>38.067019400352684</v>
      </c>
      <c r="AJ271" s="436">
        <v>190.33509700176344</v>
      </c>
      <c r="AK271" s="436">
        <v>0</v>
      </c>
      <c r="AL271" s="436">
        <v>0</v>
      </c>
      <c r="AM271" s="436">
        <v>0</v>
      </c>
      <c r="AN271" s="436">
        <v>0</v>
      </c>
      <c r="AO271" s="436">
        <v>0</v>
      </c>
      <c r="AP271" s="436">
        <v>0</v>
      </c>
      <c r="AQ271" s="436">
        <v>0</v>
      </c>
      <c r="AR271" s="436">
        <v>111.98373983739812</v>
      </c>
      <c r="AS271" s="436">
        <v>0</v>
      </c>
      <c r="AT271" s="436">
        <v>239.8839566672641</v>
      </c>
      <c r="AU271" s="436">
        <v>0</v>
      </c>
      <c r="AV271" s="436">
        <v>0</v>
      </c>
      <c r="AW271" s="436">
        <v>0</v>
      </c>
      <c r="AX271" s="436">
        <v>0</v>
      </c>
      <c r="AY271" s="436">
        <v>0</v>
      </c>
      <c r="AZ271" s="436">
        <v>0</v>
      </c>
      <c r="BA271" s="436">
        <v>10.999365079365047</v>
      </c>
      <c r="BB271" s="436">
        <v>0</v>
      </c>
      <c r="BC271" s="436">
        <v>0.78700000000000003</v>
      </c>
      <c r="BD271" s="436">
        <v>0</v>
      </c>
      <c r="BE271" s="436">
        <v>0</v>
      </c>
      <c r="BF271" s="437">
        <v>0</v>
      </c>
      <c r="BG271" s="436">
        <v>0</v>
      </c>
      <c r="BH271" s="436">
        <v>1</v>
      </c>
      <c r="BI271" s="436">
        <v>0</v>
      </c>
    </row>
    <row r="272" spans="1:61">
      <c r="A272" s="432">
        <v>143439</v>
      </c>
      <c r="B272" s="432">
        <v>3303004</v>
      </c>
      <c r="C272" s="433" t="s">
        <v>346</v>
      </c>
      <c r="D272" s="417" t="s">
        <v>515</v>
      </c>
      <c r="E272" s="434" t="s">
        <v>518</v>
      </c>
      <c r="F272" s="435">
        <v>1</v>
      </c>
      <c r="G272" s="436">
        <v>0</v>
      </c>
      <c r="H272" s="436">
        <v>0</v>
      </c>
      <c r="I272" s="436">
        <v>7</v>
      </c>
      <c r="J272" s="436">
        <v>0</v>
      </c>
      <c r="K272" s="436">
        <v>0</v>
      </c>
      <c r="L272" s="436">
        <v>0</v>
      </c>
      <c r="M272" s="436">
        <v>208</v>
      </c>
      <c r="N272" s="436">
        <v>208</v>
      </c>
      <c r="O272" s="436">
        <v>30</v>
      </c>
      <c r="P272" s="436">
        <v>178</v>
      </c>
      <c r="Q272" s="436">
        <v>0</v>
      </c>
      <c r="R272" s="436">
        <v>0</v>
      </c>
      <c r="S272" s="436">
        <v>0</v>
      </c>
      <c r="T272" s="436">
        <v>0</v>
      </c>
      <c r="U272" s="436">
        <v>0</v>
      </c>
      <c r="V272" s="436">
        <v>0</v>
      </c>
      <c r="W272" s="436">
        <v>0</v>
      </c>
      <c r="X272" s="436">
        <v>0</v>
      </c>
      <c r="Y272" s="436">
        <v>29.714285714285715</v>
      </c>
      <c r="Z272" s="436">
        <v>31.999999999999822</v>
      </c>
      <c r="AA272" s="436">
        <v>31.999999999999822</v>
      </c>
      <c r="AB272" s="436">
        <v>0</v>
      </c>
      <c r="AC272" s="436">
        <v>0</v>
      </c>
      <c r="AD272" s="436">
        <v>157.99999999999989</v>
      </c>
      <c r="AE272" s="436">
        <v>1.9999999999999991</v>
      </c>
      <c r="AF272" s="436">
        <v>7.9999999999999876</v>
      </c>
      <c r="AG272" s="436">
        <v>8.9999999999999858</v>
      </c>
      <c r="AH272" s="436">
        <v>10.999999999999982</v>
      </c>
      <c r="AI272" s="436">
        <v>6.9999999999999885</v>
      </c>
      <c r="AJ272" s="436">
        <v>13</v>
      </c>
      <c r="AK272" s="436">
        <v>0</v>
      </c>
      <c r="AL272" s="436">
        <v>0</v>
      </c>
      <c r="AM272" s="436">
        <v>0</v>
      </c>
      <c r="AN272" s="436">
        <v>0</v>
      </c>
      <c r="AO272" s="436">
        <v>0</v>
      </c>
      <c r="AP272" s="436">
        <v>0</v>
      </c>
      <c r="AQ272" s="436">
        <v>0</v>
      </c>
      <c r="AR272" s="436">
        <v>46.741573033707759</v>
      </c>
      <c r="AS272" s="436">
        <v>0</v>
      </c>
      <c r="AT272" s="436">
        <v>52.898703561268029</v>
      </c>
      <c r="AU272" s="436">
        <v>0</v>
      </c>
      <c r="AV272" s="436">
        <v>0</v>
      </c>
      <c r="AW272" s="436">
        <v>0</v>
      </c>
      <c r="AX272" s="436">
        <v>0</v>
      </c>
      <c r="AY272" s="436">
        <v>0</v>
      </c>
      <c r="AZ272" s="436">
        <v>0</v>
      </c>
      <c r="BA272" s="436">
        <v>0</v>
      </c>
      <c r="BB272" s="436">
        <v>0</v>
      </c>
      <c r="BC272" s="436">
        <v>0.54200000000000004</v>
      </c>
      <c r="BD272" s="436">
        <v>0</v>
      </c>
      <c r="BE272" s="436">
        <v>0</v>
      </c>
      <c r="BF272" s="437">
        <v>0</v>
      </c>
      <c r="BG272" s="436">
        <v>0</v>
      </c>
      <c r="BH272" s="436">
        <v>1</v>
      </c>
      <c r="BI272" s="436">
        <v>0</v>
      </c>
    </row>
    <row r="273" spans="1:61">
      <c r="A273" s="432">
        <v>139041</v>
      </c>
      <c r="B273" s="432">
        <v>3303015</v>
      </c>
      <c r="C273" s="433" t="s">
        <v>347</v>
      </c>
      <c r="D273" s="417" t="s">
        <v>515</v>
      </c>
      <c r="E273" s="434" t="s">
        <v>518</v>
      </c>
      <c r="F273" s="435">
        <v>1</v>
      </c>
      <c r="G273" s="436">
        <v>0</v>
      </c>
      <c r="H273" s="436">
        <v>0</v>
      </c>
      <c r="I273" s="436">
        <v>7</v>
      </c>
      <c r="J273" s="436">
        <v>0</v>
      </c>
      <c r="K273" s="436">
        <v>0</v>
      </c>
      <c r="L273" s="436">
        <v>0</v>
      </c>
      <c r="M273" s="436">
        <v>349</v>
      </c>
      <c r="N273" s="436">
        <v>349</v>
      </c>
      <c r="O273" s="436">
        <v>44</v>
      </c>
      <c r="P273" s="436">
        <v>305</v>
      </c>
      <c r="Q273" s="436">
        <v>0</v>
      </c>
      <c r="R273" s="436">
        <v>0</v>
      </c>
      <c r="S273" s="436">
        <v>0</v>
      </c>
      <c r="T273" s="436">
        <v>0</v>
      </c>
      <c r="U273" s="436">
        <v>0</v>
      </c>
      <c r="V273" s="436">
        <v>0</v>
      </c>
      <c r="W273" s="436">
        <v>0</v>
      </c>
      <c r="X273" s="436">
        <v>0</v>
      </c>
      <c r="Y273" s="436">
        <v>49.857142857142854</v>
      </c>
      <c r="Z273" s="436">
        <v>143.9999999999998</v>
      </c>
      <c r="AA273" s="436">
        <v>145.99999999999983</v>
      </c>
      <c r="AB273" s="436">
        <v>0</v>
      </c>
      <c r="AC273" s="436">
        <v>0</v>
      </c>
      <c r="AD273" s="436">
        <v>31.999999999999986</v>
      </c>
      <c r="AE273" s="436">
        <v>88.999999999999844</v>
      </c>
      <c r="AF273" s="436">
        <v>30.999999999999975</v>
      </c>
      <c r="AG273" s="436">
        <v>29</v>
      </c>
      <c r="AH273" s="436">
        <v>126.9999999999997</v>
      </c>
      <c r="AI273" s="436">
        <v>36.999999999999872</v>
      </c>
      <c r="AJ273" s="436">
        <v>3.9999999999999889</v>
      </c>
      <c r="AK273" s="436">
        <v>0</v>
      </c>
      <c r="AL273" s="436">
        <v>0</v>
      </c>
      <c r="AM273" s="436">
        <v>0</v>
      </c>
      <c r="AN273" s="436">
        <v>0</v>
      </c>
      <c r="AO273" s="436">
        <v>0</v>
      </c>
      <c r="AP273" s="436">
        <v>0</v>
      </c>
      <c r="AQ273" s="436">
        <v>0</v>
      </c>
      <c r="AR273" s="436">
        <v>84.675409836065526</v>
      </c>
      <c r="AS273" s="436">
        <v>0</v>
      </c>
      <c r="AT273" s="436">
        <v>116.15727807352141</v>
      </c>
      <c r="AU273" s="436">
        <v>0</v>
      </c>
      <c r="AV273" s="436">
        <v>0</v>
      </c>
      <c r="AW273" s="436">
        <v>0</v>
      </c>
      <c r="AX273" s="436">
        <v>0</v>
      </c>
      <c r="AY273" s="436">
        <v>0</v>
      </c>
      <c r="AZ273" s="436">
        <v>0</v>
      </c>
      <c r="BA273" s="436">
        <v>2.0599999999999983</v>
      </c>
      <c r="BB273" s="436">
        <v>0</v>
      </c>
      <c r="BC273" s="436">
        <v>0.44</v>
      </c>
      <c r="BD273" s="436">
        <v>0</v>
      </c>
      <c r="BE273" s="436">
        <v>0</v>
      </c>
      <c r="BF273" s="437">
        <v>0</v>
      </c>
      <c r="BG273" s="436">
        <v>0</v>
      </c>
      <c r="BH273" s="436">
        <v>1</v>
      </c>
      <c r="BI273" s="436">
        <v>0</v>
      </c>
    </row>
    <row r="274" spans="1:61">
      <c r="A274" s="432">
        <v>147478</v>
      </c>
      <c r="B274" s="432">
        <v>3303302</v>
      </c>
      <c r="C274" s="433" t="s">
        <v>348</v>
      </c>
      <c r="D274" s="417" t="s">
        <v>515</v>
      </c>
      <c r="E274" s="434" t="s">
        <v>518</v>
      </c>
      <c r="F274" s="435">
        <v>1</v>
      </c>
      <c r="G274" s="436">
        <v>0</v>
      </c>
      <c r="H274" s="436">
        <v>0</v>
      </c>
      <c r="I274" s="436">
        <v>7</v>
      </c>
      <c r="J274" s="436">
        <v>0</v>
      </c>
      <c r="K274" s="436">
        <v>0</v>
      </c>
      <c r="L274" s="436">
        <v>0</v>
      </c>
      <c r="M274" s="436">
        <v>412</v>
      </c>
      <c r="N274" s="436">
        <v>412</v>
      </c>
      <c r="O274" s="436">
        <v>60</v>
      </c>
      <c r="P274" s="436">
        <v>352</v>
      </c>
      <c r="Q274" s="436">
        <v>0</v>
      </c>
      <c r="R274" s="436">
        <v>0</v>
      </c>
      <c r="S274" s="436">
        <v>0</v>
      </c>
      <c r="T274" s="436">
        <v>0</v>
      </c>
      <c r="U274" s="436">
        <v>0</v>
      </c>
      <c r="V274" s="436">
        <v>0</v>
      </c>
      <c r="W274" s="436">
        <v>0</v>
      </c>
      <c r="X274" s="436">
        <v>0</v>
      </c>
      <c r="Y274" s="436">
        <v>58.857142857142854</v>
      </c>
      <c r="Z274" s="436">
        <v>149.99999999999974</v>
      </c>
      <c r="AA274" s="436">
        <v>152.99999999999963</v>
      </c>
      <c r="AB274" s="436">
        <v>0</v>
      </c>
      <c r="AC274" s="436">
        <v>0</v>
      </c>
      <c r="AD274" s="436">
        <v>58.999999999999744</v>
      </c>
      <c r="AE274" s="436">
        <v>132.99999999999977</v>
      </c>
      <c r="AF274" s="436">
        <v>60.999999999999815</v>
      </c>
      <c r="AG274" s="436">
        <v>5.9999999999999982</v>
      </c>
      <c r="AH274" s="436">
        <v>58.999999999999744</v>
      </c>
      <c r="AI274" s="436">
        <v>52.99999999999995</v>
      </c>
      <c r="AJ274" s="436">
        <v>40.999999999999993</v>
      </c>
      <c r="AK274" s="436">
        <v>0</v>
      </c>
      <c r="AL274" s="436">
        <v>0</v>
      </c>
      <c r="AM274" s="436">
        <v>0</v>
      </c>
      <c r="AN274" s="436">
        <v>0</v>
      </c>
      <c r="AO274" s="436">
        <v>0</v>
      </c>
      <c r="AP274" s="436">
        <v>0</v>
      </c>
      <c r="AQ274" s="436">
        <v>0</v>
      </c>
      <c r="AR274" s="436">
        <v>67.886363636363512</v>
      </c>
      <c r="AS274" s="436">
        <v>0</v>
      </c>
      <c r="AT274" s="436">
        <v>135.45044048886638</v>
      </c>
      <c r="AU274" s="436">
        <v>0</v>
      </c>
      <c r="AV274" s="436">
        <v>0</v>
      </c>
      <c r="AW274" s="436">
        <v>0</v>
      </c>
      <c r="AX274" s="436">
        <v>0</v>
      </c>
      <c r="AY274" s="436">
        <v>0</v>
      </c>
      <c r="AZ274" s="436">
        <v>0</v>
      </c>
      <c r="BA274" s="436">
        <v>0</v>
      </c>
      <c r="BB274" s="436">
        <v>0</v>
      </c>
      <c r="BC274" s="436">
        <v>0.57999999999999996</v>
      </c>
      <c r="BD274" s="436">
        <v>0</v>
      </c>
      <c r="BE274" s="436">
        <v>0</v>
      </c>
      <c r="BF274" s="437">
        <v>0</v>
      </c>
      <c r="BG274" s="436">
        <v>0</v>
      </c>
      <c r="BH274" s="436">
        <v>1</v>
      </c>
      <c r="BI274" s="436">
        <v>0</v>
      </c>
    </row>
    <row r="275" spans="1:61">
      <c r="A275" s="432">
        <v>140463</v>
      </c>
      <c r="B275" s="432">
        <v>3303303</v>
      </c>
      <c r="C275" s="433" t="s">
        <v>349</v>
      </c>
      <c r="D275" s="417" t="s">
        <v>515</v>
      </c>
      <c r="E275" s="434" t="s">
        <v>518</v>
      </c>
      <c r="F275" s="435">
        <v>1</v>
      </c>
      <c r="G275" s="436">
        <v>0</v>
      </c>
      <c r="H275" s="436">
        <v>0</v>
      </c>
      <c r="I275" s="436">
        <v>7</v>
      </c>
      <c r="J275" s="436">
        <v>0</v>
      </c>
      <c r="K275" s="436">
        <v>0</v>
      </c>
      <c r="L275" s="436">
        <v>0</v>
      </c>
      <c r="M275" s="436">
        <v>189</v>
      </c>
      <c r="N275" s="436">
        <v>189</v>
      </c>
      <c r="O275" s="436">
        <v>28</v>
      </c>
      <c r="P275" s="436">
        <v>161</v>
      </c>
      <c r="Q275" s="436">
        <v>0</v>
      </c>
      <c r="R275" s="436">
        <v>0</v>
      </c>
      <c r="S275" s="436">
        <v>0</v>
      </c>
      <c r="T275" s="436">
        <v>0</v>
      </c>
      <c r="U275" s="436">
        <v>0</v>
      </c>
      <c r="V275" s="436">
        <v>0</v>
      </c>
      <c r="W275" s="436">
        <v>0</v>
      </c>
      <c r="X275" s="436">
        <v>0</v>
      </c>
      <c r="Y275" s="436">
        <v>27</v>
      </c>
      <c r="Z275" s="436">
        <v>110.99999999999994</v>
      </c>
      <c r="AA275" s="436">
        <v>114.99999999999991</v>
      </c>
      <c r="AB275" s="436">
        <v>0</v>
      </c>
      <c r="AC275" s="436">
        <v>0</v>
      </c>
      <c r="AD275" s="436">
        <v>5.0265957446808391</v>
      </c>
      <c r="AE275" s="436">
        <v>17.090425531914889</v>
      </c>
      <c r="AF275" s="436">
        <v>4.0212765957446708</v>
      </c>
      <c r="AG275" s="436">
        <v>84.446808510638135</v>
      </c>
      <c r="AH275" s="436">
        <v>21.111702127659488</v>
      </c>
      <c r="AI275" s="436">
        <v>54.287234042553102</v>
      </c>
      <c r="AJ275" s="436">
        <v>3.0159574468085033</v>
      </c>
      <c r="AK275" s="436">
        <v>0</v>
      </c>
      <c r="AL275" s="436">
        <v>0</v>
      </c>
      <c r="AM275" s="436">
        <v>0</v>
      </c>
      <c r="AN275" s="436">
        <v>0</v>
      </c>
      <c r="AO275" s="436">
        <v>0</v>
      </c>
      <c r="AP275" s="436">
        <v>0</v>
      </c>
      <c r="AQ275" s="436">
        <v>0</v>
      </c>
      <c r="AR275" s="436">
        <v>66.913043478260803</v>
      </c>
      <c r="AS275" s="436">
        <v>0</v>
      </c>
      <c r="AT275" s="436">
        <v>60.051668707899474</v>
      </c>
      <c r="AU275" s="436">
        <v>0</v>
      </c>
      <c r="AV275" s="436">
        <v>0</v>
      </c>
      <c r="AW275" s="436">
        <v>0</v>
      </c>
      <c r="AX275" s="436">
        <v>0</v>
      </c>
      <c r="AY275" s="436">
        <v>0</v>
      </c>
      <c r="AZ275" s="436">
        <v>0</v>
      </c>
      <c r="BA275" s="436">
        <v>21.65999999999989</v>
      </c>
      <c r="BB275" s="436">
        <v>0</v>
      </c>
      <c r="BC275" s="436">
        <v>0.41099999999999998</v>
      </c>
      <c r="BD275" s="436">
        <v>0</v>
      </c>
      <c r="BE275" s="436">
        <v>0</v>
      </c>
      <c r="BF275" s="437">
        <v>0</v>
      </c>
      <c r="BG275" s="436">
        <v>0</v>
      </c>
      <c r="BH275" s="436">
        <v>1</v>
      </c>
      <c r="BI275" s="436">
        <v>0</v>
      </c>
    </row>
    <row r="276" spans="1:61">
      <c r="A276" s="432">
        <v>139173</v>
      </c>
      <c r="B276" s="432">
        <v>3303306</v>
      </c>
      <c r="C276" s="433" t="s">
        <v>350</v>
      </c>
      <c r="D276" s="417" t="s">
        <v>515</v>
      </c>
      <c r="E276" s="434" t="s">
        <v>518</v>
      </c>
      <c r="F276" s="435">
        <v>1</v>
      </c>
      <c r="G276" s="436">
        <v>0</v>
      </c>
      <c r="H276" s="436">
        <v>0</v>
      </c>
      <c r="I276" s="436">
        <v>7</v>
      </c>
      <c r="J276" s="436">
        <v>0</v>
      </c>
      <c r="K276" s="436">
        <v>0</v>
      </c>
      <c r="L276" s="436">
        <v>0</v>
      </c>
      <c r="M276" s="436">
        <v>413</v>
      </c>
      <c r="N276" s="436">
        <v>413</v>
      </c>
      <c r="O276" s="436">
        <v>58</v>
      </c>
      <c r="P276" s="436">
        <v>355</v>
      </c>
      <c r="Q276" s="436">
        <v>0</v>
      </c>
      <c r="R276" s="436">
        <v>0</v>
      </c>
      <c r="S276" s="436">
        <v>0</v>
      </c>
      <c r="T276" s="436">
        <v>0</v>
      </c>
      <c r="U276" s="436">
        <v>0</v>
      </c>
      <c r="V276" s="436">
        <v>0</v>
      </c>
      <c r="W276" s="436">
        <v>0</v>
      </c>
      <c r="X276" s="436">
        <v>0</v>
      </c>
      <c r="Y276" s="436">
        <v>59</v>
      </c>
      <c r="Z276" s="436">
        <v>216.99999999999989</v>
      </c>
      <c r="AA276" s="436">
        <v>216.99999999999989</v>
      </c>
      <c r="AB276" s="436">
        <v>0</v>
      </c>
      <c r="AC276" s="436">
        <v>0</v>
      </c>
      <c r="AD276" s="436">
        <v>26.063106796116482</v>
      </c>
      <c r="AE276" s="436">
        <v>11.026699029126176</v>
      </c>
      <c r="AF276" s="436">
        <v>185.44902912621347</v>
      </c>
      <c r="AG276" s="436">
        <v>94.228155339805724</v>
      </c>
      <c r="AH276" s="436">
        <v>88.213592233009408</v>
      </c>
      <c r="AI276" s="436">
        <v>6.0145631067961149</v>
      </c>
      <c r="AJ276" s="436">
        <v>2.0048543689320368</v>
      </c>
      <c r="AK276" s="436">
        <v>0</v>
      </c>
      <c r="AL276" s="436">
        <v>0</v>
      </c>
      <c r="AM276" s="436">
        <v>0</v>
      </c>
      <c r="AN276" s="436">
        <v>0</v>
      </c>
      <c r="AO276" s="436">
        <v>0</v>
      </c>
      <c r="AP276" s="436">
        <v>0</v>
      </c>
      <c r="AQ276" s="436">
        <v>0</v>
      </c>
      <c r="AR276" s="436">
        <v>181.48732394366161</v>
      </c>
      <c r="AS276" s="436">
        <v>0</v>
      </c>
      <c r="AT276" s="436">
        <v>165.83762078404015</v>
      </c>
      <c r="AU276" s="436">
        <v>0</v>
      </c>
      <c r="AV276" s="436">
        <v>0</v>
      </c>
      <c r="AW276" s="436">
        <v>0</v>
      </c>
      <c r="AX276" s="436">
        <v>0</v>
      </c>
      <c r="AY276" s="436">
        <v>0</v>
      </c>
      <c r="AZ276" s="436">
        <v>0</v>
      </c>
      <c r="BA276" s="436">
        <v>0</v>
      </c>
      <c r="BB276" s="436">
        <v>0</v>
      </c>
      <c r="BC276" s="436">
        <v>0.32500000000000001</v>
      </c>
      <c r="BD276" s="436">
        <v>0</v>
      </c>
      <c r="BE276" s="436">
        <v>0</v>
      </c>
      <c r="BF276" s="437">
        <v>0</v>
      </c>
      <c r="BG276" s="436">
        <v>0</v>
      </c>
      <c r="BH276" s="436">
        <v>1</v>
      </c>
      <c r="BI276" s="436">
        <v>0</v>
      </c>
    </row>
    <row r="277" spans="1:61">
      <c r="A277" s="432">
        <v>151936</v>
      </c>
      <c r="B277" s="432">
        <v>3303310</v>
      </c>
      <c r="C277" s="433" t="s">
        <v>351</v>
      </c>
      <c r="D277" s="417" t="s">
        <v>515</v>
      </c>
      <c r="E277" s="434" t="s">
        <v>518</v>
      </c>
      <c r="F277" s="435">
        <v>1</v>
      </c>
      <c r="G277" s="436">
        <v>0</v>
      </c>
      <c r="H277" s="436">
        <v>0</v>
      </c>
      <c r="I277" s="436">
        <v>7</v>
      </c>
      <c r="J277" s="436">
        <v>0</v>
      </c>
      <c r="K277" s="436">
        <v>0</v>
      </c>
      <c r="L277" s="436">
        <v>0</v>
      </c>
      <c r="M277" s="436">
        <v>189</v>
      </c>
      <c r="N277" s="436">
        <v>189</v>
      </c>
      <c r="O277" s="436">
        <v>19</v>
      </c>
      <c r="P277" s="436">
        <v>170</v>
      </c>
      <c r="Q277" s="436">
        <v>0</v>
      </c>
      <c r="R277" s="436">
        <v>0</v>
      </c>
      <c r="S277" s="436">
        <v>0</v>
      </c>
      <c r="T277" s="436">
        <v>0</v>
      </c>
      <c r="U277" s="436">
        <v>0</v>
      </c>
      <c r="V277" s="436">
        <v>0</v>
      </c>
      <c r="W277" s="436">
        <v>0</v>
      </c>
      <c r="X277" s="436">
        <v>0</v>
      </c>
      <c r="Y277" s="436">
        <v>27</v>
      </c>
      <c r="Z277" s="436">
        <v>134</v>
      </c>
      <c r="AA277" s="436">
        <v>134.99999999999994</v>
      </c>
      <c r="AB277" s="436">
        <v>0</v>
      </c>
      <c r="AC277" s="436">
        <v>0</v>
      </c>
      <c r="AD277" s="436">
        <v>7.9999999999999947</v>
      </c>
      <c r="AE277" s="436">
        <v>0.99999999999999978</v>
      </c>
      <c r="AF277" s="436">
        <v>3.999999999999988</v>
      </c>
      <c r="AG277" s="436">
        <v>3.999999999999988</v>
      </c>
      <c r="AH277" s="436">
        <v>14.999999999999989</v>
      </c>
      <c r="AI277" s="436">
        <v>154.99999999999997</v>
      </c>
      <c r="AJ277" s="436">
        <v>1.9999999999999845</v>
      </c>
      <c r="AK277" s="436">
        <v>0</v>
      </c>
      <c r="AL277" s="436">
        <v>0</v>
      </c>
      <c r="AM277" s="436">
        <v>0</v>
      </c>
      <c r="AN277" s="436">
        <v>0</v>
      </c>
      <c r="AO277" s="436">
        <v>0</v>
      </c>
      <c r="AP277" s="436">
        <v>0</v>
      </c>
      <c r="AQ277" s="436">
        <v>0</v>
      </c>
      <c r="AR277" s="436">
        <v>61.14705882352925</v>
      </c>
      <c r="AS277" s="436">
        <v>0</v>
      </c>
      <c r="AT277" s="436">
        <v>78.555864008406516</v>
      </c>
      <c r="AU277" s="436">
        <v>0</v>
      </c>
      <c r="AV277" s="436">
        <v>0</v>
      </c>
      <c r="AW277" s="436">
        <v>0</v>
      </c>
      <c r="AX277" s="436">
        <v>0</v>
      </c>
      <c r="AY277" s="436">
        <v>0</v>
      </c>
      <c r="AZ277" s="436">
        <v>0</v>
      </c>
      <c r="BA277" s="436">
        <v>0</v>
      </c>
      <c r="BB277" s="436">
        <v>0</v>
      </c>
      <c r="BC277" s="436">
        <v>0.30399999999999999</v>
      </c>
      <c r="BD277" s="436">
        <v>0</v>
      </c>
      <c r="BE277" s="436">
        <v>0</v>
      </c>
      <c r="BF277" s="437">
        <v>0</v>
      </c>
      <c r="BG277" s="436">
        <v>0</v>
      </c>
      <c r="BH277" s="436">
        <v>1</v>
      </c>
      <c r="BI277" s="436">
        <v>0</v>
      </c>
    </row>
    <row r="278" spans="1:61">
      <c r="A278" s="432">
        <v>139174</v>
      </c>
      <c r="B278" s="432">
        <v>3303311</v>
      </c>
      <c r="C278" s="433" t="s">
        <v>352</v>
      </c>
      <c r="D278" s="417" t="s">
        <v>515</v>
      </c>
      <c r="E278" s="434" t="s">
        <v>518</v>
      </c>
      <c r="F278" s="435">
        <v>1</v>
      </c>
      <c r="G278" s="436">
        <v>0</v>
      </c>
      <c r="H278" s="436">
        <v>0</v>
      </c>
      <c r="I278" s="436">
        <v>7</v>
      </c>
      <c r="J278" s="436">
        <v>0</v>
      </c>
      <c r="K278" s="436">
        <v>0</v>
      </c>
      <c r="L278" s="436">
        <v>0</v>
      </c>
      <c r="M278" s="436">
        <v>355</v>
      </c>
      <c r="N278" s="436">
        <v>355</v>
      </c>
      <c r="O278" s="436">
        <v>42</v>
      </c>
      <c r="P278" s="436">
        <v>313</v>
      </c>
      <c r="Q278" s="436">
        <v>0</v>
      </c>
      <c r="R278" s="436">
        <v>0</v>
      </c>
      <c r="S278" s="436">
        <v>0</v>
      </c>
      <c r="T278" s="436">
        <v>0</v>
      </c>
      <c r="U278" s="436">
        <v>0</v>
      </c>
      <c r="V278" s="436">
        <v>0</v>
      </c>
      <c r="W278" s="436">
        <v>0</v>
      </c>
      <c r="X278" s="436">
        <v>0</v>
      </c>
      <c r="Y278" s="436">
        <v>50.714285714285715</v>
      </c>
      <c r="Z278" s="436">
        <v>209.99999999999969</v>
      </c>
      <c r="AA278" s="436">
        <v>210.9999999999998</v>
      </c>
      <c r="AB278" s="436">
        <v>0</v>
      </c>
      <c r="AC278" s="436">
        <v>0</v>
      </c>
      <c r="AD278" s="436">
        <v>29.081920903954781</v>
      </c>
      <c r="AE278" s="436">
        <v>24.067796610169481</v>
      </c>
      <c r="AF278" s="436">
        <v>7.0197740112994245</v>
      </c>
      <c r="AG278" s="436">
        <v>6.0169491525423444</v>
      </c>
      <c r="AH278" s="436">
        <v>25.070621468926529</v>
      </c>
      <c r="AI278" s="436">
        <v>198.5593220338983</v>
      </c>
      <c r="AJ278" s="436">
        <v>65.183615819208839</v>
      </c>
      <c r="AK278" s="436">
        <v>0</v>
      </c>
      <c r="AL278" s="436">
        <v>0</v>
      </c>
      <c r="AM278" s="436">
        <v>0</v>
      </c>
      <c r="AN278" s="436">
        <v>0</v>
      </c>
      <c r="AO278" s="436">
        <v>0</v>
      </c>
      <c r="AP278" s="436">
        <v>0</v>
      </c>
      <c r="AQ278" s="436">
        <v>0</v>
      </c>
      <c r="AR278" s="436">
        <v>62.38019169329052</v>
      </c>
      <c r="AS278" s="436">
        <v>0</v>
      </c>
      <c r="AT278" s="436">
        <v>119.01321124933466</v>
      </c>
      <c r="AU278" s="436">
        <v>0</v>
      </c>
      <c r="AV278" s="436">
        <v>0</v>
      </c>
      <c r="AW278" s="436">
        <v>0</v>
      </c>
      <c r="AX278" s="436">
        <v>0</v>
      </c>
      <c r="AY278" s="436">
        <v>0</v>
      </c>
      <c r="AZ278" s="436">
        <v>0</v>
      </c>
      <c r="BA278" s="436">
        <v>8.6999999999999904</v>
      </c>
      <c r="BB278" s="436">
        <v>0</v>
      </c>
      <c r="BC278" s="436">
        <v>0.59199999999999997</v>
      </c>
      <c r="BD278" s="436">
        <v>0</v>
      </c>
      <c r="BE278" s="436">
        <v>0</v>
      </c>
      <c r="BF278" s="437">
        <v>0</v>
      </c>
      <c r="BG278" s="436">
        <v>0</v>
      </c>
      <c r="BH278" s="436">
        <v>1</v>
      </c>
      <c r="BI278" s="436">
        <v>0</v>
      </c>
    </row>
    <row r="279" spans="1:61">
      <c r="A279" s="432">
        <v>142375</v>
      </c>
      <c r="B279" s="432">
        <v>3303314</v>
      </c>
      <c r="C279" s="433" t="s">
        <v>353</v>
      </c>
      <c r="D279" s="417" t="s">
        <v>515</v>
      </c>
      <c r="E279" s="434" t="s">
        <v>518</v>
      </c>
      <c r="F279" s="435">
        <v>1</v>
      </c>
      <c r="G279" s="436">
        <v>0</v>
      </c>
      <c r="H279" s="436">
        <v>0</v>
      </c>
      <c r="I279" s="436">
        <v>7</v>
      </c>
      <c r="J279" s="436">
        <v>0</v>
      </c>
      <c r="K279" s="436">
        <v>0</v>
      </c>
      <c r="L279" s="436">
        <v>0</v>
      </c>
      <c r="M279" s="436">
        <v>208</v>
      </c>
      <c r="N279" s="436">
        <v>208</v>
      </c>
      <c r="O279" s="436">
        <v>29</v>
      </c>
      <c r="P279" s="436">
        <v>179</v>
      </c>
      <c r="Q279" s="436">
        <v>0</v>
      </c>
      <c r="R279" s="436">
        <v>0</v>
      </c>
      <c r="S279" s="436">
        <v>0</v>
      </c>
      <c r="T279" s="436">
        <v>0</v>
      </c>
      <c r="U279" s="436">
        <v>0</v>
      </c>
      <c r="V279" s="436">
        <v>0</v>
      </c>
      <c r="W279" s="436">
        <v>0</v>
      </c>
      <c r="X279" s="436">
        <v>0</v>
      </c>
      <c r="Y279" s="436">
        <v>29.714285714285715</v>
      </c>
      <c r="Z279" s="436">
        <v>100.99999999999999</v>
      </c>
      <c r="AA279" s="436">
        <v>101.99999999999991</v>
      </c>
      <c r="AB279" s="436">
        <v>0</v>
      </c>
      <c r="AC279" s="436">
        <v>0</v>
      </c>
      <c r="AD279" s="436">
        <v>21.99999999999984</v>
      </c>
      <c r="AE279" s="436">
        <v>14.999999999999996</v>
      </c>
      <c r="AF279" s="436">
        <v>26</v>
      </c>
      <c r="AG279" s="436">
        <v>11.99999999999998</v>
      </c>
      <c r="AH279" s="436">
        <v>11.99999999999998</v>
      </c>
      <c r="AI279" s="436">
        <v>37.999999999999851</v>
      </c>
      <c r="AJ279" s="436">
        <v>82.999999999999886</v>
      </c>
      <c r="AK279" s="436">
        <v>0</v>
      </c>
      <c r="AL279" s="436">
        <v>0</v>
      </c>
      <c r="AM279" s="436">
        <v>0</v>
      </c>
      <c r="AN279" s="436">
        <v>0</v>
      </c>
      <c r="AO279" s="436">
        <v>0</v>
      </c>
      <c r="AP279" s="436">
        <v>0</v>
      </c>
      <c r="AQ279" s="436">
        <v>0</v>
      </c>
      <c r="AR279" s="436">
        <v>73.206703910614351</v>
      </c>
      <c r="AS279" s="436">
        <v>0</v>
      </c>
      <c r="AT279" s="436">
        <v>66.216709438266193</v>
      </c>
      <c r="AU279" s="436">
        <v>0</v>
      </c>
      <c r="AV279" s="436">
        <v>0</v>
      </c>
      <c r="AW279" s="436">
        <v>0</v>
      </c>
      <c r="AX279" s="436">
        <v>0</v>
      </c>
      <c r="AY279" s="436">
        <v>0</v>
      </c>
      <c r="AZ279" s="436">
        <v>0</v>
      </c>
      <c r="BA279" s="436">
        <v>4.5199999999999951</v>
      </c>
      <c r="BB279" s="436">
        <v>0</v>
      </c>
      <c r="BC279" s="436">
        <v>0.45700000000000002</v>
      </c>
      <c r="BD279" s="436">
        <v>0</v>
      </c>
      <c r="BE279" s="436">
        <v>0</v>
      </c>
      <c r="BF279" s="437">
        <v>0</v>
      </c>
      <c r="BG279" s="436">
        <v>0</v>
      </c>
      <c r="BH279" s="436">
        <v>1</v>
      </c>
      <c r="BI279" s="436">
        <v>0</v>
      </c>
    </row>
    <row r="280" spans="1:61">
      <c r="A280" s="432">
        <v>148081</v>
      </c>
      <c r="B280" s="432">
        <v>3303316</v>
      </c>
      <c r="C280" s="433" t="s">
        <v>354</v>
      </c>
      <c r="D280" s="417" t="s">
        <v>515</v>
      </c>
      <c r="E280" s="434" t="s">
        <v>518</v>
      </c>
      <c r="F280" s="435">
        <v>1</v>
      </c>
      <c r="G280" s="436">
        <v>0</v>
      </c>
      <c r="H280" s="436">
        <v>0</v>
      </c>
      <c r="I280" s="436">
        <v>7</v>
      </c>
      <c r="J280" s="436">
        <v>0</v>
      </c>
      <c r="K280" s="436">
        <v>0</v>
      </c>
      <c r="L280" s="436">
        <v>0</v>
      </c>
      <c r="M280" s="436">
        <v>197</v>
      </c>
      <c r="N280" s="436">
        <v>197</v>
      </c>
      <c r="O280" s="436">
        <v>27</v>
      </c>
      <c r="P280" s="436">
        <v>170</v>
      </c>
      <c r="Q280" s="436">
        <v>0</v>
      </c>
      <c r="R280" s="436">
        <v>0</v>
      </c>
      <c r="S280" s="436">
        <v>0</v>
      </c>
      <c r="T280" s="436">
        <v>0</v>
      </c>
      <c r="U280" s="436">
        <v>0</v>
      </c>
      <c r="V280" s="436">
        <v>0</v>
      </c>
      <c r="W280" s="436">
        <v>0</v>
      </c>
      <c r="X280" s="436">
        <v>0</v>
      </c>
      <c r="Y280" s="436">
        <v>28.142857142857142</v>
      </c>
      <c r="Z280" s="436">
        <v>99.999999999999886</v>
      </c>
      <c r="AA280" s="436">
        <v>100.99999999999996</v>
      </c>
      <c r="AB280" s="436">
        <v>0</v>
      </c>
      <c r="AC280" s="436">
        <v>0</v>
      </c>
      <c r="AD280" s="436">
        <v>16.999999999999996</v>
      </c>
      <c r="AE280" s="436">
        <v>1.999999999999982</v>
      </c>
      <c r="AF280" s="436">
        <v>5.9999999999999858</v>
      </c>
      <c r="AG280" s="436">
        <v>39.999999999999844</v>
      </c>
      <c r="AH280" s="436">
        <v>43.999999999999879</v>
      </c>
      <c r="AI280" s="436">
        <v>40.999999999999901</v>
      </c>
      <c r="AJ280" s="436">
        <v>46.999999999999865</v>
      </c>
      <c r="AK280" s="436">
        <v>0</v>
      </c>
      <c r="AL280" s="436">
        <v>0</v>
      </c>
      <c r="AM280" s="436">
        <v>0</v>
      </c>
      <c r="AN280" s="436">
        <v>0</v>
      </c>
      <c r="AO280" s="436">
        <v>0</v>
      </c>
      <c r="AP280" s="436">
        <v>0</v>
      </c>
      <c r="AQ280" s="436">
        <v>0</v>
      </c>
      <c r="AR280" s="436">
        <v>17.382352941176457</v>
      </c>
      <c r="AS280" s="436">
        <v>0</v>
      </c>
      <c r="AT280" s="436">
        <v>62.876015134735923</v>
      </c>
      <c r="AU280" s="436">
        <v>0</v>
      </c>
      <c r="AV280" s="436">
        <v>0</v>
      </c>
      <c r="AW280" s="436">
        <v>0</v>
      </c>
      <c r="AX280" s="436">
        <v>0</v>
      </c>
      <c r="AY280" s="436">
        <v>0</v>
      </c>
      <c r="AZ280" s="436">
        <v>0</v>
      </c>
      <c r="BA280" s="436">
        <v>0</v>
      </c>
      <c r="BB280" s="436">
        <v>0</v>
      </c>
      <c r="BC280" s="436">
        <v>0.434</v>
      </c>
      <c r="BD280" s="436">
        <v>0</v>
      </c>
      <c r="BE280" s="436">
        <v>0</v>
      </c>
      <c r="BF280" s="437">
        <v>0</v>
      </c>
      <c r="BG280" s="436">
        <v>0</v>
      </c>
      <c r="BH280" s="436">
        <v>1</v>
      </c>
      <c r="BI280" s="436">
        <v>0</v>
      </c>
    </row>
    <row r="281" spans="1:61">
      <c r="A281" s="432">
        <v>147669</v>
      </c>
      <c r="B281" s="432">
        <v>3303318</v>
      </c>
      <c r="C281" s="433" t="s">
        <v>355</v>
      </c>
      <c r="D281" s="417" t="s">
        <v>515</v>
      </c>
      <c r="E281" s="434" t="s">
        <v>518</v>
      </c>
      <c r="F281" s="435">
        <v>1</v>
      </c>
      <c r="G281" s="436">
        <v>0</v>
      </c>
      <c r="H281" s="436">
        <v>0</v>
      </c>
      <c r="I281" s="436">
        <v>7</v>
      </c>
      <c r="J281" s="436">
        <v>0</v>
      </c>
      <c r="K281" s="436">
        <v>0</v>
      </c>
      <c r="L281" s="436">
        <v>0</v>
      </c>
      <c r="M281" s="436">
        <v>418</v>
      </c>
      <c r="N281" s="436">
        <v>418</v>
      </c>
      <c r="O281" s="436">
        <v>60</v>
      </c>
      <c r="P281" s="436">
        <v>358</v>
      </c>
      <c r="Q281" s="436">
        <v>0</v>
      </c>
      <c r="R281" s="436">
        <v>0</v>
      </c>
      <c r="S281" s="436">
        <v>0</v>
      </c>
      <c r="T281" s="436">
        <v>0</v>
      </c>
      <c r="U281" s="436">
        <v>0</v>
      </c>
      <c r="V281" s="436">
        <v>0</v>
      </c>
      <c r="W281" s="436">
        <v>0</v>
      </c>
      <c r="X281" s="436">
        <v>0</v>
      </c>
      <c r="Y281" s="436">
        <v>59.714285714285715</v>
      </c>
      <c r="Z281" s="436">
        <v>164.99999999999994</v>
      </c>
      <c r="AA281" s="436">
        <v>174.99999999999972</v>
      </c>
      <c r="AB281" s="436">
        <v>0</v>
      </c>
      <c r="AC281" s="436">
        <v>0</v>
      </c>
      <c r="AD281" s="436">
        <v>61.99999999999973</v>
      </c>
      <c r="AE281" s="436">
        <v>83.999999999999972</v>
      </c>
      <c r="AF281" s="436">
        <v>39.999999999999993</v>
      </c>
      <c r="AG281" s="436">
        <v>5.9999999999999867</v>
      </c>
      <c r="AH281" s="436">
        <v>64.999999999999744</v>
      </c>
      <c r="AI281" s="436">
        <v>13.999999999999968</v>
      </c>
      <c r="AJ281" s="436">
        <v>146.99999999999983</v>
      </c>
      <c r="AK281" s="436">
        <v>0</v>
      </c>
      <c r="AL281" s="436">
        <v>0</v>
      </c>
      <c r="AM281" s="436">
        <v>0</v>
      </c>
      <c r="AN281" s="436">
        <v>0</v>
      </c>
      <c r="AO281" s="436">
        <v>0</v>
      </c>
      <c r="AP281" s="436">
        <v>0</v>
      </c>
      <c r="AQ281" s="436">
        <v>0</v>
      </c>
      <c r="AR281" s="436">
        <v>121.12499999999989</v>
      </c>
      <c r="AS281" s="436">
        <v>0</v>
      </c>
      <c r="AT281" s="436">
        <v>128.51536383862023</v>
      </c>
      <c r="AU281" s="436">
        <v>0</v>
      </c>
      <c r="AV281" s="436">
        <v>0</v>
      </c>
      <c r="AW281" s="436">
        <v>0</v>
      </c>
      <c r="AX281" s="436">
        <v>0</v>
      </c>
      <c r="AY281" s="436">
        <v>0</v>
      </c>
      <c r="AZ281" s="436">
        <v>0</v>
      </c>
      <c r="BA281" s="436">
        <v>0</v>
      </c>
      <c r="BB281" s="436">
        <v>0</v>
      </c>
      <c r="BC281" s="436">
        <v>0.51400000000000001</v>
      </c>
      <c r="BD281" s="436">
        <v>0</v>
      </c>
      <c r="BE281" s="436">
        <v>0</v>
      </c>
      <c r="BF281" s="437">
        <v>0</v>
      </c>
      <c r="BG281" s="436">
        <v>0</v>
      </c>
      <c r="BH281" s="436">
        <v>1</v>
      </c>
      <c r="BI281" s="436">
        <v>0</v>
      </c>
    </row>
    <row r="282" spans="1:61">
      <c r="A282" s="432">
        <v>151625</v>
      </c>
      <c r="B282" s="432">
        <v>3303322</v>
      </c>
      <c r="C282" s="433" t="s">
        <v>356</v>
      </c>
      <c r="D282" s="417" t="s">
        <v>515</v>
      </c>
      <c r="E282" s="434" t="s">
        <v>518</v>
      </c>
      <c r="F282" s="435">
        <v>1</v>
      </c>
      <c r="G282" s="436">
        <v>0</v>
      </c>
      <c r="H282" s="436">
        <v>0</v>
      </c>
      <c r="I282" s="436">
        <v>7</v>
      </c>
      <c r="J282" s="436">
        <v>0</v>
      </c>
      <c r="K282" s="436">
        <v>0</v>
      </c>
      <c r="L282" s="436">
        <v>0</v>
      </c>
      <c r="M282" s="436">
        <v>204</v>
      </c>
      <c r="N282" s="436">
        <v>204</v>
      </c>
      <c r="O282" s="436">
        <v>28</v>
      </c>
      <c r="P282" s="436">
        <v>176</v>
      </c>
      <c r="Q282" s="436">
        <v>0</v>
      </c>
      <c r="R282" s="436">
        <v>0</v>
      </c>
      <c r="S282" s="436">
        <v>0</v>
      </c>
      <c r="T282" s="436">
        <v>0</v>
      </c>
      <c r="U282" s="436">
        <v>0</v>
      </c>
      <c r="V282" s="436">
        <v>0</v>
      </c>
      <c r="W282" s="436">
        <v>0</v>
      </c>
      <c r="X282" s="436">
        <v>0</v>
      </c>
      <c r="Y282" s="436">
        <v>29.142857142857142</v>
      </c>
      <c r="Z282" s="436">
        <v>86.999999999999972</v>
      </c>
      <c r="AA282" s="436">
        <v>87.999999999999829</v>
      </c>
      <c r="AB282" s="436">
        <v>0</v>
      </c>
      <c r="AC282" s="436">
        <v>0</v>
      </c>
      <c r="AD282" s="436">
        <v>96.999999999999929</v>
      </c>
      <c r="AE282" s="436">
        <v>21.999999999999805</v>
      </c>
      <c r="AF282" s="436">
        <v>30.999999999999901</v>
      </c>
      <c r="AG282" s="436">
        <v>2</v>
      </c>
      <c r="AH282" s="436">
        <v>2</v>
      </c>
      <c r="AI282" s="436">
        <v>39.999999999999993</v>
      </c>
      <c r="AJ282" s="436">
        <v>9.9999999999999893</v>
      </c>
      <c r="AK282" s="436">
        <v>0</v>
      </c>
      <c r="AL282" s="436">
        <v>0</v>
      </c>
      <c r="AM282" s="436">
        <v>0</v>
      </c>
      <c r="AN282" s="436">
        <v>0</v>
      </c>
      <c r="AO282" s="436">
        <v>0</v>
      </c>
      <c r="AP282" s="436">
        <v>0</v>
      </c>
      <c r="AQ282" s="436">
        <v>0</v>
      </c>
      <c r="AR282" s="436">
        <v>37.090909090908923</v>
      </c>
      <c r="AS282" s="436">
        <v>0</v>
      </c>
      <c r="AT282" s="436">
        <v>74.222272853851862</v>
      </c>
      <c r="AU282" s="436">
        <v>0</v>
      </c>
      <c r="AV282" s="436">
        <v>0</v>
      </c>
      <c r="AW282" s="436">
        <v>0</v>
      </c>
      <c r="AX282" s="436">
        <v>0</v>
      </c>
      <c r="AY282" s="436">
        <v>0</v>
      </c>
      <c r="AZ282" s="436">
        <v>0</v>
      </c>
      <c r="BA282" s="436">
        <v>5.7599999999999874</v>
      </c>
      <c r="BB282" s="436">
        <v>0</v>
      </c>
      <c r="BC282" s="436">
        <v>0.627</v>
      </c>
      <c r="BD282" s="436">
        <v>0</v>
      </c>
      <c r="BE282" s="436">
        <v>0</v>
      </c>
      <c r="BF282" s="437">
        <v>0</v>
      </c>
      <c r="BG282" s="436">
        <v>0</v>
      </c>
      <c r="BH282" s="436">
        <v>1</v>
      </c>
      <c r="BI282" s="436">
        <v>0</v>
      </c>
    </row>
    <row r="283" spans="1:61">
      <c r="A283" s="432">
        <v>148439</v>
      </c>
      <c r="B283" s="432">
        <v>3303325</v>
      </c>
      <c r="C283" s="433" t="s">
        <v>357</v>
      </c>
      <c r="D283" s="417" t="s">
        <v>515</v>
      </c>
      <c r="E283" s="434" t="s">
        <v>518</v>
      </c>
      <c r="F283" s="435">
        <v>1</v>
      </c>
      <c r="G283" s="436">
        <v>0</v>
      </c>
      <c r="H283" s="436">
        <v>0</v>
      </c>
      <c r="I283" s="436">
        <v>7</v>
      </c>
      <c r="J283" s="436">
        <v>0</v>
      </c>
      <c r="K283" s="436">
        <v>0</v>
      </c>
      <c r="L283" s="436">
        <v>0</v>
      </c>
      <c r="M283" s="436">
        <v>325</v>
      </c>
      <c r="N283" s="436">
        <v>325</v>
      </c>
      <c r="O283" s="436">
        <v>28</v>
      </c>
      <c r="P283" s="436">
        <v>297</v>
      </c>
      <c r="Q283" s="436">
        <v>0</v>
      </c>
      <c r="R283" s="436">
        <v>0</v>
      </c>
      <c r="S283" s="436">
        <v>0</v>
      </c>
      <c r="T283" s="436">
        <v>0</v>
      </c>
      <c r="U283" s="436">
        <v>0</v>
      </c>
      <c r="V283" s="436">
        <v>0</v>
      </c>
      <c r="W283" s="436">
        <v>0</v>
      </c>
      <c r="X283" s="436">
        <v>0</v>
      </c>
      <c r="Y283" s="436">
        <v>46.428571428571431</v>
      </c>
      <c r="Z283" s="436">
        <v>186.99999999999989</v>
      </c>
      <c r="AA283" s="436">
        <v>188.99999999999983</v>
      </c>
      <c r="AB283" s="436">
        <v>0</v>
      </c>
      <c r="AC283" s="436">
        <v>0</v>
      </c>
      <c r="AD283" s="436">
        <v>4.9999999999999725</v>
      </c>
      <c r="AE283" s="436">
        <v>1.9999999999999989</v>
      </c>
      <c r="AF283" s="436">
        <v>93.999999999999929</v>
      </c>
      <c r="AG283" s="436">
        <v>113.99999999999974</v>
      </c>
      <c r="AH283" s="436">
        <v>85.999999999999787</v>
      </c>
      <c r="AI283" s="436">
        <v>22.999999999999975</v>
      </c>
      <c r="AJ283" s="436">
        <v>0.99999999999999778</v>
      </c>
      <c r="AK283" s="436">
        <v>0</v>
      </c>
      <c r="AL283" s="436">
        <v>0</v>
      </c>
      <c r="AM283" s="436">
        <v>0</v>
      </c>
      <c r="AN283" s="436">
        <v>0</v>
      </c>
      <c r="AO283" s="436">
        <v>0</v>
      </c>
      <c r="AP283" s="436">
        <v>0</v>
      </c>
      <c r="AQ283" s="436">
        <v>0</v>
      </c>
      <c r="AR283" s="436">
        <v>85.35353535353515</v>
      </c>
      <c r="AS283" s="436">
        <v>0</v>
      </c>
      <c r="AT283" s="436">
        <v>114.83635861339134</v>
      </c>
      <c r="AU283" s="436">
        <v>0</v>
      </c>
      <c r="AV283" s="436">
        <v>0</v>
      </c>
      <c r="AW283" s="436">
        <v>0</v>
      </c>
      <c r="AX283" s="436">
        <v>0</v>
      </c>
      <c r="AY283" s="436">
        <v>0</v>
      </c>
      <c r="AZ283" s="436">
        <v>0</v>
      </c>
      <c r="BA283" s="436">
        <v>0</v>
      </c>
      <c r="BB283" s="436">
        <v>0</v>
      </c>
      <c r="BC283" s="436">
        <v>0.32800000000000001</v>
      </c>
      <c r="BD283" s="436">
        <v>0</v>
      </c>
      <c r="BE283" s="436">
        <v>0</v>
      </c>
      <c r="BF283" s="437">
        <v>0</v>
      </c>
      <c r="BG283" s="436">
        <v>0</v>
      </c>
      <c r="BH283" s="436">
        <v>1</v>
      </c>
      <c r="BI283" s="436">
        <v>0</v>
      </c>
    </row>
    <row r="284" spans="1:61">
      <c r="A284" s="432">
        <v>151937</v>
      </c>
      <c r="B284" s="432">
        <v>3303329</v>
      </c>
      <c r="C284" s="433" t="s">
        <v>358</v>
      </c>
      <c r="D284" s="417" t="s">
        <v>515</v>
      </c>
      <c r="E284" s="434" t="s">
        <v>518</v>
      </c>
      <c r="F284" s="435">
        <v>1</v>
      </c>
      <c r="G284" s="436">
        <v>0</v>
      </c>
      <c r="H284" s="436">
        <v>0</v>
      </c>
      <c r="I284" s="436">
        <v>7</v>
      </c>
      <c r="J284" s="436">
        <v>0</v>
      </c>
      <c r="K284" s="436">
        <v>0</v>
      </c>
      <c r="L284" s="436">
        <v>0</v>
      </c>
      <c r="M284" s="436">
        <v>194</v>
      </c>
      <c r="N284" s="436">
        <v>194</v>
      </c>
      <c r="O284" s="436">
        <v>27</v>
      </c>
      <c r="P284" s="436">
        <v>167</v>
      </c>
      <c r="Q284" s="436">
        <v>0</v>
      </c>
      <c r="R284" s="436">
        <v>0</v>
      </c>
      <c r="S284" s="436">
        <v>0</v>
      </c>
      <c r="T284" s="436">
        <v>0</v>
      </c>
      <c r="U284" s="436">
        <v>0</v>
      </c>
      <c r="V284" s="436">
        <v>0</v>
      </c>
      <c r="W284" s="436">
        <v>0</v>
      </c>
      <c r="X284" s="436">
        <v>0</v>
      </c>
      <c r="Y284" s="436">
        <v>27.714285714285715</v>
      </c>
      <c r="Z284" s="436">
        <v>94.999999999999901</v>
      </c>
      <c r="AA284" s="436">
        <v>95.999999999999943</v>
      </c>
      <c r="AB284" s="436">
        <v>0</v>
      </c>
      <c r="AC284" s="436">
        <v>0</v>
      </c>
      <c r="AD284" s="436">
        <v>16.999999999999989</v>
      </c>
      <c r="AE284" s="436">
        <v>22.999999999999837</v>
      </c>
      <c r="AF284" s="436">
        <v>25.999999999999993</v>
      </c>
      <c r="AG284" s="436">
        <v>83.999999999999901</v>
      </c>
      <c r="AH284" s="436">
        <v>19</v>
      </c>
      <c r="AI284" s="436">
        <v>22.999999999999837</v>
      </c>
      <c r="AJ284" s="436">
        <v>1.9999999999999876</v>
      </c>
      <c r="AK284" s="436">
        <v>0</v>
      </c>
      <c r="AL284" s="436">
        <v>0</v>
      </c>
      <c r="AM284" s="436">
        <v>0</v>
      </c>
      <c r="AN284" s="436">
        <v>0</v>
      </c>
      <c r="AO284" s="436">
        <v>0</v>
      </c>
      <c r="AP284" s="436">
        <v>0</v>
      </c>
      <c r="AQ284" s="436">
        <v>0</v>
      </c>
      <c r="AR284" s="436">
        <v>88.287425149700525</v>
      </c>
      <c r="AS284" s="436">
        <v>0</v>
      </c>
      <c r="AT284" s="436">
        <v>60.273546921650166</v>
      </c>
      <c r="AU284" s="436">
        <v>0</v>
      </c>
      <c r="AV284" s="436">
        <v>0</v>
      </c>
      <c r="AW284" s="436">
        <v>0</v>
      </c>
      <c r="AX284" s="436">
        <v>0</v>
      </c>
      <c r="AY284" s="436">
        <v>0</v>
      </c>
      <c r="AZ284" s="436">
        <v>0</v>
      </c>
      <c r="BA284" s="436">
        <v>5.3599999999999914</v>
      </c>
      <c r="BB284" s="436">
        <v>0</v>
      </c>
      <c r="BC284" s="436">
        <v>0.41299999999999998</v>
      </c>
      <c r="BD284" s="436">
        <v>0</v>
      </c>
      <c r="BE284" s="436">
        <v>0</v>
      </c>
      <c r="BF284" s="437">
        <v>0</v>
      </c>
      <c r="BG284" s="436">
        <v>0</v>
      </c>
      <c r="BH284" s="436">
        <v>1</v>
      </c>
      <c r="BI284" s="436">
        <v>0</v>
      </c>
    </row>
    <row r="285" spans="1:61">
      <c r="A285" s="432">
        <v>141815</v>
      </c>
      <c r="B285" s="432">
        <v>3303330</v>
      </c>
      <c r="C285" s="433" t="s">
        <v>359</v>
      </c>
      <c r="D285" s="417" t="s">
        <v>515</v>
      </c>
      <c r="E285" s="434" t="s">
        <v>518</v>
      </c>
      <c r="F285" s="435">
        <v>1</v>
      </c>
      <c r="G285" s="436">
        <v>0</v>
      </c>
      <c r="H285" s="436">
        <v>0</v>
      </c>
      <c r="I285" s="436">
        <v>7</v>
      </c>
      <c r="J285" s="436">
        <v>0</v>
      </c>
      <c r="K285" s="436">
        <v>0</v>
      </c>
      <c r="L285" s="436">
        <v>0</v>
      </c>
      <c r="M285" s="436">
        <v>410</v>
      </c>
      <c r="N285" s="436">
        <v>410</v>
      </c>
      <c r="O285" s="436">
        <v>58</v>
      </c>
      <c r="P285" s="436">
        <v>352</v>
      </c>
      <c r="Q285" s="436">
        <v>0</v>
      </c>
      <c r="R285" s="436">
        <v>0</v>
      </c>
      <c r="S285" s="436">
        <v>0</v>
      </c>
      <c r="T285" s="436">
        <v>0</v>
      </c>
      <c r="U285" s="436">
        <v>0</v>
      </c>
      <c r="V285" s="436">
        <v>0</v>
      </c>
      <c r="W285" s="436">
        <v>0</v>
      </c>
      <c r="X285" s="436">
        <v>0</v>
      </c>
      <c r="Y285" s="436">
        <v>58.571428571428569</v>
      </c>
      <c r="Z285" s="436">
        <v>130.99999999999991</v>
      </c>
      <c r="AA285" s="436">
        <v>132.99999999999997</v>
      </c>
      <c r="AB285" s="436">
        <v>0</v>
      </c>
      <c r="AC285" s="436">
        <v>0</v>
      </c>
      <c r="AD285" s="436">
        <v>121.99999999999994</v>
      </c>
      <c r="AE285" s="436">
        <v>29.999999999999968</v>
      </c>
      <c r="AF285" s="436">
        <v>12.999999999999986</v>
      </c>
      <c r="AG285" s="436">
        <v>18.999999999999979</v>
      </c>
      <c r="AH285" s="436">
        <v>25.999999999999972</v>
      </c>
      <c r="AI285" s="436">
        <v>154.99999999999963</v>
      </c>
      <c r="AJ285" s="436">
        <v>44.999999999999751</v>
      </c>
      <c r="AK285" s="436">
        <v>0</v>
      </c>
      <c r="AL285" s="436">
        <v>0</v>
      </c>
      <c r="AM285" s="436">
        <v>0</v>
      </c>
      <c r="AN285" s="436">
        <v>0</v>
      </c>
      <c r="AO285" s="436">
        <v>0</v>
      </c>
      <c r="AP285" s="436">
        <v>0</v>
      </c>
      <c r="AQ285" s="436">
        <v>0</v>
      </c>
      <c r="AR285" s="436">
        <v>54.585798816567959</v>
      </c>
      <c r="AS285" s="436">
        <v>0</v>
      </c>
      <c r="AT285" s="436">
        <v>163.42948055907229</v>
      </c>
      <c r="AU285" s="436">
        <v>0</v>
      </c>
      <c r="AV285" s="436">
        <v>0</v>
      </c>
      <c r="AW285" s="436">
        <v>0</v>
      </c>
      <c r="AX285" s="436">
        <v>0</v>
      </c>
      <c r="AY285" s="436">
        <v>0</v>
      </c>
      <c r="AZ285" s="436">
        <v>0</v>
      </c>
      <c r="BA285" s="436">
        <v>1.3999999999999728</v>
      </c>
      <c r="BB285" s="436">
        <v>0</v>
      </c>
      <c r="BC285" s="436">
        <v>0.56699999999999995</v>
      </c>
      <c r="BD285" s="436">
        <v>0</v>
      </c>
      <c r="BE285" s="436">
        <v>0</v>
      </c>
      <c r="BF285" s="437">
        <v>0</v>
      </c>
      <c r="BG285" s="436">
        <v>0</v>
      </c>
      <c r="BH285" s="436">
        <v>1</v>
      </c>
      <c r="BI285" s="436">
        <v>0</v>
      </c>
    </row>
    <row r="286" spans="1:61">
      <c r="A286" s="432">
        <v>148440</v>
      </c>
      <c r="B286" s="432">
        <v>3303337</v>
      </c>
      <c r="C286" s="433" t="s">
        <v>360</v>
      </c>
      <c r="D286" s="417" t="s">
        <v>515</v>
      </c>
      <c r="E286" s="434" t="s">
        <v>518</v>
      </c>
      <c r="F286" s="435">
        <v>1</v>
      </c>
      <c r="G286" s="436">
        <v>0</v>
      </c>
      <c r="H286" s="436">
        <v>0</v>
      </c>
      <c r="I286" s="436">
        <v>7</v>
      </c>
      <c r="J286" s="436">
        <v>0</v>
      </c>
      <c r="K286" s="436">
        <v>0</v>
      </c>
      <c r="L286" s="436">
        <v>0</v>
      </c>
      <c r="M286" s="436">
        <v>202</v>
      </c>
      <c r="N286" s="436">
        <v>202</v>
      </c>
      <c r="O286" s="436">
        <v>24</v>
      </c>
      <c r="P286" s="436">
        <v>178</v>
      </c>
      <c r="Q286" s="436">
        <v>0</v>
      </c>
      <c r="R286" s="436">
        <v>0</v>
      </c>
      <c r="S286" s="436">
        <v>0</v>
      </c>
      <c r="T286" s="436">
        <v>0</v>
      </c>
      <c r="U286" s="436">
        <v>0</v>
      </c>
      <c r="V286" s="436">
        <v>0</v>
      </c>
      <c r="W286" s="436">
        <v>0</v>
      </c>
      <c r="X286" s="436">
        <v>0</v>
      </c>
      <c r="Y286" s="436">
        <v>28.857142857142858</v>
      </c>
      <c r="Z286" s="436">
        <v>169.99999999999989</v>
      </c>
      <c r="AA286" s="436">
        <v>170.99999999999989</v>
      </c>
      <c r="AB286" s="436">
        <v>0</v>
      </c>
      <c r="AC286" s="436">
        <v>0</v>
      </c>
      <c r="AD286" s="436">
        <v>10.999999999999989</v>
      </c>
      <c r="AE286" s="436">
        <v>8.9999999999999876</v>
      </c>
      <c r="AF286" s="436">
        <v>0</v>
      </c>
      <c r="AG286" s="436">
        <v>1.9999999999999998</v>
      </c>
      <c r="AH286" s="436">
        <v>18</v>
      </c>
      <c r="AI286" s="436">
        <v>47.999999999999872</v>
      </c>
      <c r="AJ286" s="436">
        <v>113.99999999999991</v>
      </c>
      <c r="AK286" s="436">
        <v>0</v>
      </c>
      <c r="AL286" s="436">
        <v>0</v>
      </c>
      <c r="AM286" s="436">
        <v>0</v>
      </c>
      <c r="AN286" s="436">
        <v>0</v>
      </c>
      <c r="AO286" s="436">
        <v>0</v>
      </c>
      <c r="AP286" s="436">
        <v>0</v>
      </c>
      <c r="AQ286" s="436">
        <v>0</v>
      </c>
      <c r="AR286" s="436">
        <v>71.494382022471726</v>
      </c>
      <c r="AS286" s="436">
        <v>0</v>
      </c>
      <c r="AT286" s="436">
        <v>73.864749082007194</v>
      </c>
      <c r="AU286" s="436">
        <v>0</v>
      </c>
      <c r="AV286" s="436">
        <v>0</v>
      </c>
      <c r="AW286" s="436">
        <v>0</v>
      </c>
      <c r="AX286" s="436">
        <v>0</v>
      </c>
      <c r="AY286" s="436">
        <v>0</v>
      </c>
      <c r="AZ286" s="436">
        <v>0</v>
      </c>
      <c r="BA286" s="436">
        <v>0</v>
      </c>
      <c r="BB286" s="436">
        <v>0</v>
      </c>
      <c r="BC286" s="436">
        <v>0.36799999999999999</v>
      </c>
      <c r="BD286" s="436">
        <v>0</v>
      </c>
      <c r="BE286" s="436">
        <v>0</v>
      </c>
      <c r="BF286" s="437">
        <v>0</v>
      </c>
      <c r="BG286" s="436">
        <v>0</v>
      </c>
      <c r="BH286" s="436">
        <v>1</v>
      </c>
      <c r="BI286" s="436">
        <v>0</v>
      </c>
    </row>
    <row r="287" spans="1:61">
      <c r="A287" s="432">
        <v>148441</v>
      </c>
      <c r="B287" s="432">
        <v>3303339</v>
      </c>
      <c r="C287" s="433" t="s">
        <v>281</v>
      </c>
      <c r="D287" s="417" t="s">
        <v>515</v>
      </c>
      <c r="E287" s="434" t="s">
        <v>518</v>
      </c>
      <c r="F287" s="435">
        <v>1</v>
      </c>
      <c r="G287" s="436">
        <v>0</v>
      </c>
      <c r="H287" s="436">
        <v>0</v>
      </c>
      <c r="I287" s="436">
        <v>7</v>
      </c>
      <c r="J287" s="436">
        <v>0</v>
      </c>
      <c r="K287" s="436">
        <v>0</v>
      </c>
      <c r="L287" s="436">
        <v>0</v>
      </c>
      <c r="M287" s="436">
        <v>179</v>
      </c>
      <c r="N287" s="436">
        <v>179</v>
      </c>
      <c r="O287" s="436">
        <v>23</v>
      </c>
      <c r="P287" s="436">
        <v>156</v>
      </c>
      <c r="Q287" s="436">
        <v>0</v>
      </c>
      <c r="R287" s="436">
        <v>0</v>
      </c>
      <c r="S287" s="436">
        <v>0</v>
      </c>
      <c r="T287" s="436">
        <v>0</v>
      </c>
      <c r="U287" s="436">
        <v>0</v>
      </c>
      <c r="V287" s="436">
        <v>0</v>
      </c>
      <c r="W287" s="436">
        <v>0</v>
      </c>
      <c r="X287" s="436">
        <v>0</v>
      </c>
      <c r="Y287" s="436">
        <v>25.571428571428573</v>
      </c>
      <c r="Z287" s="436">
        <v>138</v>
      </c>
      <c r="AA287" s="436">
        <v>139</v>
      </c>
      <c r="AB287" s="436">
        <v>0</v>
      </c>
      <c r="AC287" s="436">
        <v>0</v>
      </c>
      <c r="AD287" s="436">
        <v>6.9999999999999911</v>
      </c>
      <c r="AE287" s="436">
        <v>4.9999999999999911</v>
      </c>
      <c r="AF287" s="436">
        <v>4</v>
      </c>
      <c r="AG287" s="436">
        <v>1</v>
      </c>
      <c r="AH287" s="436">
        <v>45.999999999999879</v>
      </c>
      <c r="AI287" s="436">
        <v>112.99999999999996</v>
      </c>
      <c r="AJ287" s="436">
        <v>2.9999999999999911</v>
      </c>
      <c r="AK287" s="436">
        <v>0</v>
      </c>
      <c r="AL287" s="436">
        <v>0</v>
      </c>
      <c r="AM287" s="436">
        <v>0</v>
      </c>
      <c r="AN287" s="436">
        <v>0</v>
      </c>
      <c r="AO287" s="436">
        <v>0</v>
      </c>
      <c r="AP287" s="436">
        <v>0</v>
      </c>
      <c r="AQ287" s="436">
        <v>0</v>
      </c>
      <c r="AR287" s="436">
        <v>66.980645161290184</v>
      </c>
      <c r="AS287" s="436">
        <v>0</v>
      </c>
      <c r="AT287" s="436">
        <v>70.61611607570498</v>
      </c>
      <c r="AU287" s="436">
        <v>0</v>
      </c>
      <c r="AV287" s="436">
        <v>0</v>
      </c>
      <c r="AW287" s="436">
        <v>0</v>
      </c>
      <c r="AX287" s="436">
        <v>0</v>
      </c>
      <c r="AY287" s="436">
        <v>0</v>
      </c>
      <c r="AZ287" s="436">
        <v>0</v>
      </c>
      <c r="BA287" s="436">
        <v>0.25999999999999251</v>
      </c>
      <c r="BB287" s="436">
        <v>0</v>
      </c>
      <c r="BC287" s="436">
        <v>0.253</v>
      </c>
      <c r="BD287" s="436">
        <v>0</v>
      </c>
      <c r="BE287" s="436">
        <v>0</v>
      </c>
      <c r="BF287" s="437">
        <v>0</v>
      </c>
      <c r="BG287" s="436">
        <v>0</v>
      </c>
      <c r="BH287" s="436">
        <v>1</v>
      </c>
      <c r="BI287" s="436">
        <v>0</v>
      </c>
    </row>
    <row r="288" spans="1:61">
      <c r="A288" s="432">
        <v>151938</v>
      </c>
      <c r="B288" s="432">
        <v>3303342</v>
      </c>
      <c r="C288" s="433" t="s">
        <v>361</v>
      </c>
      <c r="D288" s="417" t="s">
        <v>515</v>
      </c>
      <c r="E288" s="434" t="s">
        <v>518</v>
      </c>
      <c r="F288" s="435">
        <v>1</v>
      </c>
      <c r="G288" s="436">
        <v>0</v>
      </c>
      <c r="H288" s="436">
        <v>0</v>
      </c>
      <c r="I288" s="436">
        <v>7</v>
      </c>
      <c r="J288" s="436">
        <v>0</v>
      </c>
      <c r="K288" s="436">
        <v>0</v>
      </c>
      <c r="L288" s="436">
        <v>0</v>
      </c>
      <c r="M288" s="436">
        <v>335</v>
      </c>
      <c r="N288" s="436">
        <v>335</v>
      </c>
      <c r="O288" s="436">
        <v>43</v>
      </c>
      <c r="P288" s="436">
        <v>292</v>
      </c>
      <c r="Q288" s="436">
        <v>0</v>
      </c>
      <c r="R288" s="436">
        <v>0</v>
      </c>
      <c r="S288" s="436">
        <v>0</v>
      </c>
      <c r="T288" s="436">
        <v>0</v>
      </c>
      <c r="U288" s="436">
        <v>0</v>
      </c>
      <c r="V288" s="436">
        <v>0</v>
      </c>
      <c r="W288" s="436">
        <v>0</v>
      </c>
      <c r="X288" s="436">
        <v>0</v>
      </c>
      <c r="Y288" s="436">
        <v>47.857142857142854</v>
      </c>
      <c r="Z288" s="436">
        <v>205.99999999999989</v>
      </c>
      <c r="AA288" s="436">
        <v>207.99999999999977</v>
      </c>
      <c r="AB288" s="436">
        <v>0</v>
      </c>
      <c r="AC288" s="436">
        <v>0</v>
      </c>
      <c r="AD288" s="436">
        <v>1.9999999999999989</v>
      </c>
      <c r="AE288" s="436">
        <v>1.9999999999999989</v>
      </c>
      <c r="AF288" s="436">
        <v>4.9999999999999805</v>
      </c>
      <c r="AG288" s="436">
        <v>32</v>
      </c>
      <c r="AH288" s="436">
        <v>49.999999999999808</v>
      </c>
      <c r="AI288" s="436">
        <v>185.99999999999969</v>
      </c>
      <c r="AJ288" s="436">
        <v>57.99999999999968</v>
      </c>
      <c r="AK288" s="436">
        <v>0</v>
      </c>
      <c r="AL288" s="436">
        <v>0</v>
      </c>
      <c r="AM288" s="436">
        <v>0</v>
      </c>
      <c r="AN288" s="436">
        <v>0</v>
      </c>
      <c r="AO288" s="436">
        <v>0</v>
      </c>
      <c r="AP288" s="436">
        <v>0</v>
      </c>
      <c r="AQ288" s="436">
        <v>0</v>
      </c>
      <c r="AR288" s="436">
        <v>44.743150684931358</v>
      </c>
      <c r="AS288" s="436">
        <v>0</v>
      </c>
      <c r="AT288" s="436">
        <v>133.91577236456934</v>
      </c>
      <c r="AU288" s="436">
        <v>0</v>
      </c>
      <c r="AV288" s="436">
        <v>0</v>
      </c>
      <c r="AW288" s="436">
        <v>0</v>
      </c>
      <c r="AX288" s="436">
        <v>0</v>
      </c>
      <c r="AY288" s="436">
        <v>0</v>
      </c>
      <c r="AZ288" s="436">
        <v>0</v>
      </c>
      <c r="BA288" s="436">
        <v>0</v>
      </c>
      <c r="BB288" s="436">
        <v>0</v>
      </c>
      <c r="BC288" s="436">
        <v>0.41699999999999998</v>
      </c>
      <c r="BD288" s="436">
        <v>0</v>
      </c>
      <c r="BE288" s="436">
        <v>0</v>
      </c>
      <c r="BF288" s="437">
        <v>0</v>
      </c>
      <c r="BG288" s="436">
        <v>0</v>
      </c>
      <c r="BH288" s="436">
        <v>1</v>
      </c>
      <c r="BI288" s="436">
        <v>0</v>
      </c>
    </row>
    <row r="289" spans="1:61">
      <c r="A289" s="432">
        <v>148082</v>
      </c>
      <c r="B289" s="432">
        <v>3303357</v>
      </c>
      <c r="C289" s="433" t="s">
        <v>362</v>
      </c>
      <c r="D289" s="417" t="s">
        <v>515</v>
      </c>
      <c r="E289" s="434" t="s">
        <v>518</v>
      </c>
      <c r="F289" s="435">
        <v>1</v>
      </c>
      <c r="G289" s="436">
        <v>0</v>
      </c>
      <c r="H289" s="436">
        <v>0</v>
      </c>
      <c r="I289" s="436">
        <v>7</v>
      </c>
      <c r="J289" s="436">
        <v>0</v>
      </c>
      <c r="K289" s="436">
        <v>0</v>
      </c>
      <c r="L289" s="436">
        <v>0</v>
      </c>
      <c r="M289" s="436">
        <v>204</v>
      </c>
      <c r="N289" s="436">
        <v>204</v>
      </c>
      <c r="O289" s="436">
        <v>30</v>
      </c>
      <c r="P289" s="436">
        <v>174</v>
      </c>
      <c r="Q289" s="436">
        <v>0</v>
      </c>
      <c r="R289" s="436">
        <v>0</v>
      </c>
      <c r="S289" s="436">
        <v>0</v>
      </c>
      <c r="T289" s="436">
        <v>0</v>
      </c>
      <c r="U289" s="436">
        <v>0</v>
      </c>
      <c r="V289" s="436">
        <v>0</v>
      </c>
      <c r="W289" s="436">
        <v>0</v>
      </c>
      <c r="X289" s="436">
        <v>0</v>
      </c>
      <c r="Y289" s="436">
        <v>29.142857142857142</v>
      </c>
      <c r="Z289" s="436">
        <v>99.999999999999886</v>
      </c>
      <c r="AA289" s="436">
        <v>102</v>
      </c>
      <c r="AB289" s="436">
        <v>0</v>
      </c>
      <c r="AC289" s="436">
        <v>0</v>
      </c>
      <c r="AD289" s="436">
        <v>4</v>
      </c>
      <c r="AE289" s="436">
        <v>4</v>
      </c>
      <c r="AF289" s="436">
        <v>8</v>
      </c>
      <c r="AG289" s="436">
        <v>28.999999999999993</v>
      </c>
      <c r="AH289" s="436">
        <v>16.999999999999993</v>
      </c>
      <c r="AI289" s="436">
        <v>117.99999999999987</v>
      </c>
      <c r="AJ289" s="436">
        <v>23.999999999999915</v>
      </c>
      <c r="AK289" s="436">
        <v>0</v>
      </c>
      <c r="AL289" s="436">
        <v>0</v>
      </c>
      <c r="AM289" s="436">
        <v>0</v>
      </c>
      <c r="AN289" s="436">
        <v>0</v>
      </c>
      <c r="AO289" s="436">
        <v>0</v>
      </c>
      <c r="AP289" s="436">
        <v>0</v>
      </c>
      <c r="AQ289" s="436">
        <v>0</v>
      </c>
      <c r="AR289" s="436">
        <v>51.586206896551559</v>
      </c>
      <c r="AS289" s="436">
        <v>0</v>
      </c>
      <c r="AT289" s="436">
        <v>68.02656147271523</v>
      </c>
      <c r="AU289" s="436">
        <v>0</v>
      </c>
      <c r="AV289" s="436">
        <v>0</v>
      </c>
      <c r="AW289" s="436">
        <v>0</v>
      </c>
      <c r="AX289" s="436">
        <v>0</v>
      </c>
      <c r="AY289" s="436">
        <v>0</v>
      </c>
      <c r="AZ289" s="436">
        <v>0</v>
      </c>
      <c r="BA289" s="436">
        <v>0.7599999999999939</v>
      </c>
      <c r="BB289" s="436">
        <v>0</v>
      </c>
      <c r="BC289" s="436">
        <v>0.54200000000000004</v>
      </c>
      <c r="BD289" s="436">
        <v>0</v>
      </c>
      <c r="BE289" s="436">
        <v>0</v>
      </c>
      <c r="BF289" s="437">
        <v>0</v>
      </c>
      <c r="BG289" s="436">
        <v>0</v>
      </c>
      <c r="BH289" s="436">
        <v>1</v>
      </c>
      <c r="BI289" s="436">
        <v>0</v>
      </c>
    </row>
    <row r="290" spans="1:61">
      <c r="A290" s="432">
        <v>141820</v>
      </c>
      <c r="B290" s="432">
        <v>3303358</v>
      </c>
      <c r="C290" s="433" t="s">
        <v>363</v>
      </c>
      <c r="D290" s="417" t="s">
        <v>515</v>
      </c>
      <c r="E290" s="434" t="s">
        <v>518</v>
      </c>
      <c r="F290" s="435">
        <v>1</v>
      </c>
      <c r="G290" s="436">
        <v>0</v>
      </c>
      <c r="H290" s="436">
        <v>0</v>
      </c>
      <c r="I290" s="436">
        <v>7</v>
      </c>
      <c r="J290" s="436">
        <v>0</v>
      </c>
      <c r="K290" s="436">
        <v>0</v>
      </c>
      <c r="L290" s="436">
        <v>0</v>
      </c>
      <c r="M290" s="436">
        <v>210</v>
      </c>
      <c r="N290" s="436">
        <v>210</v>
      </c>
      <c r="O290" s="436">
        <v>30</v>
      </c>
      <c r="P290" s="436">
        <v>180</v>
      </c>
      <c r="Q290" s="436">
        <v>0</v>
      </c>
      <c r="R290" s="436">
        <v>0</v>
      </c>
      <c r="S290" s="436">
        <v>0</v>
      </c>
      <c r="T290" s="436">
        <v>0</v>
      </c>
      <c r="U290" s="436">
        <v>0</v>
      </c>
      <c r="V290" s="436">
        <v>0</v>
      </c>
      <c r="W290" s="436">
        <v>0</v>
      </c>
      <c r="X290" s="436">
        <v>0</v>
      </c>
      <c r="Y290" s="436">
        <v>30</v>
      </c>
      <c r="Z290" s="436">
        <v>40.99999999999995</v>
      </c>
      <c r="AA290" s="436">
        <v>42</v>
      </c>
      <c r="AB290" s="436">
        <v>0</v>
      </c>
      <c r="AC290" s="436">
        <v>0</v>
      </c>
      <c r="AD290" s="436">
        <v>68.999999999999886</v>
      </c>
      <c r="AE290" s="436">
        <v>23.99999999999994</v>
      </c>
      <c r="AF290" s="436">
        <v>27.999999999999929</v>
      </c>
      <c r="AG290" s="436">
        <v>1.9999999999999991</v>
      </c>
      <c r="AH290" s="436">
        <v>55.999999999999858</v>
      </c>
      <c r="AI290" s="436">
        <v>19.999999999999993</v>
      </c>
      <c r="AJ290" s="436">
        <v>10.999999999999982</v>
      </c>
      <c r="AK290" s="436">
        <v>0</v>
      </c>
      <c r="AL290" s="436">
        <v>0</v>
      </c>
      <c r="AM290" s="436">
        <v>0</v>
      </c>
      <c r="AN290" s="436">
        <v>0</v>
      </c>
      <c r="AO290" s="436">
        <v>0</v>
      </c>
      <c r="AP290" s="436">
        <v>0</v>
      </c>
      <c r="AQ290" s="436">
        <v>0</v>
      </c>
      <c r="AR290" s="436">
        <v>7.0786516853932522</v>
      </c>
      <c r="AS290" s="436">
        <v>0</v>
      </c>
      <c r="AT290" s="436">
        <v>55.068301013638496</v>
      </c>
      <c r="AU290" s="436">
        <v>0</v>
      </c>
      <c r="AV290" s="436">
        <v>0</v>
      </c>
      <c r="AW290" s="436">
        <v>0</v>
      </c>
      <c r="AX290" s="436">
        <v>0</v>
      </c>
      <c r="AY290" s="436">
        <v>0</v>
      </c>
      <c r="AZ290" s="436">
        <v>0</v>
      </c>
      <c r="BA290" s="436">
        <v>0</v>
      </c>
      <c r="BB290" s="436">
        <v>0</v>
      </c>
      <c r="BC290" s="436">
        <v>0.72299999999999998</v>
      </c>
      <c r="BD290" s="436">
        <v>0</v>
      </c>
      <c r="BE290" s="436">
        <v>0</v>
      </c>
      <c r="BF290" s="437">
        <v>0</v>
      </c>
      <c r="BG290" s="436">
        <v>0</v>
      </c>
      <c r="BH290" s="436">
        <v>1</v>
      </c>
      <c r="BI290" s="436">
        <v>0</v>
      </c>
    </row>
    <row r="291" spans="1:61">
      <c r="A291" s="432">
        <v>148083</v>
      </c>
      <c r="B291" s="432">
        <v>3303359</v>
      </c>
      <c r="C291" s="433" t="s">
        <v>364</v>
      </c>
      <c r="D291" s="417" t="s">
        <v>515</v>
      </c>
      <c r="E291" s="434" t="s">
        <v>518</v>
      </c>
      <c r="F291" s="435">
        <v>1</v>
      </c>
      <c r="G291" s="436">
        <v>0</v>
      </c>
      <c r="H291" s="436">
        <v>0</v>
      </c>
      <c r="I291" s="436">
        <v>7</v>
      </c>
      <c r="J291" s="436">
        <v>0</v>
      </c>
      <c r="K291" s="436">
        <v>0</v>
      </c>
      <c r="L291" s="436">
        <v>0</v>
      </c>
      <c r="M291" s="436">
        <v>251</v>
      </c>
      <c r="N291" s="436">
        <v>251</v>
      </c>
      <c r="O291" s="436">
        <v>27</v>
      </c>
      <c r="P291" s="436">
        <v>224</v>
      </c>
      <c r="Q291" s="436">
        <v>0</v>
      </c>
      <c r="R291" s="436">
        <v>0</v>
      </c>
      <c r="S291" s="436">
        <v>0</v>
      </c>
      <c r="T291" s="436">
        <v>0</v>
      </c>
      <c r="U291" s="436">
        <v>0</v>
      </c>
      <c r="V291" s="436">
        <v>0</v>
      </c>
      <c r="W291" s="436">
        <v>0</v>
      </c>
      <c r="X291" s="436">
        <v>0</v>
      </c>
      <c r="Y291" s="436">
        <v>35.857142857142854</v>
      </c>
      <c r="Z291" s="436">
        <v>120.9999999999999</v>
      </c>
      <c r="AA291" s="436">
        <v>121.99999999999993</v>
      </c>
      <c r="AB291" s="436">
        <v>0</v>
      </c>
      <c r="AC291" s="436">
        <v>0</v>
      </c>
      <c r="AD291" s="436">
        <v>29.999999999999847</v>
      </c>
      <c r="AE291" s="436">
        <v>12.999999999999984</v>
      </c>
      <c r="AF291" s="436">
        <v>20</v>
      </c>
      <c r="AG291" s="436">
        <v>5</v>
      </c>
      <c r="AH291" s="436">
        <v>51.999999999999787</v>
      </c>
      <c r="AI291" s="436">
        <v>46.999999999999936</v>
      </c>
      <c r="AJ291" s="436">
        <v>83.999999999999929</v>
      </c>
      <c r="AK291" s="436">
        <v>0</v>
      </c>
      <c r="AL291" s="436">
        <v>0</v>
      </c>
      <c r="AM291" s="436">
        <v>0</v>
      </c>
      <c r="AN291" s="436">
        <v>0</v>
      </c>
      <c r="AO291" s="436">
        <v>0</v>
      </c>
      <c r="AP291" s="436">
        <v>0</v>
      </c>
      <c r="AQ291" s="436">
        <v>0</v>
      </c>
      <c r="AR291" s="436">
        <v>78.36651583710389</v>
      </c>
      <c r="AS291" s="436">
        <v>0</v>
      </c>
      <c r="AT291" s="436">
        <v>99.18417214723938</v>
      </c>
      <c r="AU291" s="436">
        <v>0</v>
      </c>
      <c r="AV291" s="436">
        <v>0</v>
      </c>
      <c r="AW291" s="436">
        <v>0</v>
      </c>
      <c r="AX291" s="436">
        <v>0</v>
      </c>
      <c r="AY291" s="436">
        <v>0</v>
      </c>
      <c r="AZ291" s="436">
        <v>0</v>
      </c>
      <c r="BA291" s="436">
        <v>3.9399999999999804</v>
      </c>
      <c r="BB291" s="436">
        <v>0</v>
      </c>
      <c r="BC291" s="436">
        <v>0.29199999999999998</v>
      </c>
      <c r="BD291" s="436">
        <v>0</v>
      </c>
      <c r="BE291" s="436">
        <v>0</v>
      </c>
      <c r="BF291" s="437">
        <v>0</v>
      </c>
      <c r="BG291" s="436">
        <v>0</v>
      </c>
      <c r="BH291" s="436">
        <v>1</v>
      </c>
      <c r="BI291" s="436">
        <v>0</v>
      </c>
    </row>
    <row r="292" spans="1:61">
      <c r="A292" s="432">
        <v>148266</v>
      </c>
      <c r="B292" s="432">
        <v>3303360</v>
      </c>
      <c r="C292" s="433" t="s">
        <v>365</v>
      </c>
      <c r="D292" s="417" t="s">
        <v>515</v>
      </c>
      <c r="E292" s="434" t="s">
        <v>518</v>
      </c>
      <c r="F292" s="435">
        <v>1</v>
      </c>
      <c r="G292" s="436">
        <v>0</v>
      </c>
      <c r="H292" s="436">
        <v>0</v>
      </c>
      <c r="I292" s="436">
        <v>7</v>
      </c>
      <c r="J292" s="436">
        <v>0</v>
      </c>
      <c r="K292" s="436">
        <v>0</v>
      </c>
      <c r="L292" s="436">
        <v>0</v>
      </c>
      <c r="M292" s="436">
        <v>207</v>
      </c>
      <c r="N292" s="436">
        <v>207</v>
      </c>
      <c r="O292" s="436">
        <v>30</v>
      </c>
      <c r="P292" s="436">
        <v>177</v>
      </c>
      <c r="Q292" s="436">
        <v>0</v>
      </c>
      <c r="R292" s="436">
        <v>0</v>
      </c>
      <c r="S292" s="436">
        <v>0</v>
      </c>
      <c r="T292" s="436">
        <v>0</v>
      </c>
      <c r="U292" s="436">
        <v>0</v>
      </c>
      <c r="V292" s="436">
        <v>0</v>
      </c>
      <c r="W292" s="436">
        <v>0</v>
      </c>
      <c r="X292" s="436">
        <v>0</v>
      </c>
      <c r="Y292" s="436">
        <v>29.571428571428573</v>
      </c>
      <c r="Z292" s="436">
        <v>56.999999999999851</v>
      </c>
      <c r="AA292" s="436">
        <v>57.999999999999822</v>
      </c>
      <c r="AB292" s="436">
        <v>0</v>
      </c>
      <c r="AC292" s="436">
        <v>0</v>
      </c>
      <c r="AD292" s="436">
        <v>92.999999999999886</v>
      </c>
      <c r="AE292" s="436">
        <v>2</v>
      </c>
      <c r="AF292" s="436">
        <v>9.9999999999999876</v>
      </c>
      <c r="AG292" s="436">
        <v>15.999999999999988</v>
      </c>
      <c r="AH292" s="436">
        <v>41.999999999999858</v>
      </c>
      <c r="AI292" s="436">
        <v>34.999999999999844</v>
      </c>
      <c r="AJ292" s="436">
        <v>8.9999999999999964</v>
      </c>
      <c r="AK292" s="436">
        <v>0</v>
      </c>
      <c r="AL292" s="436">
        <v>0</v>
      </c>
      <c r="AM292" s="436">
        <v>0</v>
      </c>
      <c r="AN292" s="436">
        <v>0</v>
      </c>
      <c r="AO292" s="436">
        <v>0</v>
      </c>
      <c r="AP292" s="436">
        <v>0</v>
      </c>
      <c r="AQ292" s="436">
        <v>0</v>
      </c>
      <c r="AR292" s="436">
        <v>7.1379310344827474</v>
      </c>
      <c r="AS292" s="436">
        <v>0</v>
      </c>
      <c r="AT292" s="436">
        <v>55.094803373131825</v>
      </c>
      <c r="AU292" s="436">
        <v>0</v>
      </c>
      <c r="AV292" s="436">
        <v>0</v>
      </c>
      <c r="AW292" s="436">
        <v>0</v>
      </c>
      <c r="AX292" s="436">
        <v>0</v>
      </c>
      <c r="AY292" s="436">
        <v>0</v>
      </c>
      <c r="AZ292" s="436">
        <v>0</v>
      </c>
      <c r="BA292" s="436">
        <v>0</v>
      </c>
      <c r="BB292" s="436">
        <v>0</v>
      </c>
      <c r="BC292" s="436">
        <v>0.63500000000000001</v>
      </c>
      <c r="BD292" s="436">
        <v>0</v>
      </c>
      <c r="BE292" s="436">
        <v>0</v>
      </c>
      <c r="BF292" s="437">
        <v>0</v>
      </c>
      <c r="BG292" s="436">
        <v>0</v>
      </c>
      <c r="BH292" s="436">
        <v>1</v>
      </c>
      <c r="BI292" s="436">
        <v>0</v>
      </c>
    </row>
    <row r="293" spans="1:61">
      <c r="A293" s="432">
        <v>146298</v>
      </c>
      <c r="B293" s="432">
        <v>3303362</v>
      </c>
      <c r="C293" s="433" t="s">
        <v>366</v>
      </c>
      <c r="D293" s="417" t="s">
        <v>515</v>
      </c>
      <c r="E293" s="434" t="s">
        <v>518</v>
      </c>
      <c r="F293" s="435">
        <v>1</v>
      </c>
      <c r="G293" s="436">
        <v>0</v>
      </c>
      <c r="H293" s="436">
        <v>0</v>
      </c>
      <c r="I293" s="436">
        <v>7</v>
      </c>
      <c r="J293" s="436">
        <v>0</v>
      </c>
      <c r="K293" s="436">
        <v>0</v>
      </c>
      <c r="L293" s="436">
        <v>0</v>
      </c>
      <c r="M293" s="436">
        <v>200</v>
      </c>
      <c r="N293" s="436">
        <v>200</v>
      </c>
      <c r="O293" s="436">
        <v>20</v>
      </c>
      <c r="P293" s="436">
        <v>180</v>
      </c>
      <c r="Q293" s="436">
        <v>0</v>
      </c>
      <c r="R293" s="436">
        <v>0</v>
      </c>
      <c r="S293" s="436">
        <v>0</v>
      </c>
      <c r="T293" s="436">
        <v>0</v>
      </c>
      <c r="U293" s="436">
        <v>0</v>
      </c>
      <c r="V293" s="436">
        <v>0</v>
      </c>
      <c r="W293" s="436">
        <v>0</v>
      </c>
      <c r="X293" s="436">
        <v>0</v>
      </c>
      <c r="Y293" s="436">
        <v>28.571428571428573</v>
      </c>
      <c r="Z293" s="436">
        <v>40</v>
      </c>
      <c r="AA293" s="436">
        <v>40</v>
      </c>
      <c r="AB293" s="436">
        <v>0</v>
      </c>
      <c r="AC293" s="436">
        <v>0</v>
      </c>
      <c r="AD293" s="436">
        <v>28.000000000000004</v>
      </c>
      <c r="AE293" s="436">
        <v>63</v>
      </c>
      <c r="AF293" s="436">
        <v>19</v>
      </c>
      <c r="AG293" s="436">
        <v>0</v>
      </c>
      <c r="AH293" s="436">
        <v>31</v>
      </c>
      <c r="AI293" s="436">
        <v>48</v>
      </c>
      <c r="AJ293" s="436">
        <v>11</v>
      </c>
      <c r="AK293" s="436">
        <v>0</v>
      </c>
      <c r="AL293" s="436">
        <v>0</v>
      </c>
      <c r="AM293" s="436">
        <v>0</v>
      </c>
      <c r="AN293" s="436">
        <v>0</v>
      </c>
      <c r="AO293" s="436">
        <v>0</v>
      </c>
      <c r="AP293" s="436">
        <v>0</v>
      </c>
      <c r="AQ293" s="436">
        <v>0</v>
      </c>
      <c r="AR293" s="436">
        <v>31.111111111111001</v>
      </c>
      <c r="AS293" s="436">
        <v>0</v>
      </c>
      <c r="AT293" s="436">
        <v>58.196862625174795</v>
      </c>
      <c r="AU293" s="436">
        <v>0</v>
      </c>
      <c r="AV293" s="436">
        <v>0</v>
      </c>
      <c r="AW293" s="436">
        <v>0</v>
      </c>
      <c r="AX293" s="436">
        <v>0</v>
      </c>
      <c r="AY293" s="436">
        <v>0</v>
      </c>
      <c r="AZ293" s="436">
        <v>0</v>
      </c>
      <c r="BA293" s="436">
        <v>0</v>
      </c>
      <c r="BB293" s="436">
        <v>0</v>
      </c>
      <c r="BC293" s="436">
        <v>0.40799999999999997</v>
      </c>
      <c r="BD293" s="436">
        <v>0</v>
      </c>
      <c r="BE293" s="436">
        <v>0</v>
      </c>
      <c r="BF293" s="437">
        <v>0</v>
      </c>
      <c r="BG293" s="436">
        <v>0</v>
      </c>
      <c r="BH293" s="436">
        <v>1</v>
      </c>
      <c r="BI293" s="436">
        <v>0</v>
      </c>
    </row>
    <row r="294" spans="1:61">
      <c r="A294" s="432">
        <v>151939</v>
      </c>
      <c r="B294" s="432">
        <v>3303365</v>
      </c>
      <c r="C294" s="433" t="s">
        <v>367</v>
      </c>
      <c r="D294" s="417" t="s">
        <v>515</v>
      </c>
      <c r="E294" s="434" t="s">
        <v>518</v>
      </c>
      <c r="F294" s="435">
        <v>1</v>
      </c>
      <c r="G294" s="436">
        <v>0</v>
      </c>
      <c r="H294" s="436">
        <v>0</v>
      </c>
      <c r="I294" s="436">
        <v>7</v>
      </c>
      <c r="J294" s="436">
        <v>0</v>
      </c>
      <c r="K294" s="436">
        <v>0</v>
      </c>
      <c r="L294" s="436">
        <v>0</v>
      </c>
      <c r="M294" s="436">
        <v>208</v>
      </c>
      <c r="N294" s="436">
        <v>208</v>
      </c>
      <c r="O294" s="436">
        <v>30</v>
      </c>
      <c r="P294" s="436">
        <v>178</v>
      </c>
      <c r="Q294" s="436">
        <v>0</v>
      </c>
      <c r="R294" s="436">
        <v>0</v>
      </c>
      <c r="S294" s="436">
        <v>0</v>
      </c>
      <c r="T294" s="436">
        <v>0</v>
      </c>
      <c r="U294" s="436">
        <v>0</v>
      </c>
      <c r="V294" s="436">
        <v>0</v>
      </c>
      <c r="W294" s="436">
        <v>0</v>
      </c>
      <c r="X294" s="436">
        <v>0</v>
      </c>
      <c r="Y294" s="436">
        <v>29.714285714285715</v>
      </c>
      <c r="Z294" s="436">
        <v>57.999999999999829</v>
      </c>
      <c r="AA294" s="436">
        <v>58.999999999999964</v>
      </c>
      <c r="AB294" s="436">
        <v>0</v>
      </c>
      <c r="AC294" s="436">
        <v>0</v>
      </c>
      <c r="AD294" s="436">
        <v>54.999999999999801</v>
      </c>
      <c r="AE294" s="436">
        <v>78.999999999999943</v>
      </c>
      <c r="AF294" s="436">
        <v>21.99999999999984</v>
      </c>
      <c r="AG294" s="436">
        <v>6.9999999999999885</v>
      </c>
      <c r="AH294" s="436">
        <v>9.999999999999984</v>
      </c>
      <c r="AI294" s="436">
        <v>33.999999999999901</v>
      </c>
      <c r="AJ294" s="436">
        <v>0.99999999999999845</v>
      </c>
      <c r="AK294" s="436">
        <v>0</v>
      </c>
      <c r="AL294" s="436">
        <v>0</v>
      </c>
      <c r="AM294" s="436">
        <v>0</v>
      </c>
      <c r="AN294" s="436">
        <v>0</v>
      </c>
      <c r="AO294" s="436">
        <v>0</v>
      </c>
      <c r="AP294" s="436">
        <v>0</v>
      </c>
      <c r="AQ294" s="436">
        <v>0</v>
      </c>
      <c r="AR294" s="436">
        <v>43.480225988700383</v>
      </c>
      <c r="AS294" s="436">
        <v>0</v>
      </c>
      <c r="AT294" s="436">
        <v>86.143380025868879</v>
      </c>
      <c r="AU294" s="436">
        <v>0</v>
      </c>
      <c r="AV294" s="436">
        <v>0</v>
      </c>
      <c r="AW294" s="436">
        <v>0</v>
      </c>
      <c r="AX294" s="436">
        <v>0</v>
      </c>
      <c r="AY294" s="436">
        <v>0</v>
      </c>
      <c r="AZ294" s="436">
        <v>0</v>
      </c>
      <c r="BA294" s="436">
        <v>0</v>
      </c>
      <c r="BB294" s="436">
        <v>0</v>
      </c>
      <c r="BC294" s="436">
        <v>0.55800000000000005</v>
      </c>
      <c r="BD294" s="436">
        <v>0</v>
      </c>
      <c r="BE294" s="436">
        <v>0</v>
      </c>
      <c r="BF294" s="437">
        <v>0</v>
      </c>
      <c r="BG294" s="436">
        <v>0</v>
      </c>
      <c r="BH294" s="436">
        <v>1</v>
      </c>
      <c r="BI294" s="436">
        <v>0</v>
      </c>
    </row>
    <row r="295" spans="1:61">
      <c r="A295" s="432">
        <v>141830</v>
      </c>
      <c r="B295" s="432">
        <v>3303366</v>
      </c>
      <c r="C295" s="433" t="s">
        <v>368</v>
      </c>
      <c r="D295" s="417" t="s">
        <v>515</v>
      </c>
      <c r="E295" s="434" t="s">
        <v>518</v>
      </c>
      <c r="F295" s="435">
        <v>1</v>
      </c>
      <c r="G295" s="436">
        <v>0</v>
      </c>
      <c r="H295" s="436">
        <v>0</v>
      </c>
      <c r="I295" s="436">
        <v>7</v>
      </c>
      <c r="J295" s="436">
        <v>0</v>
      </c>
      <c r="K295" s="436">
        <v>0</v>
      </c>
      <c r="L295" s="436">
        <v>0</v>
      </c>
      <c r="M295" s="436">
        <v>160</v>
      </c>
      <c r="N295" s="436">
        <v>160</v>
      </c>
      <c r="O295" s="436">
        <v>17</v>
      </c>
      <c r="P295" s="436">
        <v>143</v>
      </c>
      <c r="Q295" s="436">
        <v>0</v>
      </c>
      <c r="R295" s="436">
        <v>0</v>
      </c>
      <c r="S295" s="436">
        <v>0</v>
      </c>
      <c r="T295" s="436">
        <v>0</v>
      </c>
      <c r="U295" s="436">
        <v>0</v>
      </c>
      <c r="V295" s="436">
        <v>0</v>
      </c>
      <c r="W295" s="436">
        <v>0</v>
      </c>
      <c r="X295" s="436">
        <v>0</v>
      </c>
      <c r="Y295" s="436">
        <v>22.857142857142858</v>
      </c>
      <c r="Z295" s="436">
        <v>105</v>
      </c>
      <c r="AA295" s="436">
        <v>105</v>
      </c>
      <c r="AB295" s="436">
        <v>0</v>
      </c>
      <c r="AC295" s="436">
        <v>0</v>
      </c>
      <c r="AD295" s="436">
        <v>4.0506329113924</v>
      </c>
      <c r="AE295" s="436">
        <v>7.088607594936704</v>
      </c>
      <c r="AF295" s="436">
        <v>4.0506329113924</v>
      </c>
      <c r="AG295" s="436">
        <v>9.113924050632896</v>
      </c>
      <c r="AH295" s="436">
        <v>4.0506329113924</v>
      </c>
      <c r="AI295" s="436">
        <v>59.746835443037924</v>
      </c>
      <c r="AJ295" s="436">
        <v>71.898734177215033</v>
      </c>
      <c r="AK295" s="436">
        <v>0</v>
      </c>
      <c r="AL295" s="436">
        <v>0</v>
      </c>
      <c r="AM295" s="436">
        <v>0</v>
      </c>
      <c r="AN295" s="436">
        <v>0</v>
      </c>
      <c r="AO295" s="436">
        <v>0</v>
      </c>
      <c r="AP295" s="436">
        <v>0</v>
      </c>
      <c r="AQ295" s="436">
        <v>0</v>
      </c>
      <c r="AR295" s="436">
        <v>27.428571428571363</v>
      </c>
      <c r="AS295" s="436">
        <v>0</v>
      </c>
      <c r="AT295" s="436">
        <v>58.634949420842084</v>
      </c>
      <c r="AU295" s="436">
        <v>0</v>
      </c>
      <c r="AV295" s="436">
        <v>0</v>
      </c>
      <c r="AW295" s="436">
        <v>0</v>
      </c>
      <c r="AX295" s="436">
        <v>0</v>
      </c>
      <c r="AY295" s="436">
        <v>0</v>
      </c>
      <c r="AZ295" s="436">
        <v>0</v>
      </c>
      <c r="BA295" s="436">
        <v>8.4</v>
      </c>
      <c r="BB295" s="436">
        <v>0</v>
      </c>
      <c r="BC295" s="436">
        <v>0.63700000000000001</v>
      </c>
      <c r="BD295" s="436">
        <v>0</v>
      </c>
      <c r="BE295" s="436">
        <v>0</v>
      </c>
      <c r="BF295" s="437">
        <v>0</v>
      </c>
      <c r="BG295" s="436">
        <v>0</v>
      </c>
      <c r="BH295" s="436">
        <v>1</v>
      </c>
      <c r="BI295" s="436">
        <v>0</v>
      </c>
    </row>
    <row r="296" spans="1:61">
      <c r="A296" s="432">
        <v>141484</v>
      </c>
      <c r="B296" s="432">
        <v>3303374</v>
      </c>
      <c r="C296" s="433" t="s">
        <v>369</v>
      </c>
      <c r="D296" s="417" t="s">
        <v>515</v>
      </c>
      <c r="E296" s="434" t="s">
        <v>518</v>
      </c>
      <c r="F296" s="435">
        <v>1</v>
      </c>
      <c r="G296" s="436">
        <v>0</v>
      </c>
      <c r="H296" s="436">
        <v>0</v>
      </c>
      <c r="I296" s="436">
        <v>7</v>
      </c>
      <c r="J296" s="436">
        <v>0</v>
      </c>
      <c r="K296" s="436">
        <v>0</v>
      </c>
      <c r="L296" s="436">
        <v>0</v>
      </c>
      <c r="M296" s="436">
        <v>207</v>
      </c>
      <c r="N296" s="436">
        <v>207</v>
      </c>
      <c r="O296" s="436">
        <v>27</v>
      </c>
      <c r="P296" s="436">
        <v>180</v>
      </c>
      <c r="Q296" s="436">
        <v>0</v>
      </c>
      <c r="R296" s="436">
        <v>0</v>
      </c>
      <c r="S296" s="436">
        <v>0</v>
      </c>
      <c r="T296" s="436">
        <v>0</v>
      </c>
      <c r="U296" s="436">
        <v>0</v>
      </c>
      <c r="V296" s="436">
        <v>0</v>
      </c>
      <c r="W296" s="436">
        <v>0</v>
      </c>
      <c r="X296" s="436">
        <v>0</v>
      </c>
      <c r="Y296" s="436">
        <v>29.571428571428573</v>
      </c>
      <c r="Z296" s="436">
        <v>35.999999999999822</v>
      </c>
      <c r="AA296" s="436">
        <v>35.999999999999822</v>
      </c>
      <c r="AB296" s="436">
        <v>0</v>
      </c>
      <c r="AC296" s="436">
        <v>0</v>
      </c>
      <c r="AD296" s="436">
        <v>145.99999999999986</v>
      </c>
      <c r="AE296" s="436">
        <v>3.9999999999999911</v>
      </c>
      <c r="AF296" s="436">
        <v>5.9999999999999982</v>
      </c>
      <c r="AG296" s="436">
        <v>24.999999999999922</v>
      </c>
      <c r="AH296" s="436">
        <v>4.999999999999984</v>
      </c>
      <c r="AI296" s="436">
        <v>11.999999999999996</v>
      </c>
      <c r="AJ296" s="436">
        <v>8.9999999999999964</v>
      </c>
      <c r="AK296" s="436">
        <v>0</v>
      </c>
      <c r="AL296" s="436">
        <v>0</v>
      </c>
      <c r="AM296" s="436">
        <v>0</v>
      </c>
      <c r="AN296" s="436">
        <v>0</v>
      </c>
      <c r="AO296" s="436">
        <v>0</v>
      </c>
      <c r="AP296" s="436">
        <v>0</v>
      </c>
      <c r="AQ296" s="436">
        <v>0</v>
      </c>
      <c r="AR296" s="436">
        <v>34.499999999999858</v>
      </c>
      <c r="AS296" s="436">
        <v>0</v>
      </c>
      <c r="AT296" s="436">
        <v>76.817349920681124</v>
      </c>
      <c r="AU296" s="436">
        <v>0</v>
      </c>
      <c r="AV296" s="436">
        <v>0</v>
      </c>
      <c r="AW296" s="436">
        <v>0</v>
      </c>
      <c r="AX296" s="436">
        <v>0</v>
      </c>
      <c r="AY296" s="436">
        <v>0</v>
      </c>
      <c r="AZ296" s="436">
        <v>0</v>
      </c>
      <c r="BA296" s="436">
        <v>0</v>
      </c>
      <c r="BB296" s="436">
        <v>0</v>
      </c>
      <c r="BC296" s="436">
        <v>0.67500000000000004</v>
      </c>
      <c r="BD296" s="436">
        <v>0</v>
      </c>
      <c r="BE296" s="436">
        <v>0</v>
      </c>
      <c r="BF296" s="437">
        <v>0</v>
      </c>
      <c r="BG296" s="436">
        <v>0</v>
      </c>
      <c r="BH296" s="436">
        <v>1</v>
      </c>
      <c r="BI296" s="436">
        <v>0</v>
      </c>
    </row>
    <row r="297" spans="1:61">
      <c r="A297" s="432">
        <v>151940</v>
      </c>
      <c r="B297" s="432">
        <v>3303380</v>
      </c>
      <c r="C297" s="433" t="s">
        <v>370</v>
      </c>
      <c r="D297" s="417" t="s">
        <v>515</v>
      </c>
      <c r="E297" s="434" t="s">
        <v>518</v>
      </c>
      <c r="F297" s="435">
        <v>1</v>
      </c>
      <c r="G297" s="436">
        <v>0</v>
      </c>
      <c r="H297" s="436">
        <v>0</v>
      </c>
      <c r="I297" s="436">
        <v>7</v>
      </c>
      <c r="J297" s="436">
        <v>0</v>
      </c>
      <c r="K297" s="436">
        <v>0</v>
      </c>
      <c r="L297" s="436">
        <v>0</v>
      </c>
      <c r="M297" s="436">
        <v>205</v>
      </c>
      <c r="N297" s="436">
        <v>205</v>
      </c>
      <c r="O297" s="436">
        <v>28</v>
      </c>
      <c r="P297" s="436">
        <v>177</v>
      </c>
      <c r="Q297" s="436">
        <v>0</v>
      </c>
      <c r="R297" s="436">
        <v>0</v>
      </c>
      <c r="S297" s="436">
        <v>0</v>
      </c>
      <c r="T297" s="436">
        <v>0</v>
      </c>
      <c r="U297" s="436">
        <v>0</v>
      </c>
      <c r="V297" s="436">
        <v>0</v>
      </c>
      <c r="W297" s="436">
        <v>0</v>
      </c>
      <c r="X297" s="436">
        <v>0</v>
      </c>
      <c r="Y297" s="436">
        <v>29.285714285714285</v>
      </c>
      <c r="Z297" s="436">
        <v>57.999999999999858</v>
      </c>
      <c r="AA297" s="436">
        <v>57.999999999999858</v>
      </c>
      <c r="AB297" s="436">
        <v>0</v>
      </c>
      <c r="AC297" s="436">
        <v>0</v>
      </c>
      <c r="AD297" s="436">
        <v>146.99999999999991</v>
      </c>
      <c r="AE297" s="436">
        <v>13.999999999999988</v>
      </c>
      <c r="AF297" s="436">
        <v>6.9999999999999938</v>
      </c>
      <c r="AG297" s="436">
        <v>2.9999999999999969</v>
      </c>
      <c r="AH297" s="436">
        <v>23.999999999999936</v>
      </c>
      <c r="AI297" s="436">
        <v>9.9999999999999911</v>
      </c>
      <c r="AJ297" s="436">
        <v>0</v>
      </c>
      <c r="AK297" s="436">
        <v>0</v>
      </c>
      <c r="AL297" s="436">
        <v>0</v>
      </c>
      <c r="AM297" s="436">
        <v>0</v>
      </c>
      <c r="AN297" s="436">
        <v>0</v>
      </c>
      <c r="AO297" s="436">
        <v>0</v>
      </c>
      <c r="AP297" s="436">
        <v>0</v>
      </c>
      <c r="AQ297" s="436">
        <v>0</v>
      </c>
      <c r="AR297" s="436">
        <v>15.056497175141239</v>
      </c>
      <c r="AS297" s="436">
        <v>0</v>
      </c>
      <c r="AT297" s="436">
        <v>65.939907075682868</v>
      </c>
      <c r="AU297" s="436">
        <v>0</v>
      </c>
      <c r="AV297" s="436">
        <v>0</v>
      </c>
      <c r="AW297" s="436">
        <v>0</v>
      </c>
      <c r="AX297" s="436">
        <v>0</v>
      </c>
      <c r="AY297" s="436">
        <v>0</v>
      </c>
      <c r="AZ297" s="436">
        <v>0</v>
      </c>
      <c r="BA297" s="436">
        <v>0</v>
      </c>
      <c r="BB297" s="436">
        <v>0</v>
      </c>
      <c r="BC297" s="436">
        <v>0.54300000000000004</v>
      </c>
      <c r="BD297" s="436">
        <v>0</v>
      </c>
      <c r="BE297" s="436">
        <v>0</v>
      </c>
      <c r="BF297" s="437">
        <v>0</v>
      </c>
      <c r="BG297" s="436">
        <v>0</v>
      </c>
      <c r="BH297" s="436">
        <v>1</v>
      </c>
      <c r="BI297" s="436">
        <v>0</v>
      </c>
    </row>
    <row r="298" spans="1:61">
      <c r="A298" s="432">
        <v>148973</v>
      </c>
      <c r="B298" s="432">
        <v>3303383</v>
      </c>
      <c r="C298" s="433" t="s">
        <v>371</v>
      </c>
      <c r="D298" s="417" t="s">
        <v>515</v>
      </c>
      <c r="E298" s="434" t="s">
        <v>518</v>
      </c>
      <c r="F298" s="435">
        <v>1</v>
      </c>
      <c r="G298" s="436">
        <v>0</v>
      </c>
      <c r="H298" s="436">
        <v>0</v>
      </c>
      <c r="I298" s="436">
        <v>7</v>
      </c>
      <c r="J298" s="436">
        <v>0</v>
      </c>
      <c r="K298" s="436">
        <v>0</v>
      </c>
      <c r="L298" s="436">
        <v>0</v>
      </c>
      <c r="M298" s="436">
        <v>210</v>
      </c>
      <c r="N298" s="436">
        <v>210</v>
      </c>
      <c r="O298" s="436">
        <v>30</v>
      </c>
      <c r="P298" s="436">
        <v>180</v>
      </c>
      <c r="Q298" s="436">
        <v>0</v>
      </c>
      <c r="R298" s="436">
        <v>0</v>
      </c>
      <c r="S298" s="436">
        <v>0</v>
      </c>
      <c r="T298" s="436">
        <v>0</v>
      </c>
      <c r="U298" s="436">
        <v>0</v>
      </c>
      <c r="V298" s="436">
        <v>0</v>
      </c>
      <c r="W298" s="436">
        <v>0</v>
      </c>
      <c r="X298" s="436">
        <v>0</v>
      </c>
      <c r="Y298" s="436">
        <v>30</v>
      </c>
      <c r="Z298" s="436">
        <v>81.999999999999901</v>
      </c>
      <c r="AA298" s="436">
        <v>82.999999999999943</v>
      </c>
      <c r="AB298" s="436">
        <v>0</v>
      </c>
      <c r="AC298" s="436">
        <v>0</v>
      </c>
      <c r="AD298" s="436">
        <v>39.999999999999901</v>
      </c>
      <c r="AE298" s="436">
        <v>107.99999999999994</v>
      </c>
      <c r="AF298" s="436">
        <v>50.999999999999815</v>
      </c>
      <c r="AG298" s="436">
        <v>2.9999999999999822</v>
      </c>
      <c r="AH298" s="436">
        <v>2.9999999999999822</v>
      </c>
      <c r="AI298" s="436">
        <v>0.99999999999999956</v>
      </c>
      <c r="AJ298" s="436">
        <v>3.9999999999999902</v>
      </c>
      <c r="AK298" s="436">
        <v>0</v>
      </c>
      <c r="AL298" s="436">
        <v>0</v>
      </c>
      <c r="AM298" s="436">
        <v>0</v>
      </c>
      <c r="AN298" s="436">
        <v>0</v>
      </c>
      <c r="AO298" s="436">
        <v>0</v>
      </c>
      <c r="AP298" s="436">
        <v>0</v>
      </c>
      <c r="AQ298" s="436">
        <v>0</v>
      </c>
      <c r="AR298" s="436">
        <v>75.833333333333314</v>
      </c>
      <c r="AS298" s="436">
        <v>0</v>
      </c>
      <c r="AT298" s="436">
        <v>87.370285714285771</v>
      </c>
      <c r="AU298" s="436">
        <v>0</v>
      </c>
      <c r="AV298" s="436">
        <v>0</v>
      </c>
      <c r="AW298" s="436">
        <v>0</v>
      </c>
      <c r="AX298" s="436">
        <v>0</v>
      </c>
      <c r="AY298" s="436">
        <v>0</v>
      </c>
      <c r="AZ298" s="436">
        <v>0</v>
      </c>
      <c r="BA298" s="436">
        <v>0.39999999999999947</v>
      </c>
      <c r="BB298" s="436">
        <v>0</v>
      </c>
      <c r="BC298" s="436">
        <v>0.61099999999999999</v>
      </c>
      <c r="BD298" s="436">
        <v>0</v>
      </c>
      <c r="BE298" s="436">
        <v>0</v>
      </c>
      <c r="BF298" s="437">
        <v>0</v>
      </c>
      <c r="BG298" s="436">
        <v>0</v>
      </c>
      <c r="BH298" s="436">
        <v>1</v>
      </c>
      <c r="BI298" s="436">
        <v>0</v>
      </c>
    </row>
    <row r="299" spans="1:61">
      <c r="A299" s="432">
        <v>150849</v>
      </c>
      <c r="B299" s="432">
        <v>3303385</v>
      </c>
      <c r="C299" s="433" t="s">
        <v>372</v>
      </c>
      <c r="D299" s="417" t="s">
        <v>515</v>
      </c>
      <c r="E299" s="434" t="s">
        <v>518</v>
      </c>
      <c r="F299" s="435">
        <v>1</v>
      </c>
      <c r="G299" s="436">
        <v>0</v>
      </c>
      <c r="H299" s="436">
        <v>0</v>
      </c>
      <c r="I299" s="436">
        <v>7</v>
      </c>
      <c r="J299" s="436">
        <v>0</v>
      </c>
      <c r="K299" s="436">
        <v>0</v>
      </c>
      <c r="L299" s="436">
        <v>0</v>
      </c>
      <c r="M299" s="436">
        <v>210</v>
      </c>
      <c r="N299" s="436">
        <v>210</v>
      </c>
      <c r="O299" s="436">
        <v>30</v>
      </c>
      <c r="P299" s="436">
        <v>180</v>
      </c>
      <c r="Q299" s="436">
        <v>0</v>
      </c>
      <c r="R299" s="436">
        <v>0</v>
      </c>
      <c r="S299" s="436">
        <v>0</v>
      </c>
      <c r="T299" s="436">
        <v>0</v>
      </c>
      <c r="U299" s="436">
        <v>0</v>
      </c>
      <c r="V299" s="436">
        <v>0</v>
      </c>
      <c r="W299" s="436">
        <v>0</v>
      </c>
      <c r="X299" s="436">
        <v>0</v>
      </c>
      <c r="Y299" s="436">
        <v>30</v>
      </c>
      <c r="Z299" s="436">
        <v>72.999999999999872</v>
      </c>
      <c r="AA299" s="436">
        <v>73.999999999999929</v>
      </c>
      <c r="AB299" s="436">
        <v>0</v>
      </c>
      <c r="AC299" s="436">
        <v>0</v>
      </c>
      <c r="AD299" s="436">
        <v>25.999999999999829</v>
      </c>
      <c r="AE299" s="436">
        <v>37.999999999999801</v>
      </c>
      <c r="AF299" s="436">
        <v>0.99999999999999956</v>
      </c>
      <c r="AG299" s="436">
        <v>8.9999999999999876</v>
      </c>
      <c r="AH299" s="436">
        <v>23.99999999999994</v>
      </c>
      <c r="AI299" s="436">
        <v>85.999999999999886</v>
      </c>
      <c r="AJ299" s="436">
        <v>25.999999999999829</v>
      </c>
      <c r="AK299" s="436">
        <v>0</v>
      </c>
      <c r="AL299" s="436">
        <v>0</v>
      </c>
      <c r="AM299" s="436">
        <v>0</v>
      </c>
      <c r="AN299" s="436">
        <v>0</v>
      </c>
      <c r="AO299" s="436">
        <v>0</v>
      </c>
      <c r="AP299" s="436">
        <v>0</v>
      </c>
      <c r="AQ299" s="436">
        <v>0</v>
      </c>
      <c r="AR299" s="436">
        <v>31.022727272727124</v>
      </c>
      <c r="AS299" s="436">
        <v>0</v>
      </c>
      <c r="AT299" s="436">
        <v>50.421775162694672</v>
      </c>
      <c r="AU299" s="436">
        <v>0</v>
      </c>
      <c r="AV299" s="436">
        <v>0</v>
      </c>
      <c r="AW299" s="436">
        <v>0</v>
      </c>
      <c r="AX299" s="436">
        <v>0</v>
      </c>
      <c r="AY299" s="436">
        <v>0</v>
      </c>
      <c r="AZ299" s="436">
        <v>0</v>
      </c>
      <c r="BA299" s="436">
        <v>0</v>
      </c>
      <c r="BB299" s="436">
        <v>0</v>
      </c>
      <c r="BC299" s="436">
        <v>0.53300000000000003</v>
      </c>
      <c r="BD299" s="436">
        <v>0</v>
      </c>
      <c r="BE299" s="436">
        <v>0</v>
      </c>
      <c r="BF299" s="437">
        <v>0</v>
      </c>
      <c r="BG299" s="436">
        <v>0</v>
      </c>
      <c r="BH299" s="436">
        <v>1</v>
      </c>
      <c r="BI299" s="436">
        <v>0</v>
      </c>
    </row>
    <row r="300" spans="1:61">
      <c r="A300" s="432">
        <v>140528</v>
      </c>
      <c r="B300" s="432">
        <v>3303401</v>
      </c>
      <c r="C300" s="433" t="s">
        <v>281</v>
      </c>
      <c r="D300" s="417" t="s">
        <v>515</v>
      </c>
      <c r="E300" s="434" t="s">
        <v>518</v>
      </c>
      <c r="F300" s="435">
        <v>1</v>
      </c>
      <c r="G300" s="436">
        <v>0</v>
      </c>
      <c r="H300" s="436">
        <v>0</v>
      </c>
      <c r="I300" s="436">
        <v>7</v>
      </c>
      <c r="J300" s="436">
        <v>0</v>
      </c>
      <c r="K300" s="436">
        <v>0</v>
      </c>
      <c r="L300" s="436">
        <v>0</v>
      </c>
      <c r="M300" s="436">
        <v>355</v>
      </c>
      <c r="N300" s="436">
        <v>355</v>
      </c>
      <c r="O300" s="436">
        <v>35</v>
      </c>
      <c r="P300" s="436">
        <v>320</v>
      </c>
      <c r="Q300" s="436">
        <v>0</v>
      </c>
      <c r="R300" s="436">
        <v>0</v>
      </c>
      <c r="S300" s="436">
        <v>0</v>
      </c>
      <c r="T300" s="436">
        <v>0</v>
      </c>
      <c r="U300" s="436">
        <v>0</v>
      </c>
      <c r="V300" s="436">
        <v>0</v>
      </c>
      <c r="W300" s="436">
        <v>0</v>
      </c>
      <c r="X300" s="436">
        <v>0</v>
      </c>
      <c r="Y300" s="436">
        <v>50.714285714285715</v>
      </c>
      <c r="Z300" s="436">
        <v>23.999999999999996</v>
      </c>
      <c r="AA300" s="436">
        <v>25.999999999999996</v>
      </c>
      <c r="AB300" s="436">
        <v>0</v>
      </c>
      <c r="AC300" s="436">
        <v>0</v>
      </c>
      <c r="AD300" s="436">
        <v>302.99999999999989</v>
      </c>
      <c r="AE300" s="436">
        <v>17.999999999999975</v>
      </c>
      <c r="AF300" s="436">
        <v>9.9999999999999858</v>
      </c>
      <c r="AG300" s="436">
        <v>1.9999999999999971</v>
      </c>
      <c r="AH300" s="436">
        <v>15.999999999999977</v>
      </c>
      <c r="AI300" s="436">
        <v>2.9999999999999991</v>
      </c>
      <c r="AJ300" s="436">
        <v>2.9999999999999991</v>
      </c>
      <c r="AK300" s="436">
        <v>0</v>
      </c>
      <c r="AL300" s="436">
        <v>0</v>
      </c>
      <c r="AM300" s="436">
        <v>0</v>
      </c>
      <c r="AN300" s="436">
        <v>0</v>
      </c>
      <c r="AO300" s="436">
        <v>0</v>
      </c>
      <c r="AP300" s="436">
        <v>0</v>
      </c>
      <c r="AQ300" s="436">
        <v>0</v>
      </c>
      <c r="AR300" s="436">
        <v>35.614886731391493</v>
      </c>
      <c r="AS300" s="436">
        <v>0</v>
      </c>
      <c r="AT300" s="436">
        <v>84.698969096821088</v>
      </c>
      <c r="AU300" s="436">
        <v>0</v>
      </c>
      <c r="AV300" s="436">
        <v>0</v>
      </c>
      <c r="AW300" s="436">
        <v>0</v>
      </c>
      <c r="AX300" s="436">
        <v>0</v>
      </c>
      <c r="AY300" s="436">
        <v>0</v>
      </c>
      <c r="AZ300" s="436">
        <v>0</v>
      </c>
      <c r="BA300" s="436">
        <v>1.6999999999999997</v>
      </c>
      <c r="BB300" s="436">
        <v>0</v>
      </c>
      <c r="BC300" s="436">
        <v>0.85099999999999998</v>
      </c>
      <c r="BD300" s="436">
        <v>0</v>
      </c>
      <c r="BE300" s="436">
        <v>0</v>
      </c>
      <c r="BF300" s="437">
        <v>0</v>
      </c>
      <c r="BG300" s="436">
        <v>0</v>
      </c>
      <c r="BH300" s="436">
        <v>1</v>
      </c>
      <c r="BI300" s="436">
        <v>0</v>
      </c>
    </row>
    <row r="301" spans="1:61">
      <c r="A301" s="432">
        <v>140525</v>
      </c>
      <c r="B301" s="432">
        <v>3303402</v>
      </c>
      <c r="C301" s="433" t="s">
        <v>373</v>
      </c>
      <c r="D301" s="417" t="s">
        <v>515</v>
      </c>
      <c r="E301" s="434" t="s">
        <v>518</v>
      </c>
      <c r="F301" s="435">
        <v>1</v>
      </c>
      <c r="G301" s="436">
        <v>0</v>
      </c>
      <c r="H301" s="436">
        <v>0</v>
      </c>
      <c r="I301" s="436">
        <v>7</v>
      </c>
      <c r="J301" s="436">
        <v>0</v>
      </c>
      <c r="K301" s="436">
        <v>0</v>
      </c>
      <c r="L301" s="436">
        <v>0</v>
      </c>
      <c r="M301" s="436">
        <v>201</v>
      </c>
      <c r="N301" s="436">
        <v>201</v>
      </c>
      <c r="O301" s="436">
        <v>26</v>
      </c>
      <c r="P301" s="436">
        <v>175</v>
      </c>
      <c r="Q301" s="436">
        <v>0</v>
      </c>
      <c r="R301" s="436">
        <v>0</v>
      </c>
      <c r="S301" s="436">
        <v>0</v>
      </c>
      <c r="T301" s="436">
        <v>0</v>
      </c>
      <c r="U301" s="436">
        <v>0</v>
      </c>
      <c r="V301" s="436">
        <v>0</v>
      </c>
      <c r="W301" s="436">
        <v>0</v>
      </c>
      <c r="X301" s="436">
        <v>0</v>
      </c>
      <c r="Y301" s="436">
        <v>28.714285714285715</v>
      </c>
      <c r="Z301" s="436">
        <v>15.999999999999991</v>
      </c>
      <c r="AA301" s="436">
        <v>15.999999999999991</v>
      </c>
      <c r="AB301" s="436">
        <v>0</v>
      </c>
      <c r="AC301" s="436">
        <v>0</v>
      </c>
      <c r="AD301" s="436">
        <v>150.99999999999994</v>
      </c>
      <c r="AE301" s="436">
        <v>10.999999999999984</v>
      </c>
      <c r="AF301" s="436">
        <v>10.999999999999984</v>
      </c>
      <c r="AG301" s="436">
        <v>0</v>
      </c>
      <c r="AH301" s="436">
        <v>21.999999999999808</v>
      </c>
      <c r="AI301" s="436">
        <v>4.9999999999999867</v>
      </c>
      <c r="AJ301" s="436">
        <v>0.99999999999999944</v>
      </c>
      <c r="AK301" s="436">
        <v>0</v>
      </c>
      <c r="AL301" s="436">
        <v>0</v>
      </c>
      <c r="AM301" s="436">
        <v>0</v>
      </c>
      <c r="AN301" s="436">
        <v>0</v>
      </c>
      <c r="AO301" s="436">
        <v>0</v>
      </c>
      <c r="AP301" s="436">
        <v>0</v>
      </c>
      <c r="AQ301" s="436">
        <v>0</v>
      </c>
      <c r="AR301" s="436">
        <v>11.686046511627902</v>
      </c>
      <c r="AS301" s="436">
        <v>0</v>
      </c>
      <c r="AT301" s="436">
        <v>59.077138704318813</v>
      </c>
      <c r="AU301" s="436">
        <v>0</v>
      </c>
      <c r="AV301" s="436">
        <v>0</v>
      </c>
      <c r="AW301" s="436">
        <v>0</v>
      </c>
      <c r="AX301" s="436">
        <v>0</v>
      </c>
      <c r="AY301" s="436">
        <v>0</v>
      </c>
      <c r="AZ301" s="436">
        <v>0</v>
      </c>
      <c r="BA301" s="436">
        <v>0</v>
      </c>
      <c r="BB301" s="436">
        <v>0</v>
      </c>
      <c r="BC301" s="436">
        <v>0.84499999999999997</v>
      </c>
      <c r="BD301" s="436">
        <v>0</v>
      </c>
      <c r="BE301" s="436">
        <v>0</v>
      </c>
      <c r="BF301" s="437">
        <v>0</v>
      </c>
      <c r="BG301" s="436">
        <v>0</v>
      </c>
      <c r="BH301" s="436">
        <v>1</v>
      </c>
      <c r="BI301" s="436">
        <v>0</v>
      </c>
    </row>
    <row r="302" spans="1:61">
      <c r="A302" s="432">
        <v>140529</v>
      </c>
      <c r="B302" s="432">
        <v>3303403</v>
      </c>
      <c r="C302" s="433" t="s">
        <v>374</v>
      </c>
      <c r="D302" s="417" t="s">
        <v>515</v>
      </c>
      <c r="E302" s="434" t="s">
        <v>518</v>
      </c>
      <c r="F302" s="435">
        <v>1</v>
      </c>
      <c r="G302" s="436">
        <v>0</v>
      </c>
      <c r="H302" s="436">
        <v>0</v>
      </c>
      <c r="I302" s="436">
        <v>7</v>
      </c>
      <c r="J302" s="436">
        <v>0</v>
      </c>
      <c r="K302" s="436">
        <v>0</v>
      </c>
      <c r="L302" s="436">
        <v>0</v>
      </c>
      <c r="M302" s="436">
        <v>210</v>
      </c>
      <c r="N302" s="436">
        <v>210</v>
      </c>
      <c r="O302" s="436">
        <v>30</v>
      </c>
      <c r="P302" s="436">
        <v>180</v>
      </c>
      <c r="Q302" s="436">
        <v>0</v>
      </c>
      <c r="R302" s="436">
        <v>0</v>
      </c>
      <c r="S302" s="436">
        <v>0</v>
      </c>
      <c r="T302" s="436">
        <v>0</v>
      </c>
      <c r="U302" s="436">
        <v>0</v>
      </c>
      <c r="V302" s="436">
        <v>0</v>
      </c>
      <c r="W302" s="436">
        <v>0</v>
      </c>
      <c r="X302" s="436">
        <v>0</v>
      </c>
      <c r="Y302" s="436">
        <v>30</v>
      </c>
      <c r="Z302" s="436">
        <v>8.9999999999999876</v>
      </c>
      <c r="AA302" s="436">
        <v>12.999999999999998</v>
      </c>
      <c r="AB302" s="436">
        <v>0</v>
      </c>
      <c r="AC302" s="436">
        <v>0</v>
      </c>
      <c r="AD302" s="436">
        <v>201.99999999999983</v>
      </c>
      <c r="AE302" s="436">
        <v>2.9999999999999822</v>
      </c>
      <c r="AF302" s="436">
        <v>0</v>
      </c>
      <c r="AG302" s="436">
        <v>0</v>
      </c>
      <c r="AH302" s="436">
        <v>1.9999999999999991</v>
      </c>
      <c r="AI302" s="436">
        <v>0.99999999999999956</v>
      </c>
      <c r="AJ302" s="436">
        <v>1.9999999999999991</v>
      </c>
      <c r="AK302" s="436">
        <v>0</v>
      </c>
      <c r="AL302" s="436">
        <v>0</v>
      </c>
      <c r="AM302" s="436">
        <v>0</v>
      </c>
      <c r="AN302" s="436">
        <v>0</v>
      </c>
      <c r="AO302" s="436">
        <v>0</v>
      </c>
      <c r="AP302" s="436">
        <v>0</v>
      </c>
      <c r="AQ302" s="436">
        <v>0</v>
      </c>
      <c r="AR302" s="436">
        <v>6.9999999999999929</v>
      </c>
      <c r="AS302" s="436">
        <v>0</v>
      </c>
      <c r="AT302" s="436">
        <v>65.367944519360492</v>
      </c>
      <c r="AU302" s="436">
        <v>0</v>
      </c>
      <c r="AV302" s="436">
        <v>0</v>
      </c>
      <c r="AW302" s="436">
        <v>0</v>
      </c>
      <c r="AX302" s="436">
        <v>0</v>
      </c>
      <c r="AY302" s="436">
        <v>0</v>
      </c>
      <c r="AZ302" s="436">
        <v>0</v>
      </c>
      <c r="BA302" s="436">
        <v>0</v>
      </c>
      <c r="BB302" s="436">
        <v>0</v>
      </c>
      <c r="BC302" s="436">
        <v>0.754</v>
      </c>
      <c r="BD302" s="436">
        <v>0</v>
      </c>
      <c r="BE302" s="436">
        <v>0</v>
      </c>
      <c r="BF302" s="437">
        <v>0</v>
      </c>
      <c r="BG302" s="436">
        <v>0</v>
      </c>
      <c r="BH302" s="436">
        <v>1</v>
      </c>
      <c r="BI302" s="436">
        <v>0</v>
      </c>
    </row>
    <row r="303" spans="1:61">
      <c r="A303" s="432">
        <v>151941</v>
      </c>
      <c r="B303" s="432">
        <v>3303406</v>
      </c>
      <c r="C303" s="433" t="s">
        <v>375</v>
      </c>
      <c r="D303" s="417" t="s">
        <v>515</v>
      </c>
      <c r="E303" s="434" t="s">
        <v>518</v>
      </c>
      <c r="F303" s="435">
        <v>1</v>
      </c>
      <c r="G303" s="436">
        <v>0</v>
      </c>
      <c r="H303" s="436">
        <v>0</v>
      </c>
      <c r="I303" s="436">
        <v>7</v>
      </c>
      <c r="J303" s="436">
        <v>0</v>
      </c>
      <c r="K303" s="436">
        <v>0</v>
      </c>
      <c r="L303" s="436">
        <v>0</v>
      </c>
      <c r="M303" s="436">
        <v>181</v>
      </c>
      <c r="N303" s="436">
        <v>181</v>
      </c>
      <c r="O303" s="436">
        <v>20</v>
      </c>
      <c r="P303" s="436">
        <v>161</v>
      </c>
      <c r="Q303" s="436">
        <v>0</v>
      </c>
      <c r="R303" s="436">
        <v>0</v>
      </c>
      <c r="S303" s="436">
        <v>0</v>
      </c>
      <c r="T303" s="436">
        <v>0</v>
      </c>
      <c r="U303" s="436">
        <v>0</v>
      </c>
      <c r="V303" s="436">
        <v>0</v>
      </c>
      <c r="W303" s="436">
        <v>0</v>
      </c>
      <c r="X303" s="436">
        <v>0</v>
      </c>
      <c r="Y303" s="436">
        <v>25.857142857142858</v>
      </c>
      <c r="Z303" s="436">
        <v>112.99999999999993</v>
      </c>
      <c r="AA303" s="436">
        <v>129</v>
      </c>
      <c r="AB303" s="436">
        <v>0</v>
      </c>
      <c r="AC303" s="436">
        <v>0</v>
      </c>
      <c r="AD303" s="436">
        <v>8.9999999999999911</v>
      </c>
      <c r="AE303" s="436">
        <v>19.999999999999861</v>
      </c>
      <c r="AF303" s="436">
        <v>13</v>
      </c>
      <c r="AG303" s="436">
        <v>33.999999999999943</v>
      </c>
      <c r="AH303" s="436">
        <v>59.999999999999936</v>
      </c>
      <c r="AI303" s="436">
        <v>37.999999999999915</v>
      </c>
      <c r="AJ303" s="436">
        <v>6.9999999999999876</v>
      </c>
      <c r="AK303" s="436">
        <v>0</v>
      </c>
      <c r="AL303" s="436">
        <v>0</v>
      </c>
      <c r="AM303" s="436">
        <v>0</v>
      </c>
      <c r="AN303" s="436">
        <v>0</v>
      </c>
      <c r="AO303" s="436">
        <v>0</v>
      </c>
      <c r="AP303" s="436">
        <v>0</v>
      </c>
      <c r="AQ303" s="436">
        <v>0</v>
      </c>
      <c r="AR303" s="436">
        <v>74.19875776397501</v>
      </c>
      <c r="AS303" s="436">
        <v>0</v>
      </c>
      <c r="AT303" s="436">
        <v>60.60376467858282</v>
      </c>
      <c r="AU303" s="436">
        <v>0</v>
      </c>
      <c r="AV303" s="436">
        <v>0</v>
      </c>
      <c r="AW303" s="436">
        <v>0</v>
      </c>
      <c r="AX303" s="436">
        <v>0</v>
      </c>
      <c r="AY303" s="436">
        <v>0</v>
      </c>
      <c r="AZ303" s="436">
        <v>0</v>
      </c>
      <c r="BA303" s="436">
        <v>10.139999999999853</v>
      </c>
      <c r="BB303" s="436">
        <v>0</v>
      </c>
      <c r="BC303" s="436">
        <v>0.34499999999999997</v>
      </c>
      <c r="BD303" s="436">
        <v>0</v>
      </c>
      <c r="BE303" s="436">
        <v>0</v>
      </c>
      <c r="BF303" s="437">
        <v>0</v>
      </c>
      <c r="BG303" s="436">
        <v>0</v>
      </c>
      <c r="BH303" s="436">
        <v>1</v>
      </c>
      <c r="BI303" s="436">
        <v>0</v>
      </c>
    </row>
    <row r="304" spans="1:61">
      <c r="A304" s="432">
        <v>143437</v>
      </c>
      <c r="B304" s="432">
        <v>3303412</v>
      </c>
      <c r="C304" s="433" t="s">
        <v>376</v>
      </c>
      <c r="D304" s="417" t="s">
        <v>515</v>
      </c>
      <c r="E304" s="434" t="s">
        <v>518</v>
      </c>
      <c r="F304" s="435">
        <v>1</v>
      </c>
      <c r="G304" s="436">
        <v>0</v>
      </c>
      <c r="H304" s="436">
        <v>0</v>
      </c>
      <c r="I304" s="436">
        <v>7</v>
      </c>
      <c r="J304" s="436">
        <v>0</v>
      </c>
      <c r="K304" s="436">
        <v>0</v>
      </c>
      <c r="L304" s="436">
        <v>0</v>
      </c>
      <c r="M304" s="436">
        <v>777</v>
      </c>
      <c r="N304" s="436">
        <v>777</v>
      </c>
      <c r="O304" s="436">
        <v>104</v>
      </c>
      <c r="P304" s="436">
        <v>673</v>
      </c>
      <c r="Q304" s="436">
        <v>0</v>
      </c>
      <c r="R304" s="436">
        <v>0</v>
      </c>
      <c r="S304" s="436">
        <v>0</v>
      </c>
      <c r="T304" s="436">
        <v>0</v>
      </c>
      <c r="U304" s="436">
        <v>0</v>
      </c>
      <c r="V304" s="436">
        <v>0</v>
      </c>
      <c r="W304" s="436">
        <v>0</v>
      </c>
      <c r="X304" s="436">
        <v>0</v>
      </c>
      <c r="Y304" s="436">
        <v>111</v>
      </c>
      <c r="Z304" s="436">
        <v>484.99999999999989</v>
      </c>
      <c r="AA304" s="436">
        <v>485.99999999999966</v>
      </c>
      <c r="AB304" s="436">
        <v>0</v>
      </c>
      <c r="AC304" s="436">
        <v>0</v>
      </c>
      <c r="AD304" s="436">
        <v>15.038709677419339</v>
      </c>
      <c r="AE304" s="436">
        <v>77.198709677419345</v>
      </c>
      <c r="AF304" s="436">
        <v>21.05419354838703</v>
      </c>
      <c r="AG304" s="436">
        <v>31.080000000000002</v>
      </c>
      <c r="AH304" s="436">
        <v>57.147096774193471</v>
      </c>
      <c r="AI304" s="436">
        <v>340.87741935483808</v>
      </c>
      <c r="AJ304" s="436">
        <v>234.60387096774139</v>
      </c>
      <c r="AK304" s="436">
        <v>0</v>
      </c>
      <c r="AL304" s="436">
        <v>0</v>
      </c>
      <c r="AM304" s="436">
        <v>0</v>
      </c>
      <c r="AN304" s="436">
        <v>0</v>
      </c>
      <c r="AO304" s="436">
        <v>0</v>
      </c>
      <c r="AP304" s="436">
        <v>0</v>
      </c>
      <c r="AQ304" s="436">
        <v>0</v>
      </c>
      <c r="AR304" s="436">
        <v>206.66121842496264</v>
      </c>
      <c r="AS304" s="436">
        <v>0</v>
      </c>
      <c r="AT304" s="436">
        <v>348.01907234148564</v>
      </c>
      <c r="AU304" s="436">
        <v>0</v>
      </c>
      <c r="AV304" s="436">
        <v>0</v>
      </c>
      <c r="AW304" s="436">
        <v>0</v>
      </c>
      <c r="AX304" s="436">
        <v>0</v>
      </c>
      <c r="AY304" s="436">
        <v>0</v>
      </c>
      <c r="AZ304" s="436">
        <v>0</v>
      </c>
      <c r="BA304" s="436">
        <v>29.379999999999995</v>
      </c>
      <c r="BB304" s="436">
        <v>0</v>
      </c>
      <c r="BC304" s="436">
        <v>0.65700000000000003</v>
      </c>
      <c r="BD304" s="436">
        <v>0</v>
      </c>
      <c r="BE304" s="436">
        <v>0</v>
      </c>
      <c r="BF304" s="437">
        <v>0</v>
      </c>
      <c r="BG304" s="436">
        <v>0</v>
      </c>
      <c r="BH304" s="436">
        <v>1</v>
      </c>
      <c r="BI304" s="436">
        <v>0</v>
      </c>
    </row>
    <row r="305" spans="1:61">
      <c r="A305" s="432">
        <v>139520</v>
      </c>
      <c r="B305" s="432">
        <v>3303429</v>
      </c>
      <c r="C305" s="433" t="s">
        <v>377</v>
      </c>
      <c r="D305" s="417" t="s">
        <v>515</v>
      </c>
      <c r="E305" s="434" t="s">
        <v>518</v>
      </c>
      <c r="F305" s="435">
        <v>1</v>
      </c>
      <c r="G305" s="436">
        <v>0</v>
      </c>
      <c r="H305" s="436">
        <v>0</v>
      </c>
      <c r="I305" s="436">
        <v>7</v>
      </c>
      <c r="J305" s="436">
        <v>0</v>
      </c>
      <c r="K305" s="436">
        <v>0</v>
      </c>
      <c r="L305" s="436">
        <v>0</v>
      </c>
      <c r="M305" s="436">
        <v>388</v>
      </c>
      <c r="N305" s="436">
        <v>388</v>
      </c>
      <c r="O305" s="436">
        <v>44</v>
      </c>
      <c r="P305" s="436">
        <v>344</v>
      </c>
      <c r="Q305" s="436">
        <v>0</v>
      </c>
      <c r="R305" s="436">
        <v>0</v>
      </c>
      <c r="S305" s="436">
        <v>0</v>
      </c>
      <c r="T305" s="436">
        <v>0</v>
      </c>
      <c r="U305" s="436">
        <v>0</v>
      </c>
      <c r="V305" s="436">
        <v>0</v>
      </c>
      <c r="W305" s="436">
        <v>0</v>
      </c>
      <c r="X305" s="436">
        <v>0</v>
      </c>
      <c r="Y305" s="436">
        <v>55.428571428571431</v>
      </c>
      <c r="Z305" s="436">
        <v>65.999999999999943</v>
      </c>
      <c r="AA305" s="436">
        <v>66.999999999999986</v>
      </c>
      <c r="AB305" s="436">
        <v>0</v>
      </c>
      <c r="AC305" s="436">
        <v>0</v>
      </c>
      <c r="AD305" s="436">
        <v>364.99999999999994</v>
      </c>
      <c r="AE305" s="436">
        <v>10.999999999999991</v>
      </c>
      <c r="AF305" s="436">
        <v>2.9999999999999969</v>
      </c>
      <c r="AG305" s="436">
        <v>0</v>
      </c>
      <c r="AH305" s="436">
        <v>4.9999999999999885</v>
      </c>
      <c r="AI305" s="436">
        <v>2.9999999999999969</v>
      </c>
      <c r="AJ305" s="436">
        <v>0.99999999999999767</v>
      </c>
      <c r="AK305" s="436">
        <v>0</v>
      </c>
      <c r="AL305" s="436">
        <v>0</v>
      </c>
      <c r="AM305" s="436">
        <v>0</v>
      </c>
      <c r="AN305" s="436">
        <v>0</v>
      </c>
      <c r="AO305" s="436">
        <v>0</v>
      </c>
      <c r="AP305" s="436">
        <v>0</v>
      </c>
      <c r="AQ305" s="436">
        <v>0</v>
      </c>
      <c r="AR305" s="436">
        <v>41.732558139534603</v>
      </c>
      <c r="AS305" s="436">
        <v>0</v>
      </c>
      <c r="AT305" s="436">
        <v>84.748840619712155</v>
      </c>
      <c r="AU305" s="436">
        <v>0</v>
      </c>
      <c r="AV305" s="436">
        <v>0</v>
      </c>
      <c r="AW305" s="436">
        <v>0</v>
      </c>
      <c r="AX305" s="436">
        <v>0</v>
      </c>
      <c r="AY305" s="436">
        <v>0</v>
      </c>
      <c r="AZ305" s="436">
        <v>0</v>
      </c>
      <c r="BA305" s="436">
        <v>1.719999999999982</v>
      </c>
      <c r="BB305" s="436">
        <v>0</v>
      </c>
      <c r="BC305" s="436">
        <v>0.69199999999999995</v>
      </c>
      <c r="BD305" s="436">
        <v>0</v>
      </c>
      <c r="BE305" s="436">
        <v>0</v>
      </c>
      <c r="BF305" s="437">
        <v>0</v>
      </c>
      <c r="BG305" s="436">
        <v>0</v>
      </c>
      <c r="BH305" s="436">
        <v>1</v>
      </c>
      <c r="BI305" s="436">
        <v>0</v>
      </c>
    </row>
    <row r="306" spans="1:61">
      <c r="A306" s="432">
        <v>143869</v>
      </c>
      <c r="B306" s="432">
        <v>3303430</v>
      </c>
      <c r="C306" s="433" t="s">
        <v>378</v>
      </c>
      <c r="D306" s="417" t="s">
        <v>515</v>
      </c>
      <c r="E306" s="434" t="s">
        <v>518</v>
      </c>
      <c r="F306" s="435">
        <v>1</v>
      </c>
      <c r="G306" s="436">
        <v>0</v>
      </c>
      <c r="H306" s="436">
        <v>0</v>
      </c>
      <c r="I306" s="436">
        <v>7</v>
      </c>
      <c r="J306" s="436">
        <v>0</v>
      </c>
      <c r="K306" s="436">
        <v>0</v>
      </c>
      <c r="L306" s="436">
        <v>0</v>
      </c>
      <c r="M306" s="436">
        <v>650</v>
      </c>
      <c r="N306" s="436">
        <v>650</v>
      </c>
      <c r="O306" s="436">
        <v>78</v>
      </c>
      <c r="P306" s="436">
        <v>572</v>
      </c>
      <c r="Q306" s="436">
        <v>0</v>
      </c>
      <c r="R306" s="436">
        <v>0</v>
      </c>
      <c r="S306" s="436">
        <v>0</v>
      </c>
      <c r="T306" s="436">
        <v>0</v>
      </c>
      <c r="U306" s="436">
        <v>0</v>
      </c>
      <c r="V306" s="436">
        <v>0</v>
      </c>
      <c r="W306" s="436">
        <v>0</v>
      </c>
      <c r="X306" s="436">
        <v>0</v>
      </c>
      <c r="Y306" s="436">
        <v>92.857142857142861</v>
      </c>
      <c r="Z306" s="436">
        <v>256.99999999999977</v>
      </c>
      <c r="AA306" s="436">
        <v>266.99999999999949</v>
      </c>
      <c r="AB306" s="436">
        <v>0</v>
      </c>
      <c r="AC306" s="436">
        <v>0</v>
      </c>
      <c r="AD306" s="436">
        <v>262.40369799691774</v>
      </c>
      <c r="AE306" s="436">
        <v>117.18027734976874</v>
      </c>
      <c r="AF306" s="436">
        <v>97.1494607087823</v>
      </c>
      <c r="AG306" s="436">
        <v>8.0123266563944497</v>
      </c>
      <c r="AH306" s="436">
        <v>44.067796610169474</v>
      </c>
      <c r="AI306" s="436">
        <v>93.143297380585395</v>
      </c>
      <c r="AJ306" s="436">
        <v>28.043143297380574</v>
      </c>
      <c r="AK306" s="436">
        <v>0</v>
      </c>
      <c r="AL306" s="436">
        <v>0</v>
      </c>
      <c r="AM306" s="436">
        <v>0</v>
      </c>
      <c r="AN306" s="436">
        <v>0</v>
      </c>
      <c r="AO306" s="436">
        <v>0</v>
      </c>
      <c r="AP306" s="436">
        <v>0</v>
      </c>
      <c r="AQ306" s="436">
        <v>0</v>
      </c>
      <c r="AR306" s="436">
        <v>107.95454545454541</v>
      </c>
      <c r="AS306" s="436">
        <v>0</v>
      </c>
      <c r="AT306" s="436">
        <v>231.04501650579181</v>
      </c>
      <c r="AU306" s="436">
        <v>0</v>
      </c>
      <c r="AV306" s="436">
        <v>0</v>
      </c>
      <c r="AW306" s="436">
        <v>0</v>
      </c>
      <c r="AX306" s="436">
        <v>0</v>
      </c>
      <c r="AY306" s="436">
        <v>0</v>
      </c>
      <c r="AZ306" s="436">
        <v>0</v>
      </c>
      <c r="BA306" s="436">
        <v>0</v>
      </c>
      <c r="BB306" s="436">
        <v>0</v>
      </c>
      <c r="BC306" s="436">
        <v>0.65600000000000003</v>
      </c>
      <c r="BD306" s="436">
        <v>0</v>
      </c>
      <c r="BE306" s="436">
        <v>0</v>
      </c>
      <c r="BF306" s="437">
        <v>0</v>
      </c>
      <c r="BG306" s="436">
        <v>0</v>
      </c>
      <c r="BH306" s="436">
        <v>1</v>
      </c>
      <c r="BI306" s="436">
        <v>0</v>
      </c>
    </row>
    <row r="307" spans="1:61">
      <c r="A307" s="432">
        <v>151942</v>
      </c>
      <c r="B307" s="432">
        <v>3303431</v>
      </c>
      <c r="C307" s="433" t="s">
        <v>379</v>
      </c>
      <c r="D307" s="417" t="s">
        <v>515</v>
      </c>
      <c r="E307" s="434" t="s">
        <v>518</v>
      </c>
      <c r="F307" s="435">
        <v>1</v>
      </c>
      <c r="G307" s="436">
        <v>0</v>
      </c>
      <c r="H307" s="436">
        <v>0</v>
      </c>
      <c r="I307" s="436">
        <v>7</v>
      </c>
      <c r="J307" s="436">
        <v>0</v>
      </c>
      <c r="K307" s="436">
        <v>0</v>
      </c>
      <c r="L307" s="436">
        <v>0</v>
      </c>
      <c r="M307" s="436">
        <v>613</v>
      </c>
      <c r="N307" s="436">
        <v>613</v>
      </c>
      <c r="O307" s="436">
        <v>89</v>
      </c>
      <c r="P307" s="436">
        <v>524</v>
      </c>
      <c r="Q307" s="436">
        <v>0</v>
      </c>
      <c r="R307" s="436">
        <v>0</v>
      </c>
      <c r="S307" s="436">
        <v>0</v>
      </c>
      <c r="T307" s="436">
        <v>0</v>
      </c>
      <c r="U307" s="436">
        <v>0</v>
      </c>
      <c r="V307" s="436">
        <v>0</v>
      </c>
      <c r="W307" s="436">
        <v>0</v>
      </c>
      <c r="X307" s="436">
        <v>0</v>
      </c>
      <c r="Y307" s="436">
        <v>87.571428571428569</v>
      </c>
      <c r="Z307" s="436">
        <v>111.99999999999969</v>
      </c>
      <c r="AA307" s="436">
        <v>113.99999999999974</v>
      </c>
      <c r="AB307" s="436">
        <v>0</v>
      </c>
      <c r="AC307" s="436">
        <v>0</v>
      </c>
      <c r="AD307" s="436">
        <v>445.99999999999989</v>
      </c>
      <c r="AE307" s="436">
        <v>30.999999999999947</v>
      </c>
      <c r="AF307" s="436">
        <v>7.9999999999999947</v>
      </c>
      <c r="AG307" s="436">
        <v>20.999999999999957</v>
      </c>
      <c r="AH307" s="436">
        <v>20.999999999999957</v>
      </c>
      <c r="AI307" s="436">
        <v>59.999999999999957</v>
      </c>
      <c r="AJ307" s="436">
        <v>25.999999999999986</v>
      </c>
      <c r="AK307" s="436">
        <v>0</v>
      </c>
      <c r="AL307" s="436">
        <v>0</v>
      </c>
      <c r="AM307" s="436">
        <v>0</v>
      </c>
      <c r="AN307" s="436">
        <v>0</v>
      </c>
      <c r="AO307" s="436">
        <v>0</v>
      </c>
      <c r="AP307" s="436">
        <v>0</v>
      </c>
      <c r="AQ307" s="436">
        <v>0</v>
      </c>
      <c r="AR307" s="436">
        <v>36.26526717557249</v>
      </c>
      <c r="AS307" s="436">
        <v>0</v>
      </c>
      <c r="AT307" s="436">
        <v>174.09364381723788</v>
      </c>
      <c r="AU307" s="436">
        <v>0</v>
      </c>
      <c r="AV307" s="436">
        <v>0</v>
      </c>
      <c r="AW307" s="436">
        <v>0</v>
      </c>
      <c r="AX307" s="436">
        <v>0</v>
      </c>
      <c r="AY307" s="436">
        <v>0</v>
      </c>
      <c r="AZ307" s="436">
        <v>0</v>
      </c>
      <c r="BA307" s="436">
        <v>0</v>
      </c>
      <c r="BB307" s="436">
        <v>0</v>
      </c>
      <c r="BC307" s="436">
        <v>0.85599999999999998</v>
      </c>
      <c r="BD307" s="436">
        <v>0</v>
      </c>
      <c r="BE307" s="436">
        <v>0</v>
      </c>
      <c r="BF307" s="437">
        <v>0</v>
      </c>
      <c r="BG307" s="436">
        <v>0</v>
      </c>
      <c r="BH307" s="436">
        <v>1</v>
      </c>
      <c r="BI307" s="436">
        <v>0</v>
      </c>
    </row>
    <row r="308" spans="1:61">
      <c r="A308" s="432">
        <v>140889</v>
      </c>
      <c r="B308" s="432">
        <v>3303433</v>
      </c>
      <c r="C308" s="433" t="s">
        <v>380</v>
      </c>
      <c r="D308" s="417" t="s">
        <v>515</v>
      </c>
      <c r="E308" s="434" t="s">
        <v>518</v>
      </c>
      <c r="F308" s="435">
        <v>1</v>
      </c>
      <c r="G308" s="436">
        <v>0</v>
      </c>
      <c r="H308" s="436">
        <v>0</v>
      </c>
      <c r="I308" s="436">
        <v>7</v>
      </c>
      <c r="J308" s="436">
        <v>0</v>
      </c>
      <c r="K308" s="436">
        <v>0</v>
      </c>
      <c r="L308" s="436">
        <v>0</v>
      </c>
      <c r="M308" s="436">
        <v>372</v>
      </c>
      <c r="N308" s="436">
        <v>372</v>
      </c>
      <c r="O308" s="436">
        <v>34</v>
      </c>
      <c r="P308" s="436">
        <v>338</v>
      </c>
      <c r="Q308" s="436">
        <v>0</v>
      </c>
      <c r="R308" s="436">
        <v>0</v>
      </c>
      <c r="S308" s="436">
        <v>0</v>
      </c>
      <c r="T308" s="436">
        <v>0</v>
      </c>
      <c r="U308" s="436">
        <v>0</v>
      </c>
      <c r="V308" s="436">
        <v>0</v>
      </c>
      <c r="W308" s="436">
        <v>0</v>
      </c>
      <c r="X308" s="436">
        <v>0</v>
      </c>
      <c r="Y308" s="436">
        <v>53.142857142857146</v>
      </c>
      <c r="Z308" s="436">
        <v>249.99999999999994</v>
      </c>
      <c r="AA308" s="436">
        <v>250.99999999999966</v>
      </c>
      <c r="AB308" s="436">
        <v>0</v>
      </c>
      <c r="AC308" s="436">
        <v>0</v>
      </c>
      <c r="AD308" s="436">
        <v>59.999999999999936</v>
      </c>
      <c r="AE308" s="436">
        <v>17</v>
      </c>
      <c r="AF308" s="436">
        <v>0.999999999999999</v>
      </c>
      <c r="AG308" s="436">
        <v>32.999999999999986</v>
      </c>
      <c r="AH308" s="436">
        <v>93.999999999999716</v>
      </c>
      <c r="AI308" s="436">
        <v>141.99999999999966</v>
      </c>
      <c r="AJ308" s="436">
        <v>24.999999999999993</v>
      </c>
      <c r="AK308" s="436">
        <v>0</v>
      </c>
      <c r="AL308" s="436">
        <v>0</v>
      </c>
      <c r="AM308" s="436">
        <v>0</v>
      </c>
      <c r="AN308" s="436">
        <v>0</v>
      </c>
      <c r="AO308" s="436">
        <v>0</v>
      </c>
      <c r="AP308" s="436">
        <v>0</v>
      </c>
      <c r="AQ308" s="436">
        <v>0</v>
      </c>
      <c r="AR308" s="436">
        <v>36.427299703264083</v>
      </c>
      <c r="AS308" s="436">
        <v>0</v>
      </c>
      <c r="AT308" s="436">
        <v>164.68539930528291</v>
      </c>
      <c r="AU308" s="436">
        <v>0</v>
      </c>
      <c r="AV308" s="436">
        <v>0</v>
      </c>
      <c r="AW308" s="436">
        <v>0</v>
      </c>
      <c r="AX308" s="436">
        <v>0</v>
      </c>
      <c r="AY308" s="436">
        <v>0</v>
      </c>
      <c r="AZ308" s="436">
        <v>0</v>
      </c>
      <c r="BA308" s="436">
        <v>14.679999999999984</v>
      </c>
      <c r="BB308" s="436">
        <v>0</v>
      </c>
      <c r="BC308" s="436">
        <v>0.73399999999999999</v>
      </c>
      <c r="BD308" s="436">
        <v>0</v>
      </c>
      <c r="BE308" s="436">
        <v>0</v>
      </c>
      <c r="BF308" s="437">
        <v>0</v>
      </c>
      <c r="BG308" s="436">
        <v>0</v>
      </c>
      <c r="BH308" s="436">
        <v>1</v>
      </c>
      <c r="BI308" s="436">
        <v>0</v>
      </c>
    </row>
    <row r="309" spans="1:61">
      <c r="A309" s="432">
        <v>137155</v>
      </c>
      <c r="B309" s="432">
        <v>3305201</v>
      </c>
      <c r="C309" s="433" t="s">
        <v>381</v>
      </c>
      <c r="D309" s="417" t="s">
        <v>515</v>
      </c>
      <c r="E309" s="434" t="s">
        <v>518</v>
      </c>
      <c r="F309" s="435">
        <v>1</v>
      </c>
      <c r="G309" s="436">
        <v>0</v>
      </c>
      <c r="H309" s="436">
        <v>0</v>
      </c>
      <c r="I309" s="436">
        <v>7</v>
      </c>
      <c r="J309" s="436">
        <v>0</v>
      </c>
      <c r="K309" s="436">
        <v>0</v>
      </c>
      <c r="L309" s="436">
        <v>0</v>
      </c>
      <c r="M309" s="436">
        <v>420</v>
      </c>
      <c r="N309" s="436">
        <v>420</v>
      </c>
      <c r="O309" s="436">
        <v>60</v>
      </c>
      <c r="P309" s="436">
        <v>360</v>
      </c>
      <c r="Q309" s="436">
        <v>0</v>
      </c>
      <c r="R309" s="436">
        <v>0</v>
      </c>
      <c r="S309" s="436">
        <v>0</v>
      </c>
      <c r="T309" s="436">
        <v>0</v>
      </c>
      <c r="U309" s="436">
        <v>0</v>
      </c>
      <c r="V309" s="436">
        <v>0</v>
      </c>
      <c r="W309" s="436">
        <v>0</v>
      </c>
      <c r="X309" s="436">
        <v>0</v>
      </c>
      <c r="Y309" s="436">
        <v>60</v>
      </c>
      <c r="Z309" s="436">
        <v>29.999999999999986</v>
      </c>
      <c r="AA309" s="436">
        <v>29.999999999999986</v>
      </c>
      <c r="AB309" s="436">
        <v>0</v>
      </c>
      <c r="AC309" s="436">
        <v>0</v>
      </c>
      <c r="AD309" s="436">
        <v>369.88066825775644</v>
      </c>
      <c r="AE309" s="436">
        <v>17.04057279236277</v>
      </c>
      <c r="AF309" s="436">
        <v>14.033412887828124</v>
      </c>
      <c r="AG309" s="436">
        <v>0</v>
      </c>
      <c r="AH309" s="436">
        <v>12.028639618138417</v>
      </c>
      <c r="AI309" s="436">
        <v>3.0071599045346042</v>
      </c>
      <c r="AJ309" s="436">
        <v>4.0095465393794747</v>
      </c>
      <c r="AK309" s="436">
        <v>0</v>
      </c>
      <c r="AL309" s="436">
        <v>0</v>
      </c>
      <c r="AM309" s="436">
        <v>0</v>
      </c>
      <c r="AN309" s="436">
        <v>0</v>
      </c>
      <c r="AO309" s="436">
        <v>0</v>
      </c>
      <c r="AP309" s="436">
        <v>0</v>
      </c>
      <c r="AQ309" s="436">
        <v>0</v>
      </c>
      <c r="AR309" s="436">
        <v>23.333333333333307</v>
      </c>
      <c r="AS309" s="436">
        <v>0</v>
      </c>
      <c r="AT309" s="436">
        <v>83.590645563814192</v>
      </c>
      <c r="AU309" s="436">
        <v>0</v>
      </c>
      <c r="AV309" s="436">
        <v>0</v>
      </c>
      <c r="AW309" s="436">
        <v>0</v>
      </c>
      <c r="AX309" s="436">
        <v>0</v>
      </c>
      <c r="AY309" s="436">
        <v>0</v>
      </c>
      <c r="AZ309" s="436">
        <v>0</v>
      </c>
      <c r="BA309" s="436">
        <v>0</v>
      </c>
      <c r="BB309" s="436">
        <v>0</v>
      </c>
      <c r="BC309" s="436">
        <v>0.85399999999999998</v>
      </c>
      <c r="BD309" s="436">
        <v>0</v>
      </c>
      <c r="BE309" s="436">
        <v>0</v>
      </c>
      <c r="BF309" s="437">
        <v>0</v>
      </c>
      <c r="BG309" s="436">
        <v>0</v>
      </c>
      <c r="BH309" s="436">
        <v>1</v>
      </c>
      <c r="BI309" s="436">
        <v>0</v>
      </c>
    </row>
    <row r="310" spans="1:61">
      <c r="A310" s="432">
        <v>143434</v>
      </c>
      <c r="B310" s="432">
        <v>3305205</v>
      </c>
      <c r="C310" s="433" t="s">
        <v>382</v>
      </c>
      <c r="D310" s="417" t="s">
        <v>515</v>
      </c>
      <c r="E310" s="434" t="s">
        <v>518</v>
      </c>
      <c r="F310" s="435">
        <v>1</v>
      </c>
      <c r="G310" s="436">
        <v>0</v>
      </c>
      <c r="H310" s="436">
        <v>0</v>
      </c>
      <c r="I310" s="436">
        <v>7</v>
      </c>
      <c r="J310" s="436">
        <v>0</v>
      </c>
      <c r="K310" s="436">
        <v>0</v>
      </c>
      <c r="L310" s="436">
        <v>0</v>
      </c>
      <c r="M310" s="436">
        <v>195</v>
      </c>
      <c r="N310" s="436">
        <v>195</v>
      </c>
      <c r="O310" s="436">
        <v>27</v>
      </c>
      <c r="P310" s="436">
        <v>168</v>
      </c>
      <c r="Q310" s="436">
        <v>0</v>
      </c>
      <c r="R310" s="436">
        <v>0</v>
      </c>
      <c r="S310" s="436">
        <v>0</v>
      </c>
      <c r="T310" s="436">
        <v>0</v>
      </c>
      <c r="U310" s="436">
        <v>0</v>
      </c>
      <c r="V310" s="436">
        <v>0</v>
      </c>
      <c r="W310" s="436">
        <v>0</v>
      </c>
      <c r="X310" s="436">
        <v>0</v>
      </c>
      <c r="Y310" s="436">
        <v>27.857142857142858</v>
      </c>
      <c r="Z310" s="436">
        <v>26.999999999999911</v>
      </c>
      <c r="AA310" s="436">
        <v>26.999999999999911</v>
      </c>
      <c r="AB310" s="436">
        <v>0</v>
      </c>
      <c r="AC310" s="436">
        <v>0</v>
      </c>
      <c r="AD310" s="436">
        <v>146.99999999999986</v>
      </c>
      <c r="AE310" s="436">
        <v>3.9999999999999973</v>
      </c>
      <c r="AF310" s="436">
        <v>5.9999999999999867</v>
      </c>
      <c r="AG310" s="436">
        <v>9.999999999999984</v>
      </c>
      <c r="AH310" s="436">
        <v>11.999999999999993</v>
      </c>
      <c r="AI310" s="436">
        <v>6.9999999999999805</v>
      </c>
      <c r="AJ310" s="436">
        <v>8.9999999999999893</v>
      </c>
      <c r="AK310" s="436">
        <v>0</v>
      </c>
      <c r="AL310" s="436">
        <v>0</v>
      </c>
      <c r="AM310" s="436">
        <v>0</v>
      </c>
      <c r="AN310" s="436">
        <v>0</v>
      </c>
      <c r="AO310" s="436">
        <v>0</v>
      </c>
      <c r="AP310" s="436">
        <v>0</v>
      </c>
      <c r="AQ310" s="436">
        <v>0</v>
      </c>
      <c r="AR310" s="436">
        <v>5.8035714285714164</v>
      </c>
      <c r="AS310" s="436">
        <v>0</v>
      </c>
      <c r="AT310" s="436">
        <v>47.620110883268623</v>
      </c>
      <c r="AU310" s="436">
        <v>0</v>
      </c>
      <c r="AV310" s="436">
        <v>0</v>
      </c>
      <c r="AW310" s="436">
        <v>0</v>
      </c>
      <c r="AX310" s="436">
        <v>0</v>
      </c>
      <c r="AY310" s="436">
        <v>0</v>
      </c>
      <c r="AZ310" s="436">
        <v>0</v>
      </c>
      <c r="BA310" s="436">
        <v>0</v>
      </c>
      <c r="BB310" s="436">
        <v>0</v>
      </c>
      <c r="BC310" s="436">
        <v>0.48799999999999999</v>
      </c>
      <c r="BD310" s="436">
        <v>0</v>
      </c>
      <c r="BE310" s="436">
        <v>0</v>
      </c>
      <c r="BF310" s="437">
        <v>0</v>
      </c>
      <c r="BG310" s="436">
        <v>0</v>
      </c>
      <c r="BH310" s="436">
        <v>1</v>
      </c>
      <c r="BI310" s="436">
        <v>0</v>
      </c>
    </row>
    <row r="311" spans="1:61">
      <c r="A311" s="432">
        <v>143413</v>
      </c>
      <c r="B311" s="432">
        <v>3302168</v>
      </c>
      <c r="C311" s="433" t="s">
        <v>383</v>
      </c>
      <c r="D311" s="417" t="s">
        <v>517</v>
      </c>
      <c r="E311" s="434" t="s">
        <v>518</v>
      </c>
      <c r="F311" s="435">
        <v>1</v>
      </c>
      <c r="G311" s="436">
        <v>0</v>
      </c>
      <c r="H311" s="436">
        <v>0</v>
      </c>
      <c r="I311" s="436">
        <v>0</v>
      </c>
      <c r="J311" s="436">
        <v>5</v>
      </c>
      <c r="K311" s="436">
        <v>3</v>
      </c>
      <c r="L311" s="436">
        <v>2</v>
      </c>
      <c r="M311" s="436">
        <v>901</v>
      </c>
      <c r="N311" s="436">
        <v>0</v>
      </c>
      <c r="O311" s="436">
        <v>0</v>
      </c>
      <c r="P311" s="436">
        <v>0</v>
      </c>
      <c r="Q311" s="436">
        <v>901</v>
      </c>
      <c r="R311" s="436">
        <v>537</v>
      </c>
      <c r="S311" s="436">
        <v>364</v>
      </c>
      <c r="T311" s="436">
        <v>179</v>
      </c>
      <c r="U311" s="436">
        <v>176</v>
      </c>
      <c r="V311" s="436">
        <v>182</v>
      </c>
      <c r="W311" s="436">
        <v>184</v>
      </c>
      <c r="X311" s="436">
        <v>180</v>
      </c>
      <c r="Y311" s="436">
        <v>180.2</v>
      </c>
      <c r="Z311" s="436">
        <v>0</v>
      </c>
      <c r="AA311" s="436">
        <v>0</v>
      </c>
      <c r="AB311" s="436">
        <v>542.99999999999932</v>
      </c>
      <c r="AC311" s="436">
        <v>576.99999999999943</v>
      </c>
      <c r="AD311" s="436">
        <v>0</v>
      </c>
      <c r="AE311" s="436">
        <v>0</v>
      </c>
      <c r="AF311" s="436">
        <v>0</v>
      </c>
      <c r="AG311" s="436">
        <v>0</v>
      </c>
      <c r="AH311" s="436">
        <v>0</v>
      </c>
      <c r="AI311" s="436">
        <v>0</v>
      </c>
      <c r="AJ311" s="436">
        <v>0</v>
      </c>
      <c r="AK311" s="436">
        <v>38.999999999999922</v>
      </c>
      <c r="AL311" s="436">
        <v>174.99999999999957</v>
      </c>
      <c r="AM311" s="436">
        <v>102.99999999999923</v>
      </c>
      <c r="AN311" s="436">
        <v>41.99999999999995</v>
      </c>
      <c r="AO311" s="436">
        <v>287.99999999999955</v>
      </c>
      <c r="AP311" s="436">
        <v>196.99999999999912</v>
      </c>
      <c r="AQ311" s="436">
        <v>56.999999999999908</v>
      </c>
      <c r="AR311" s="436">
        <v>0</v>
      </c>
      <c r="AS311" s="436">
        <v>82.273942093541123</v>
      </c>
      <c r="AT311" s="436">
        <v>0</v>
      </c>
      <c r="AU311" s="436">
        <v>90.552941176470512</v>
      </c>
      <c r="AV311" s="436">
        <v>92.292682926829272</v>
      </c>
      <c r="AW311" s="436">
        <v>105.97468354430376</v>
      </c>
      <c r="AX311" s="436">
        <v>103.5</v>
      </c>
      <c r="AY311" s="436">
        <v>101.25</v>
      </c>
      <c r="AZ311" s="436">
        <v>278.52554041799203</v>
      </c>
      <c r="BA311" s="436">
        <v>0</v>
      </c>
      <c r="BB311" s="436">
        <v>5.0712569521690085</v>
      </c>
      <c r="BC311" s="436">
        <v>0</v>
      </c>
      <c r="BD311" s="436">
        <v>1.175</v>
      </c>
      <c r="BE311" s="436">
        <v>0</v>
      </c>
      <c r="BF311" s="437">
        <v>0</v>
      </c>
      <c r="BG311" s="436">
        <v>0</v>
      </c>
      <c r="BH311" s="436">
        <v>0</v>
      </c>
      <c r="BI311" s="436">
        <v>1</v>
      </c>
    </row>
    <row r="312" spans="1:61">
      <c r="A312" s="432">
        <v>136944</v>
      </c>
      <c r="B312" s="432">
        <v>3304000</v>
      </c>
      <c r="C312" s="433" t="s">
        <v>384</v>
      </c>
      <c r="D312" s="417" t="s">
        <v>517</v>
      </c>
      <c r="E312" s="434" t="s">
        <v>518</v>
      </c>
      <c r="F312" s="435">
        <v>1</v>
      </c>
      <c r="G312" s="436">
        <v>0</v>
      </c>
      <c r="H312" s="436">
        <v>0</v>
      </c>
      <c r="I312" s="436">
        <v>0</v>
      </c>
      <c r="J312" s="436">
        <v>2</v>
      </c>
      <c r="K312" s="436">
        <v>0</v>
      </c>
      <c r="L312" s="436">
        <v>2</v>
      </c>
      <c r="M312" s="436">
        <v>357</v>
      </c>
      <c r="N312" s="436">
        <v>0</v>
      </c>
      <c r="O312" s="436">
        <v>0</v>
      </c>
      <c r="P312" s="436">
        <v>0</v>
      </c>
      <c r="Q312" s="436">
        <v>357</v>
      </c>
      <c r="R312" s="436">
        <v>0</v>
      </c>
      <c r="S312" s="436">
        <v>357</v>
      </c>
      <c r="T312" s="436">
        <v>0</v>
      </c>
      <c r="U312" s="436">
        <v>0</v>
      </c>
      <c r="V312" s="436">
        <v>0</v>
      </c>
      <c r="W312" s="436">
        <v>184</v>
      </c>
      <c r="X312" s="436">
        <v>173</v>
      </c>
      <c r="Y312" s="436">
        <v>178.5</v>
      </c>
      <c r="Z312" s="436">
        <v>0</v>
      </c>
      <c r="AA312" s="436">
        <v>0</v>
      </c>
      <c r="AB312" s="436">
        <v>49.999999999999794</v>
      </c>
      <c r="AC312" s="436">
        <v>59.999999999999893</v>
      </c>
      <c r="AD312" s="436">
        <v>0</v>
      </c>
      <c r="AE312" s="436">
        <v>0</v>
      </c>
      <c r="AF312" s="436">
        <v>0</v>
      </c>
      <c r="AG312" s="436">
        <v>0</v>
      </c>
      <c r="AH312" s="436">
        <v>0</v>
      </c>
      <c r="AI312" s="436">
        <v>0</v>
      </c>
      <c r="AJ312" s="436">
        <v>0</v>
      </c>
      <c r="AK312" s="436">
        <v>241.99999999999974</v>
      </c>
      <c r="AL312" s="436">
        <v>19.999999999999989</v>
      </c>
      <c r="AM312" s="436">
        <v>25</v>
      </c>
      <c r="AN312" s="436">
        <v>15.999999999999982</v>
      </c>
      <c r="AO312" s="436">
        <v>20.999999999999996</v>
      </c>
      <c r="AP312" s="436">
        <v>19.999999999999989</v>
      </c>
      <c r="AQ312" s="436">
        <v>12.999999999999989</v>
      </c>
      <c r="AR312" s="436">
        <v>0</v>
      </c>
      <c r="AS312" s="436">
        <v>1.0113314447592068</v>
      </c>
      <c r="AT312" s="436">
        <v>0</v>
      </c>
      <c r="AU312" s="436">
        <v>0</v>
      </c>
      <c r="AV312" s="436">
        <v>0</v>
      </c>
      <c r="AW312" s="436">
        <v>0</v>
      </c>
      <c r="AX312" s="436">
        <v>39.581395348837127</v>
      </c>
      <c r="AY312" s="436">
        <v>37.21511627906969</v>
      </c>
      <c r="AZ312" s="436">
        <v>41.830579137558061</v>
      </c>
      <c r="BA312" s="436">
        <v>0</v>
      </c>
      <c r="BB312" s="436">
        <v>0</v>
      </c>
      <c r="BC312" s="436">
        <v>0</v>
      </c>
      <c r="BD312" s="436">
        <v>0.89100000000000001</v>
      </c>
      <c r="BE312" s="436">
        <v>0</v>
      </c>
      <c r="BF312" s="437">
        <v>0</v>
      </c>
      <c r="BG312" s="436">
        <v>0</v>
      </c>
      <c r="BH312" s="436">
        <v>0</v>
      </c>
      <c r="BI312" s="436">
        <v>1</v>
      </c>
    </row>
    <row r="313" spans="1:61">
      <c r="A313" s="432">
        <v>138222</v>
      </c>
      <c r="B313" s="432">
        <v>3304003</v>
      </c>
      <c r="C313" s="433" t="s">
        <v>385</v>
      </c>
      <c r="D313" s="417" t="s">
        <v>517</v>
      </c>
      <c r="E313" s="434" t="s">
        <v>518</v>
      </c>
      <c r="F313" s="435">
        <v>1</v>
      </c>
      <c r="G313" s="436">
        <v>0</v>
      </c>
      <c r="H313" s="436">
        <v>0</v>
      </c>
      <c r="I313" s="436">
        <v>0</v>
      </c>
      <c r="J313" s="436">
        <v>3</v>
      </c>
      <c r="K313" s="436">
        <v>1</v>
      </c>
      <c r="L313" s="436">
        <v>2</v>
      </c>
      <c r="M313" s="436">
        <v>242</v>
      </c>
      <c r="N313" s="436">
        <v>0</v>
      </c>
      <c r="O313" s="436">
        <v>0</v>
      </c>
      <c r="P313" s="436">
        <v>0</v>
      </c>
      <c r="Q313" s="436">
        <v>242</v>
      </c>
      <c r="R313" s="436">
        <v>80</v>
      </c>
      <c r="S313" s="436">
        <v>162</v>
      </c>
      <c r="T313" s="436">
        <v>0</v>
      </c>
      <c r="U313" s="436">
        <v>0</v>
      </c>
      <c r="V313" s="436">
        <v>80</v>
      </c>
      <c r="W313" s="436">
        <v>81</v>
      </c>
      <c r="X313" s="436">
        <v>81</v>
      </c>
      <c r="Y313" s="436">
        <v>80.666666666666671</v>
      </c>
      <c r="Z313" s="436">
        <v>0</v>
      </c>
      <c r="AA313" s="436">
        <v>0</v>
      </c>
      <c r="AB313" s="436">
        <v>96.999999999999829</v>
      </c>
      <c r="AC313" s="436">
        <v>108.99999999999979</v>
      </c>
      <c r="AD313" s="436">
        <v>0</v>
      </c>
      <c r="AE313" s="436">
        <v>0</v>
      </c>
      <c r="AF313" s="436">
        <v>0</v>
      </c>
      <c r="AG313" s="436">
        <v>0</v>
      </c>
      <c r="AH313" s="436">
        <v>0</v>
      </c>
      <c r="AI313" s="436">
        <v>0</v>
      </c>
      <c r="AJ313" s="436">
        <v>0</v>
      </c>
      <c r="AK313" s="436">
        <v>43.999999999999801</v>
      </c>
      <c r="AL313" s="436">
        <v>19.999999999999986</v>
      </c>
      <c r="AM313" s="436">
        <v>28.999999999999844</v>
      </c>
      <c r="AN313" s="436">
        <v>31.999999999999833</v>
      </c>
      <c r="AO313" s="436">
        <v>38.999999999999901</v>
      </c>
      <c r="AP313" s="436">
        <v>48.99999999999995</v>
      </c>
      <c r="AQ313" s="436">
        <v>28.999999999999844</v>
      </c>
      <c r="AR313" s="436">
        <v>0</v>
      </c>
      <c r="AS313" s="436">
        <v>36.299999999999997</v>
      </c>
      <c r="AT313" s="436">
        <v>0</v>
      </c>
      <c r="AU313" s="436">
        <v>0</v>
      </c>
      <c r="AV313" s="436">
        <v>0</v>
      </c>
      <c r="AW313" s="436">
        <v>21.69491525423728</v>
      </c>
      <c r="AX313" s="436">
        <v>50.625</v>
      </c>
      <c r="AY313" s="436">
        <v>50.625</v>
      </c>
      <c r="AZ313" s="436">
        <v>67.24871049025424</v>
      </c>
      <c r="BA313" s="436">
        <v>0</v>
      </c>
      <c r="BB313" s="436">
        <v>0</v>
      </c>
      <c r="BC313" s="436">
        <v>0</v>
      </c>
      <c r="BD313" s="436">
        <v>0.65500000000000003</v>
      </c>
      <c r="BE313" s="436">
        <v>0.65555555555555545</v>
      </c>
      <c r="BF313" s="437">
        <v>0</v>
      </c>
      <c r="BG313" s="436">
        <v>0</v>
      </c>
      <c r="BH313" s="436">
        <v>0</v>
      </c>
      <c r="BI313" s="436">
        <v>1</v>
      </c>
    </row>
    <row r="314" spans="1:61">
      <c r="A314" s="432">
        <v>138586</v>
      </c>
      <c r="B314" s="432">
        <v>3304004</v>
      </c>
      <c r="C314" s="433" t="s">
        <v>386</v>
      </c>
      <c r="D314" s="417" t="s">
        <v>517</v>
      </c>
      <c r="E314" s="434" t="s">
        <v>518</v>
      </c>
      <c r="F314" s="435">
        <v>1</v>
      </c>
      <c r="G314" s="436">
        <v>0</v>
      </c>
      <c r="H314" s="436">
        <v>0</v>
      </c>
      <c r="I314" s="436">
        <v>0</v>
      </c>
      <c r="J314" s="436">
        <v>5</v>
      </c>
      <c r="K314" s="436">
        <v>3</v>
      </c>
      <c r="L314" s="436">
        <v>2</v>
      </c>
      <c r="M314" s="436">
        <v>567</v>
      </c>
      <c r="N314" s="436">
        <v>0</v>
      </c>
      <c r="O314" s="436">
        <v>0</v>
      </c>
      <c r="P314" s="436">
        <v>0</v>
      </c>
      <c r="Q314" s="436">
        <v>567</v>
      </c>
      <c r="R314" s="436">
        <v>336</v>
      </c>
      <c r="S314" s="436">
        <v>231</v>
      </c>
      <c r="T314" s="436">
        <v>119</v>
      </c>
      <c r="U314" s="436">
        <v>108</v>
      </c>
      <c r="V314" s="436">
        <v>109</v>
      </c>
      <c r="W314" s="436">
        <v>108</v>
      </c>
      <c r="X314" s="436">
        <v>123</v>
      </c>
      <c r="Y314" s="436">
        <v>113.4</v>
      </c>
      <c r="Z314" s="436">
        <v>0</v>
      </c>
      <c r="AA314" s="436">
        <v>0</v>
      </c>
      <c r="AB314" s="436">
        <v>166.99999999999989</v>
      </c>
      <c r="AC314" s="436">
        <v>187.99999999999986</v>
      </c>
      <c r="AD314" s="436">
        <v>0</v>
      </c>
      <c r="AE314" s="436">
        <v>0</v>
      </c>
      <c r="AF314" s="436">
        <v>0</v>
      </c>
      <c r="AG314" s="436">
        <v>0</v>
      </c>
      <c r="AH314" s="436">
        <v>0</v>
      </c>
      <c r="AI314" s="436">
        <v>0</v>
      </c>
      <c r="AJ314" s="436">
        <v>0</v>
      </c>
      <c r="AK314" s="436">
        <v>160.99999999999966</v>
      </c>
      <c r="AL314" s="436">
        <v>44.999999999999964</v>
      </c>
      <c r="AM314" s="436">
        <v>75.999999999999787</v>
      </c>
      <c r="AN314" s="436">
        <v>61.999999999999986</v>
      </c>
      <c r="AO314" s="436">
        <v>63.999999999999879</v>
      </c>
      <c r="AP314" s="436">
        <v>117.99999999999974</v>
      </c>
      <c r="AQ314" s="436">
        <v>40.999999999999957</v>
      </c>
      <c r="AR314" s="436">
        <v>0</v>
      </c>
      <c r="AS314" s="436">
        <v>11.019434628975254</v>
      </c>
      <c r="AT314" s="436">
        <v>0</v>
      </c>
      <c r="AU314" s="436">
        <v>30.254237288135567</v>
      </c>
      <c r="AV314" s="436">
        <v>31.153846153846104</v>
      </c>
      <c r="AW314" s="436">
        <v>39.728971962616797</v>
      </c>
      <c r="AX314" s="436">
        <v>27.252336448598037</v>
      </c>
      <c r="AY314" s="436">
        <v>31.037383177569989</v>
      </c>
      <c r="AZ314" s="436">
        <v>90.139590018916849</v>
      </c>
      <c r="BA314" s="436">
        <v>0</v>
      </c>
      <c r="BB314" s="436">
        <v>0</v>
      </c>
      <c r="BC314" s="436">
        <v>0</v>
      </c>
      <c r="BD314" s="436">
        <v>0.65300000000000002</v>
      </c>
      <c r="BE314" s="436">
        <v>0.10999999999999988</v>
      </c>
      <c r="BF314" s="437">
        <v>0</v>
      </c>
      <c r="BG314" s="436">
        <v>0</v>
      </c>
      <c r="BH314" s="436">
        <v>0</v>
      </c>
      <c r="BI314" s="436">
        <v>1</v>
      </c>
    </row>
    <row r="315" spans="1:61">
      <c r="A315" s="432">
        <v>139047</v>
      </c>
      <c r="B315" s="432">
        <v>3304005</v>
      </c>
      <c r="C315" s="433" t="s">
        <v>387</v>
      </c>
      <c r="D315" s="417" t="s">
        <v>517</v>
      </c>
      <c r="E315" s="434" t="s">
        <v>518</v>
      </c>
      <c r="F315" s="435">
        <v>1</v>
      </c>
      <c r="G315" s="436">
        <v>0</v>
      </c>
      <c r="H315" s="436">
        <v>0</v>
      </c>
      <c r="I315" s="436">
        <v>0</v>
      </c>
      <c r="J315" s="436">
        <v>5</v>
      </c>
      <c r="K315" s="436">
        <v>3</v>
      </c>
      <c r="L315" s="436">
        <v>2</v>
      </c>
      <c r="M315" s="436">
        <v>542</v>
      </c>
      <c r="N315" s="436">
        <v>0</v>
      </c>
      <c r="O315" s="436">
        <v>0</v>
      </c>
      <c r="P315" s="436">
        <v>0</v>
      </c>
      <c r="Q315" s="436">
        <v>542</v>
      </c>
      <c r="R315" s="436">
        <v>328</v>
      </c>
      <c r="S315" s="436">
        <v>214</v>
      </c>
      <c r="T315" s="436">
        <v>97</v>
      </c>
      <c r="U315" s="436">
        <v>121</v>
      </c>
      <c r="V315" s="436">
        <v>110</v>
      </c>
      <c r="W315" s="436">
        <v>115</v>
      </c>
      <c r="X315" s="436">
        <v>99</v>
      </c>
      <c r="Y315" s="436">
        <v>108.4</v>
      </c>
      <c r="Z315" s="436">
        <v>0</v>
      </c>
      <c r="AA315" s="436">
        <v>0</v>
      </c>
      <c r="AB315" s="436">
        <v>353.99999999999966</v>
      </c>
      <c r="AC315" s="436">
        <v>374.99999999999994</v>
      </c>
      <c r="AD315" s="436">
        <v>0</v>
      </c>
      <c r="AE315" s="436">
        <v>0</v>
      </c>
      <c r="AF315" s="436">
        <v>0</v>
      </c>
      <c r="AG315" s="436">
        <v>0</v>
      </c>
      <c r="AH315" s="436">
        <v>0</v>
      </c>
      <c r="AI315" s="436">
        <v>0</v>
      </c>
      <c r="AJ315" s="436">
        <v>0</v>
      </c>
      <c r="AK315" s="436">
        <v>100.1848428835488</v>
      </c>
      <c r="AL315" s="436">
        <v>6.0110905730129378</v>
      </c>
      <c r="AM315" s="436">
        <v>11.020332717190351</v>
      </c>
      <c r="AN315" s="436">
        <v>91.168207024029101</v>
      </c>
      <c r="AO315" s="436">
        <v>70.129390018484088</v>
      </c>
      <c r="AP315" s="436">
        <v>81.149722735674388</v>
      </c>
      <c r="AQ315" s="436">
        <v>182.33641404805874</v>
      </c>
      <c r="AR315" s="436">
        <v>0</v>
      </c>
      <c r="AS315" s="436">
        <v>53.593283582089512</v>
      </c>
      <c r="AT315" s="436">
        <v>0</v>
      </c>
      <c r="AU315" s="436">
        <v>37.30769230769225</v>
      </c>
      <c r="AV315" s="436">
        <v>57.823008849557489</v>
      </c>
      <c r="AW315" s="436">
        <v>57.499999999999922</v>
      </c>
      <c r="AX315" s="436">
        <v>70.594059405940484</v>
      </c>
      <c r="AY315" s="436">
        <v>60.772277227722682</v>
      </c>
      <c r="AZ315" s="436">
        <v>159.50166299482615</v>
      </c>
      <c r="BA315" s="436">
        <v>0</v>
      </c>
      <c r="BB315" s="436">
        <v>11.479999999999954</v>
      </c>
      <c r="BC315" s="436">
        <v>0</v>
      </c>
      <c r="BD315" s="436">
        <v>1.4279999999999999</v>
      </c>
      <c r="BE315" s="436">
        <v>0.19333333333333325</v>
      </c>
      <c r="BF315" s="437">
        <v>0</v>
      </c>
      <c r="BG315" s="436">
        <v>0</v>
      </c>
      <c r="BH315" s="436">
        <v>0</v>
      </c>
      <c r="BI315" s="436">
        <v>1</v>
      </c>
    </row>
    <row r="316" spans="1:61">
      <c r="A316" s="432">
        <v>139048</v>
      </c>
      <c r="B316" s="432">
        <v>3304006</v>
      </c>
      <c r="C316" s="433" t="s">
        <v>388</v>
      </c>
      <c r="D316" s="417" t="s">
        <v>517</v>
      </c>
      <c r="E316" s="434" t="s">
        <v>518</v>
      </c>
      <c r="F316" s="435">
        <v>1</v>
      </c>
      <c r="G316" s="436">
        <v>0</v>
      </c>
      <c r="H316" s="436">
        <v>0</v>
      </c>
      <c r="I316" s="436">
        <v>0</v>
      </c>
      <c r="J316" s="436">
        <v>5</v>
      </c>
      <c r="K316" s="436">
        <v>3</v>
      </c>
      <c r="L316" s="436">
        <v>2</v>
      </c>
      <c r="M316" s="436">
        <v>947</v>
      </c>
      <c r="N316" s="436">
        <v>0</v>
      </c>
      <c r="O316" s="436">
        <v>0</v>
      </c>
      <c r="P316" s="436">
        <v>0</v>
      </c>
      <c r="Q316" s="436">
        <v>947</v>
      </c>
      <c r="R316" s="436">
        <v>597</v>
      </c>
      <c r="S316" s="436">
        <v>350</v>
      </c>
      <c r="T316" s="436">
        <v>210</v>
      </c>
      <c r="U316" s="436">
        <v>208</v>
      </c>
      <c r="V316" s="436">
        <v>179</v>
      </c>
      <c r="W316" s="436">
        <v>179</v>
      </c>
      <c r="X316" s="436">
        <v>171</v>
      </c>
      <c r="Y316" s="436">
        <v>189.4</v>
      </c>
      <c r="Z316" s="436">
        <v>0</v>
      </c>
      <c r="AA316" s="436">
        <v>0</v>
      </c>
      <c r="AB316" s="436">
        <v>514.99999999999966</v>
      </c>
      <c r="AC316" s="436">
        <v>642.99999999999909</v>
      </c>
      <c r="AD316" s="436">
        <v>0</v>
      </c>
      <c r="AE316" s="436">
        <v>0</v>
      </c>
      <c r="AF316" s="436">
        <v>0</v>
      </c>
      <c r="AG316" s="436">
        <v>0</v>
      </c>
      <c r="AH316" s="436">
        <v>0</v>
      </c>
      <c r="AI316" s="436">
        <v>0</v>
      </c>
      <c r="AJ316" s="436">
        <v>0</v>
      </c>
      <c r="AK316" s="436">
        <v>42.044397463002049</v>
      </c>
      <c r="AL316" s="436">
        <v>119.12579281183889</v>
      </c>
      <c r="AM316" s="436">
        <v>29.030655391120508</v>
      </c>
      <c r="AN316" s="436">
        <v>108.11416490486232</v>
      </c>
      <c r="AO316" s="436">
        <v>88.093023255813875</v>
      </c>
      <c r="AP316" s="436">
        <v>313.33086680761039</v>
      </c>
      <c r="AQ316" s="436">
        <v>247.26109936575003</v>
      </c>
      <c r="AR316" s="436">
        <v>0</v>
      </c>
      <c r="AS316" s="436">
        <v>6.0063424947145805</v>
      </c>
      <c r="AT316" s="436">
        <v>0</v>
      </c>
      <c r="AU316" s="436">
        <v>87.931034482758591</v>
      </c>
      <c r="AV316" s="436">
        <v>90.745098039215577</v>
      </c>
      <c r="AW316" s="436">
        <v>81.36363636363626</v>
      </c>
      <c r="AX316" s="436">
        <v>87.394117647058806</v>
      </c>
      <c r="AY316" s="436">
        <v>83.488235294117629</v>
      </c>
      <c r="AZ316" s="436">
        <v>243.87823671073562</v>
      </c>
      <c r="BA316" s="436">
        <v>0</v>
      </c>
      <c r="BB316" s="436">
        <v>0</v>
      </c>
      <c r="BC316" s="436">
        <v>0</v>
      </c>
      <c r="BD316" s="436">
        <v>2.4609999999999999</v>
      </c>
      <c r="BE316" s="436">
        <v>0</v>
      </c>
      <c r="BF316" s="437">
        <v>0.10166666666666591</v>
      </c>
      <c r="BG316" s="436">
        <v>0</v>
      </c>
      <c r="BH316" s="436">
        <v>0</v>
      </c>
      <c r="BI316" s="436">
        <v>1</v>
      </c>
    </row>
    <row r="317" spans="1:61">
      <c r="A317" s="432">
        <v>139788</v>
      </c>
      <c r="B317" s="432">
        <v>3304010</v>
      </c>
      <c r="C317" s="433" t="s">
        <v>389</v>
      </c>
      <c r="D317" s="417" t="s">
        <v>517</v>
      </c>
      <c r="E317" s="434" t="s">
        <v>518</v>
      </c>
      <c r="F317" s="435">
        <v>1</v>
      </c>
      <c r="G317" s="436">
        <v>0</v>
      </c>
      <c r="H317" s="436">
        <v>0</v>
      </c>
      <c r="I317" s="436">
        <v>0</v>
      </c>
      <c r="J317" s="436">
        <v>2</v>
      </c>
      <c r="K317" s="436">
        <v>0</v>
      </c>
      <c r="L317" s="436">
        <v>2</v>
      </c>
      <c r="M317" s="436">
        <v>107</v>
      </c>
      <c r="N317" s="436">
        <v>0</v>
      </c>
      <c r="O317" s="436">
        <v>0</v>
      </c>
      <c r="P317" s="436">
        <v>0</v>
      </c>
      <c r="Q317" s="436">
        <v>107</v>
      </c>
      <c r="R317" s="436">
        <v>0</v>
      </c>
      <c r="S317" s="436">
        <v>107</v>
      </c>
      <c r="T317" s="436">
        <v>0</v>
      </c>
      <c r="U317" s="436">
        <v>0</v>
      </c>
      <c r="V317" s="436">
        <v>0</v>
      </c>
      <c r="W317" s="436">
        <v>39</v>
      </c>
      <c r="X317" s="436">
        <v>68</v>
      </c>
      <c r="Y317" s="436">
        <v>53.5</v>
      </c>
      <c r="Z317" s="436">
        <v>0</v>
      </c>
      <c r="AA317" s="436">
        <v>0</v>
      </c>
      <c r="AB317" s="436">
        <v>34.999999999999922</v>
      </c>
      <c r="AC317" s="436">
        <v>63.999999999999957</v>
      </c>
      <c r="AD317" s="436">
        <v>0</v>
      </c>
      <c r="AE317" s="436">
        <v>0</v>
      </c>
      <c r="AF317" s="436">
        <v>0</v>
      </c>
      <c r="AG317" s="436">
        <v>0</v>
      </c>
      <c r="AH317" s="436">
        <v>0</v>
      </c>
      <c r="AI317" s="436">
        <v>0</v>
      </c>
      <c r="AJ317" s="436">
        <v>0</v>
      </c>
      <c r="AK317" s="436">
        <v>4.9999999999999973</v>
      </c>
      <c r="AL317" s="436">
        <v>5.9999999999999911</v>
      </c>
      <c r="AM317" s="436">
        <v>14.999999999999952</v>
      </c>
      <c r="AN317" s="436">
        <v>14.999999999999952</v>
      </c>
      <c r="AO317" s="436">
        <v>39.999999999999936</v>
      </c>
      <c r="AP317" s="436">
        <v>18.999999999999901</v>
      </c>
      <c r="AQ317" s="436">
        <v>6.9999999999999947</v>
      </c>
      <c r="AR317" s="436">
        <v>0</v>
      </c>
      <c r="AS317" s="436">
        <v>37.999999999999908</v>
      </c>
      <c r="AT317" s="436">
        <v>0</v>
      </c>
      <c r="AU317" s="436">
        <v>0</v>
      </c>
      <c r="AV317" s="436">
        <v>0</v>
      </c>
      <c r="AW317" s="436">
        <v>0</v>
      </c>
      <c r="AX317" s="436">
        <v>22.043478260869534</v>
      </c>
      <c r="AY317" s="436">
        <v>38.434782608695599</v>
      </c>
      <c r="AZ317" s="436">
        <v>32.942130101739089</v>
      </c>
      <c r="BA317" s="436">
        <v>0</v>
      </c>
      <c r="BB317" s="436">
        <v>4.6837735849056195</v>
      </c>
      <c r="BC317" s="436">
        <v>0</v>
      </c>
      <c r="BD317" s="436">
        <v>0.54800000000000004</v>
      </c>
      <c r="BE317" s="436">
        <v>1</v>
      </c>
      <c r="BF317" s="437">
        <v>0</v>
      </c>
      <c r="BG317" s="436">
        <v>0</v>
      </c>
      <c r="BH317" s="436">
        <v>0</v>
      </c>
      <c r="BI317" s="436">
        <v>1</v>
      </c>
    </row>
    <row r="318" spans="1:61">
      <c r="A318" s="432">
        <v>137346</v>
      </c>
      <c r="B318" s="432">
        <v>3304012</v>
      </c>
      <c r="C318" s="433" t="s">
        <v>390</v>
      </c>
      <c r="D318" s="417" t="s">
        <v>517</v>
      </c>
      <c r="E318" s="434" t="s">
        <v>518</v>
      </c>
      <c r="F318" s="435">
        <v>1</v>
      </c>
      <c r="G318" s="436">
        <v>0</v>
      </c>
      <c r="H318" s="436">
        <v>0</v>
      </c>
      <c r="I318" s="436">
        <v>0</v>
      </c>
      <c r="J318" s="436">
        <v>5</v>
      </c>
      <c r="K318" s="436">
        <v>3</v>
      </c>
      <c r="L318" s="436">
        <v>2</v>
      </c>
      <c r="M318" s="436">
        <v>590</v>
      </c>
      <c r="N318" s="436">
        <v>0</v>
      </c>
      <c r="O318" s="436">
        <v>0</v>
      </c>
      <c r="P318" s="436">
        <v>0</v>
      </c>
      <c r="Q318" s="436">
        <v>590</v>
      </c>
      <c r="R318" s="436">
        <v>355</v>
      </c>
      <c r="S318" s="436">
        <v>235</v>
      </c>
      <c r="T318" s="436">
        <v>118</v>
      </c>
      <c r="U318" s="436">
        <v>121</v>
      </c>
      <c r="V318" s="436">
        <v>116</v>
      </c>
      <c r="W318" s="436">
        <v>116</v>
      </c>
      <c r="X318" s="436">
        <v>119</v>
      </c>
      <c r="Y318" s="436">
        <v>118</v>
      </c>
      <c r="Z318" s="436">
        <v>0</v>
      </c>
      <c r="AA318" s="436">
        <v>0</v>
      </c>
      <c r="AB318" s="436">
        <v>299.99999999999972</v>
      </c>
      <c r="AC318" s="436">
        <v>344.99999999999972</v>
      </c>
      <c r="AD318" s="436">
        <v>0</v>
      </c>
      <c r="AE318" s="436">
        <v>0</v>
      </c>
      <c r="AF318" s="436">
        <v>0</v>
      </c>
      <c r="AG318" s="436">
        <v>0</v>
      </c>
      <c r="AH318" s="436">
        <v>0</v>
      </c>
      <c r="AI318" s="436">
        <v>0</v>
      </c>
      <c r="AJ318" s="436">
        <v>0</v>
      </c>
      <c r="AK318" s="436">
        <v>100.99999999999994</v>
      </c>
      <c r="AL318" s="436">
        <v>25.999999999999947</v>
      </c>
      <c r="AM318" s="436">
        <v>30.999999999999982</v>
      </c>
      <c r="AN318" s="436">
        <v>43.99999999999995</v>
      </c>
      <c r="AO318" s="436">
        <v>84.999999999999702</v>
      </c>
      <c r="AP318" s="436">
        <v>189.99999999999955</v>
      </c>
      <c r="AQ318" s="436">
        <v>112.99999999999967</v>
      </c>
      <c r="AR318" s="436">
        <v>0</v>
      </c>
      <c r="AS318" s="436">
        <v>52.088285229202008</v>
      </c>
      <c r="AT318" s="436">
        <v>0</v>
      </c>
      <c r="AU318" s="436">
        <v>44.121739130434676</v>
      </c>
      <c r="AV318" s="436">
        <v>41.034782608695572</v>
      </c>
      <c r="AW318" s="436">
        <v>46.639175257731949</v>
      </c>
      <c r="AX318" s="436">
        <v>58</v>
      </c>
      <c r="AY318" s="436">
        <v>59.5</v>
      </c>
      <c r="AZ318" s="436">
        <v>140.31435011439791</v>
      </c>
      <c r="BA318" s="436">
        <v>0</v>
      </c>
      <c r="BB318" s="436">
        <v>3.5999999999999761</v>
      </c>
      <c r="BC318" s="436">
        <v>0</v>
      </c>
      <c r="BD318" s="436">
        <v>1.262</v>
      </c>
      <c r="BE318" s="436">
        <v>3.3333333333333326E-2</v>
      </c>
      <c r="BF318" s="437">
        <v>0</v>
      </c>
      <c r="BG318" s="436">
        <v>0</v>
      </c>
      <c r="BH318" s="436">
        <v>0</v>
      </c>
      <c r="BI318" s="436">
        <v>1</v>
      </c>
    </row>
    <row r="319" spans="1:61">
      <c r="A319" s="432">
        <v>140014</v>
      </c>
      <c r="B319" s="432">
        <v>3304013</v>
      </c>
      <c r="C319" s="433" t="s">
        <v>391</v>
      </c>
      <c r="D319" s="417" t="s">
        <v>517</v>
      </c>
      <c r="E319" s="434" t="s">
        <v>518</v>
      </c>
      <c r="F319" s="435">
        <v>1</v>
      </c>
      <c r="G319" s="436">
        <v>0</v>
      </c>
      <c r="H319" s="436">
        <v>0</v>
      </c>
      <c r="I319" s="436">
        <v>0</v>
      </c>
      <c r="J319" s="436">
        <v>5</v>
      </c>
      <c r="K319" s="436">
        <v>3</v>
      </c>
      <c r="L319" s="436">
        <v>2</v>
      </c>
      <c r="M319" s="436">
        <v>880</v>
      </c>
      <c r="N319" s="436">
        <v>0</v>
      </c>
      <c r="O319" s="436">
        <v>0</v>
      </c>
      <c r="P319" s="436">
        <v>0</v>
      </c>
      <c r="Q319" s="436">
        <v>880</v>
      </c>
      <c r="R319" s="436">
        <v>540</v>
      </c>
      <c r="S319" s="436">
        <v>340</v>
      </c>
      <c r="T319" s="436">
        <v>187</v>
      </c>
      <c r="U319" s="436">
        <v>176</v>
      </c>
      <c r="V319" s="436">
        <v>177</v>
      </c>
      <c r="W319" s="436">
        <v>177</v>
      </c>
      <c r="X319" s="436">
        <v>163</v>
      </c>
      <c r="Y319" s="436">
        <v>176</v>
      </c>
      <c r="Z319" s="436">
        <v>0</v>
      </c>
      <c r="AA319" s="436">
        <v>0</v>
      </c>
      <c r="AB319" s="436">
        <v>550</v>
      </c>
      <c r="AC319" s="436">
        <v>641.99999999999955</v>
      </c>
      <c r="AD319" s="436">
        <v>0</v>
      </c>
      <c r="AE319" s="436">
        <v>0</v>
      </c>
      <c r="AF319" s="436">
        <v>0</v>
      </c>
      <c r="AG319" s="436">
        <v>0</v>
      </c>
      <c r="AH319" s="436">
        <v>0</v>
      </c>
      <c r="AI319" s="436">
        <v>0</v>
      </c>
      <c r="AJ319" s="436">
        <v>0</v>
      </c>
      <c r="AK319" s="436">
        <v>14.999999999999959</v>
      </c>
      <c r="AL319" s="436">
        <v>20.999999999999943</v>
      </c>
      <c r="AM319" s="436">
        <v>74.999999999999972</v>
      </c>
      <c r="AN319" s="436">
        <v>80.999999999999957</v>
      </c>
      <c r="AO319" s="436">
        <v>418.99999999999949</v>
      </c>
      <c r="AP319" s="436">
        <v>170.99999999999929</v>
      </c>
      <c r="AQ319" s="436">
        <v>97.999999999999673</v>
      </c>
      <c r="AR319" s="436">
        <v>0</v>
      </c>
      <c r="AS319" s="436">
        <v>107.12172923776984</v>
      </c>
      <c r="AT319" s="436">
        <v>0</v>
      </c>
      <c r="AU319" s="436">
        <v>79.237288135593218</v>
      </c>
      <c r="AV319" s="436">
        <v>80.217687074829925</v>
      </c>
      <c r="AW319" s="436">
        <v>89.649350649350566</v>
      </c>
      <c r="AX319" s="436">
        <v>80.658227848101163</v>
      </c>
      <c r="AY319" s="436">
        <v>74.278481012658133</v>
      </c>
      <c r="AZ319" s="436">
        <v>228.49220456943172</v>
      </c>
      <c r="BA319" s="436">
        <v>0</v>
      </c>
      <c r="BB319" s="436">
        <v>0</v>
      </c>
      <c r="BC319" s="436">
        <v>0</v>
      </c>
      <c r="BD319" s="436">
        <v>1.0089999999999999</v>
      </c>
      <c r="BE319" s="436">
        <v>0</v>
      </c>
      <c r="BF319" s="437">
        <v>0</v>
      </c>
      <c r="BG319" s="436">
        <v>0</v>
      </c>
      <c r="BH319" s="436">
        <v>0</v>
      </c>
      <c r="BI319" s="436">
        <v>1</v>
      </c>
    </row>
    <row r="320" spans="1:61">
      <c r="A320" s="432">
        <v>140863</v>
      </c>
      <c r="B320" s="432">
        <v>3304014</v>
      </c>
      <c r="C320" s="433" t="s">
        <v>392</v>
      </c>
      <c r="D320" s="417" t="s">
        <v>517</v>
      </c>
      <c r="E320" s="434" t="s">
        <v>518</v>
      </c>
      <c r="F320" s="435">
        <v>1</v>
      </c>
      <c r="G320" s="436">
        <v>0</v>
      </c>
      <c r="H320" s="436">
        <v>0</v>
      </c>
      <c r="I320" s="436">
        <v>0</v>
      </c>
      <c r="J320" s="436">
        <v>5</v>
      </c>
      <c r="K320" s="436">
        <v>3</v>
      </c>
      <c r="L320" s="436">
        <v>2</v>
      </c>
      <c r="M320" s="436">
        <v>771</v>
      </c>
      <c r="N320" s="436">
        <v>0</v>
      </c>
      <c r="O320" s="436">
        <v>0</v>
      </c>
      <c r="P320" s="436">
        <v>0</v>
      </c>
      <c r="Q320" s="436">
        <v>771</v>
      </c>
      <c r="R320" s="436">
        <v>470</v>
      </c>
      <c r="S320" s="436">
        <v>301</v>
      </c>
      <c r="T320" s="436">
        <v>148</v>
      </c>
      <c r="U320" s="436">
        <v>173</v>
      </c>
      <c r="V320" s="436">
        <v>149</v>
      </c>
      <c r="W320" s="436">
        <v>152</v>
      </c>
      <c r="X320" s="436">
        <v>149</v>
      </c>
      <c r="Y320" s="436">
        <v>154.19999999999999</v>
      </c>
      <c r="Z320" s="436">
        <v>0</v>
      </c>
      <c r="AA320" s="436">
        <v>0</v>
      </c>
      <c r="AB320" s="436">
        <v>315.99999999999932</v>
      </c>
      <c r="AC320" s="436">
        <v>352.99999999999989</v>
      </c>
      <c r="AD320" s="436">
        <v>0</v>
      </c>
      <c r="AE320" s="436">
        <v>0</v>
      </c>
      <c r="AF320" s="436">
        <v>0</v>
      </c>
      <c r="AG320" s="436">
        <v>0</v>
      </c>
      <c r="AH320" s="436">
        <v>0</v>
      </c>
      <c r="AI320" s="436">
        <v>0</v>
      </c>
      <c r="AJ320" s="436">
        <v>0</v>
      </c>
      <c r="AK320" s="436">
        <v>209.08474576271178</v>
      </c>
      <c r="AL320" s="436">
        <v>59.307692307692292</v>
      </c>
      <c r="AM320" s="436">
        <v>52.271186440677944</v>
      </c>
      <c r="AN320" s="436">
        <v>116.60495436766622</v>
      </c>
      <c r="AO320" s="436">
        <v>94.490221642763302</v>
      </c>
      <c r="AP320" s="436">
        <v>181.94393741851334</v>
      </c>
      <c r="AQ320" s="436">
        <v>57.297262059973853</v>
      </c>
      <c r="AR320" s="436">
        <v>0</v>
      </c>
      <c r="AS320" s="436">
        <v>48.062337662337633</v>
      </c>
      <c r="AT320" s="436">
        <v>0</v>
      </c>
      <c r="AU320" s="436">
        <v>48.985915492957631</v>
      </c>
      <c r="AV320" s="436">
        <v>61.558282208588835</v>
      </c>
      <c r="AW320" s="436">
        <v>55.612676056337982</v>
      </c>
      <c r="AX320" s="436">
        <v>59.674074074073985</v>
      </c>
      <c r="AY320" s="436">
        <v>58.496296296296208</v>
      </c>
      <c r="AZ320" s="436">
        <v>160.46334011065591</v>
      </c>
      <c r="BA320" s="436">
        <v>0</v>
      </c>
      <c r="BB320" s="436">
        <v>0</v>
      </c>
      <c r="BC320" s="436">
        <v>0</v>
      </c>
      <c r="BD320" s="436">
        <v>1.1639999999999999</v>
      </c>
      <c r="BE320" s="436">
        <v>0</v>
      </c>
      <c r="BF320" s="437">
        <v>0</v>
      </c>
      <c r="BG320" s="436">
        <v>0</v>
      </c>
      <c r="BH320" s="436">
        <v>0</v>
      </c>
      <c r="BI320" s="436">
        <v>1</v>
      </c>
    </row>
    <row r="321" spans="1:61">
      <c r="A321" s="432">
        <v>141003</v>
      </c>
      <c r="B321" s="432">
        <v>3304016</v>
      </c>
      <c r="C321" s="433" t="s">
        <v>393</v>
      </c>
      <c r="D321" s="417" t="s">
        <v>517</v>
      </c>
      <c r="E321" s="434" t="s">
        <v>518</v>
      </c>
      <c r="F321" s="435">
        <v>1</v>
      </c>
      <c r="G321" s="436">
        <v>0</v>
      </c>
      <c r="H321" s="436">
        <v>0</v>
      </c>
      <c r="I321" s="436">
        <v>0</v>
      </c>
      <c r="J321" s="436">
        <v>5</v>
      </c>
      <c r="K321" s="436">
        <v>3</v>
      </c>
      <c r="L321" s="436">
        <v>2</v>
      </c>
      <c r="M321" s="436">
        <v>559</v>
      </c>
      <c r="N321" s="436">
        <v>0</v>
      </c>
      <c r="O321" s="436">
        <v>0</v>
      </c>
      <c r="P321" s="436">
        <v>0</v>
      </c>
      <c r="Q321" s="436">
        <v>559</v>
      </c>
      <c r="R321" s="436">
        <v>303</v>
      </c>
      <c r="S321" s="436">
        <v>256</v>
      </c>
      <c r="T321" s="436">
        <v>85</v>
      </c>
      <c r="U321" s="436">
        <v>109</v>
      </c>
      <c r="V321" s="436">
        <v>109</v>
      </c>
      <c r="W321" s="436">
        <v>138</v>
      </c>
      <c r="X321" s="436">
        <v>118</v>
      </c>
      <c r="Y321" s="436">
        <v>111.8</v>
      </c>
      <c r="Z321" s="436">
        <v>0</v>
      </c>
      <c r="AA321" s="436">
        <v>0</v>
      </c>
      <c r="AB321" s="436">
        <v>322.99999999999977</v>
      </c>
      <c r="AC321" s="436">
        <v>361.99999999999972</v>
      </c>
      <c r="AD321" s="436">
        <v>0</v>
      </c>
      <c r="AE321" s="436">
        <v>0</v>
      </c>
      <c r="AF321" s="436">
        <v>0</v>
      </c>
      <c r="AG321" s="436">
        <v>0</v>
      </c>
      <c r="AH321" s="436">
        <v>0</v>
      </c>
      <c r="AI321" s="436">
        <v>0</v>
      </c>
      <c r="AJ321" s="436">
        <v>0</v>
      </c>
      <c r="AK321" s="436">
        <v>41.147217235188485</v>
      </c>
      <c r="AL321" s="436">
        <v>16.057450628366205</v>
      </c>
      <c r="AM321" s="436">
        <v>25.089766606822227</v>
      </c>
      <c r="AN321" s="436">
        <v>47.168761220825857</v>
      </c>
      <c r="AO321" s="436">
        <v>83.298025134649833</v>
      </c>
      <c r="AP321" s="436">
        <v>192.68940754039468</v>
      </c>
      <c r="AQ321" s="436">
        <v>153.54937163375217</v>
      </c>
      <c r="AR321" s="436">
        <v>0</v>
      </c>
      <c r="AS321" s="436">
        <v>97.999999999999844</v>
      </c>
      <c r="AT321" s="436">
        <v>0</v>
      </c>
      <c r="AU321" s="436">
        <v>38.749999999999964</v>
      </c>
      <c r="AV321" s="436">
        <v>52.530120481927653</v>
      </c>
      <c r="AW321" s="436">
        <v>73.648648648648575</v>
      </c>
      <c r="AX321" s="436">
        <v>74.697247706421905</v>
      </c>
      <c r="AY321" s="436">
        <v>63.871559633027431</v>
      </c>
      <c r="AZ321" s="436">
        <v>170.24585031783738</v>
      </c>
      <c r="BA321" s="436">
        <v>0</v>
      </c>
      <c r="BB321" s="436">
        <v>47.605161290322215</v>
      </c>
      <c r="BC321" s="436">
        <v>0</v>
      </c>
      <c r="BD321" s="436">
        <v>1.105</v>
      </c>
      <c r="BE321" s="436">
        <v>0.13666666666666671</v>
      </c>
      <c r="BF321" s="437">
        <v>0</v>
      </c>
      <c r="BG321" s="436">
        <v>0</v>
      </c>
      <c r="BH321" s="436">
        <v>0</v>
      </c>
      <c r="BI321" s="436">
        <v>1</v>
      </c>
    </row>
    <row r="322" spans="1:61">
      <c r="A322" s="432">
        <v>141668</v>
      </c>
      <c r="B322" s="432">
        <v>3304018</v>
      </c>
      <c r="C322" s="433" t="s">
        <v>394</v>
      </c>
      <c r="D322" s="417" t="s">
        <v>517</v>
      </c>
      <c r="E322" s="434" t="s">
        <v>518</v>
      </c>
      <c r="F322" s="435">
        <v>1</v>
      </c>
      <c r="G322" s="436">
        <v>0</v>
      </c>
      <c r="H322" s="436">
        <v>0</v>
      </c>
      <c r="I322" s="436">
        <v>0</v>
      </c>
      <c r="J322" s="436">
        <v>5</v>
      </c>
      <c r="K322" s="436">
        <v>3</v>
      </c>
      <c r="L322" s="436">
        <v>2</v>
      </c>
      <c r="M322" s="436">
        <v>1354</v>
      </c>
      <c r="N322" s="436">
        <v>0</v>
      </c>
      <c r="O322" s="436">
        <v>0</v>
      </c>
      <c r="P322" s="436">
        <v>0</v>
      </c>
      <c r="Q322" s="436">
        <v>1354</v>
      </c>
      <c r="R322" s="436">
        <v>819</v>
      </c>
      <c r="S322" s="436">
        <v>535</v>
      </c>
      <c r="T322" s="436">
        <v>264</v>
      </c>
      <c r="U322" s="436">
        <v>277</v>
      </c>
      <c r="V322" s="436">
        <v>278</v>
      </c>
      <c r="W322" s="436">
        <v>265</v>
      </c>
      <c r="X322" s="436">
        <v>270</v>
      </c>
      <c r="Y322" s="436">
        <v>270.8</v>
      </c>
      <c r="Z322" s="436">
        <v>0</v>
      </c>
      <c r="AA322" s="436">
        <v>0</v>
      </c>
      <c r="AB322" s="436">
        <v>764.99999999999898</v>
      </c>
      <c r="AC322" s="436">
        <v>857.99999999999898</v>
      </c>
      <c r="AD322" s="436">
        <v>0</v>
      </c>
      <c r="AE322" s="436">
        <v>0</v>
      </c>
      <c r="AF322" s="436">
        <v>0</v>
      </c>
      <c r="AG322" s="436">
        <v>0</v>
      </c>
      <c r="AH322" s="436">
        <v>0</v>
      </c>
      <c r="AI322" s="436">
        <v>0</v>
      </c>
      <c r="AJ322" s="436">
        <v>0</v>
      </c>
      <c r="AK322" s="436">
        <v>37.999999999999964</v>
      </c>
      <c r="AL322" s="436">
        <v>84</v>
      </c>
      <c r="AM322" s="436">
        <v>171.99999999999952</v>
      </c>
      <c r="AN322" s="436">
        <v>453.99999999999937</v>
      </c>
      <c r="AO322" s="436">
        <v>398.99999999999989</v>
      </c>
      <c r="AP322" s="436">
        <v>171.99999999999952</v>
      </c>
      <c r="AQ322" s="436">
        <v>35</v>
      </c>
      <c r="AR322" s="436">
        <v>0</v>
      </c>
      <c r="AS322" s="436">
        <v>94.999999999999901</v>
      </c>
      <c r="AT322" s="436">
        <v>0</v>
      </c>
      <c r="AU322" s="436">
        <v>139.76470588235284</v>
      </c>
      <c r="AV322" s="436">
        <v>145.84469696969683</v>
      </c>
      <c r="AW322" s="436">
        <v>126.06976744186039</v>
      </c>
      <c r="AX322" s="436">
        <v>126.83760683760667</v>
      </c>
      <c r="AY322" s="436">
        <v>129.23076923076906</v>
      </c>
      <c r="AZ322" s="436">
        <v>378.28372630139438</v>
      </c>
      <c r="BA322" s="436">
        <v>0</v>
      </c>
      <c r="BB322" s="436">
        <v>0</v>
      </c>
      <c r="BC322" s="436">
        <v>0</v>
      </c>
      <c r="BD322" s="436">
        <v>0.67400000000000004</v>
      </c>
      <c r="BE322" s="436">
        <v>0</v>
      </c>
      <c r="BF322" s="437">
        <v>0</v>
      </c>
      <c r="BG322" s="436">
        <v>0</v>
      </c>
      <c r="BH322" s="436">
        <v>0</v>
      </c>
      <c r="BI322" s="436">
        <v>1</v>
      </c>
    </row>
    <row r="323" spans="1:61">
      <c r="A323" s="432">
        <v>141969</v>
      </c>
      <c r="B323" s="432">
        <v>3304021</v>
      </c>
      <c r="C323" s="433" t="s">
        <v>395</v>
      </c>
      <c r="D323" s="417" t="s">
        <v>517</v>
      </c>
      <c r="E323" s="434" t="s">
        <v>518</v>
      </c>
      <c r="F323" s="435">
        <v>1</v>
      </c>
      <c r="G323" s="436">
        <v>0</v>
      </c>
      <c r="H323" s="436">
        <v>0</v>
      </c>
      <c r="I323" s="436">
        <v>0</v>
      </c>
      <c r="J323" s="436">
        <v>5</v>
      </c>
      <c r="K323" s="436">
        <v>3</v>
      </c>
      <c r="L323" s="436">
        <v>2</v>
      </c>
      <c r="M323" s="436">
        <v>608</v>
      </c>
      <c r="N323" s="436">
        <v>0</v>
      </c>
      <c r="O323" s="436">
        <v>0</v>
      </c>
      <c r="P323" s="436">
        <v>0</v>
      </c>
      <c r="Q323" s="436">
        <v>608</v>
      </c>
      <c r="R323" s="436">
        <v>367</v>
      </c>
      <c r="S323" s="436">
        <v>241</v>
      </c>
      <c r="T323" s="436">
        <v>123</v>
      </c>
      <c r="U323" s="436">
        <v>122</v>
      </c>
      <c r="V323" s="436">
        <v>122</v>
      </c>
      <c r="W323" s="436">
        <v>122</v>
      </c>
      <c r="X323" s="436">
        <v>119</v>
      </c>
      <c r="Y323" s="436">
        <v>121.6</v>
      </c>
      <c r="Z323" s="436">
        <v>0</v>
      </c>
      <c r="AA323" s="436">
        <v>0</v>
      </c>
      <c r="AB323" s="436">
        <v>305.99999999999966</v>
      </c>
      <c r="AC323" s="436">
        <v>342</v>
      </c>
      <c r="AD323" s="436">
        <v>0</v>
      </c>
      <c r="AE323" s="436">
        <v>0</v>
      </c>
      <c r="AF323" s="436">
        <v>0</v>
      </c>
      <c r="AG323" s="436">
        <v>0</v>
      </c>
      <c r="AH323" s="436">
        <v>0</v>
      </c>
      <c r="AI323" s="436">
        <v>0</v>
      </c>
      <c r="AJ323" s="436">
        <v>0</v>
      </c>
      <c r="AK323" s="436">
        <v>43.99999999999995</v>
      </c>
      <c r="AL323" s="436">
        <v>159.99999999999991</v>
      </c>
      <c r="AM323" s="436">
        <v>32.99999999999995</v>
      </c>
      <c r="AN323" s="436">
        <v>152</v>
      </c>
      <c r="AO323" s="436">
        <v>100.99999999999964</v>
      </c>
      <c r="AP323" s="436">
        <v>103.99999999999979</v>
      </c>
      <c r="AQ323" s="436">
        <v>13.999999999999948</v>
      </c>
      <c r="AR323" s="436">
        <v>0</v>
      </c>
      <c r="AS323" s="436">
        <v>13.999999999999948</v>
      </c>
      <c r="AT323" s="436">
        <v>0</v>
      </c>
      <c r="AU323" s="436">
        <v>39.232758620689616</v>
      </c>
      <c r="AV323" s="436">
        <v>47.327586206896477</v>
      </c>
      <c r="AW323" s="436">
        <v>41.736842105263072</v>
      </c>
      <c r="AX323" s="436">
        <v>49.431034482758562</v>
      </c>
      <c r="AY323" s="436">
        <v>48.215517241379253</v>
      </c>
      <c r="AZ323" s="436">
        <v>127.4484157490198</v>
      </c>
      <c r="BA323" s="436">
        <v>0</v>
      </c>
      <c r="BB323" s="436">
        <v>0</v>
      </c>
      <c r="BC323" s="436">
        <v>0</v>
      </c>
      <c r="BD323" s="436">
        <v>1.07</v>
      </c>
      <c r="BE323" s="436">
        <v>0</v>
      </c>
      <c r="BF323" s="437">
        <v>0</v>
      </c>
      <c r="BG323" s="436">
        <v>0</v>
      </c>
      <c r="BH323" s="436">
        <v>0</v>
      </c>
      <c r="BI323" s="436">
        <v>1</v>
      </c>
    </row>
    <row r="324" spans="1:61">
      <c r="A324" s="432">
        <v>142388</v>
      </c>
      <c r="B324" s="432">
        <v>3304022</v>
      </c>
      <c r="C324" s="433" t="s">
        <v>396</v>
      </c>
      <c r="D324" s="417" t="s">
        <v>517</v>
      </c>
      <c r="E324" s="434" t="s">
        <v>518</v>
      </c>
      <c r="F324" s="435">
        <v>1</v>
      </c>
      <c r="G324" s="436">
        <v>0</v>
      </c>
      <c r="H324" s="436">
        <v>0</v>
      </c>
      <c r="I324" s="436">
        <v>0</v>
      </c>
      <c r="J324" s="436">
        <v>5</v>
      </c>
      <c r="K324" s="436">
        <v>3</v>
      </c>
      <c r="L324" s="436">
        <v>2</v>
      </c>
      <c r="M324" s="436">
        <v>987</v>
      </c>
      <c r="N324" s="436">
        <v>0</v>
      </c>
      <c r="O324" s="436">
        <v>0</v>
      </c>
      <c r="P324" s="436">
        <v>0</v>
      </c>
      <c r="Q324" s="436">
        <v>987</v>
      </c>
      <c r="R324" s="436">
        <v>624</v>
      </c>
      <c r="S324" s="436">
        <v>363</v>
      </c>
      <c r="T324" s="436">
        <v>211</v>
      </c>
      <c r="U324" s="436">
        <v>209</v>
      </c>
      <c r="V324" s="436">
        <v>204</v>
      </c>
      <c r="W324" s="436">
        <v>200</v>
      </c>
      <c r="X324" s="436">
        <v>163</v>
      </c>
      <c r="Y324" s="436">
        <v>197.4</v>
      </c>
      <c r="Z324" s="436">
        <v>0</v>
      </c>
      <c r="AA324" s="436">
        <v>0</v>
      </c>
      <c r="AB324" s="436">
        <v>601.99999999999955</v>
      </c>
      <c r="AC324" s="436">
        <v>646.99999999999932</v>
      </c>
      <c r="AD324" s="436">
        <v>0</v>
      </c>
      <c r="AE324" s="436">
        <v>0</v>
      </c>
      <c r="AF324" s="436">
        <v>0</v>
      </c>
      <c r="AG324" s="436">
        <v>0</v>
      </c>
      <c r="AH324" s="436">
        <v>0</v>
      </c>
      <c r="AI324" s="436">
        <v>0</v>
      </c>
      <c r="AJ324" s="436">
        <v>0</v>
      </c>
      <c r="AK324" s="436">
        <v>151.99999999999915</v>
      </c>
      <c r="AL324" s="436">
        <v>126.99999999999973</v>
      </c>
      <c r="AM324" s="436">
        <v>139.99999999999932</v>
      </c>
      <c r="AN324" s="436">
        <v>80.999999999999943</v>
      </c>
      <c r="AO324" s="436">
        <v>100.99999999999949</v>
      </c>
      <c r="AP324" s="436">
        <v>240.9999999999998</v>
      </c>
      <c r="AQ324" s="436">
        <v>144.99999999999943</v>
      </c>
      <c r="AR324" s="436">
        <v>0</v>
      </c>
      <c r="AS324" s="436">
        <v>61.999999999999929</v>
      </c>
      <c r="AT324" s="436">
        <v>0</v>
      </c>
      <c r="AU324" s="436">
        <v>95.909090909090793</v>
      </c>
      <c r="AV324" s="436">
        <v>97.035714285714235</v>
      </c>
      <c r="AW324" s="436">
        <v>89.844559585492078</v>
      </c>
      <c r="AX324" s="436">
        <v>103.74331550802121</v>
      </c>
      <c r="AY324" s="436">
        <v>84.550802139037287</v>
      </c>
      <c r="AZ324" s="436">
        <v>266.53598841051468</v>
      </c>
      <c r="BA324" s="436">
        <v>0</v>
      </c>
      <c r="BB324" s="436">
        <v>0</v>
      </c>
      <c r="BC324" s="436">
        <v>0</v>
      </c>
      <c r="BD324" s="436">
        <v>1.111</v>
      </c>
      <c r="BE324" s="436">
        <v>0</v>
      </c>
      <c r="BF324" s="437">
        <v>0</v>
      </c>
      <c r="BG324" s="436">
        <v>0</v>
      </c>
      <c r="BH324" s="436">
        <v>0</v>
      </c>
      <c r="BI324" s="436">
        <v>1</v>
      </c>
    </row>
    <row r="325" spans="1:61">
      <c r="A325" s="432">
        <v>144306</v>
      </c>
      <c r="B325" s="432">
        <v>3304024</v>
      </c>
      <c r="C325" s="433" t="s">
        <v>397</v>
      </c>
      <c r="D325" s="417" t="s">
        <v>517</v>
      </c>
      <c r="E325" s="434" t="s">
        <v>518</v>
      </c>
      <c r="F325" s="435">
        <v>1</v>
      </c>
      <c r="G325" s="436">
        <v>0</v>
      </c>
      <c r="H325" s="436">
        <v>0</v>
      </c>
      <c r="I325" s="436">
        <v>0</v>
      </c>
      <c r="J325" s="436">
        <v>5</v>
      </c>
      <c r="K325" s="436">
        <v>3</v>
      </c>
      <c r="L325" s="436">
        <v>2</v>
      </c>
      <c r="M325" s="436">
        <v>624</v>
      </c>
      <c r="N325" s="436">
        <v>0</v>
      </c>
      <c r="O325" s="436">
        <v>0</v>
      </c>
      <c r="P325" s="436">
        <v>0</v>
      </c>
      <c r="Q325" s="436">
        <v>624</v>
      </c>
      <c r="R325" s="436">
        <v>402</v>
      </c>
      <c r="S325" s="436">
        <v>222</v>
      </c>
      <c r="T325" s="436">
        <v>127</v>
      </c>
      <c r="U325" s="436">
        <v>128</v>
      </c>
      <c r="V325" s="436">
        <v>147</v>
      </c>
      <c r="W325" s="436">
        <v>121</v>
      </c>
      <c r="X325" s="436">
        <v>101</v>
      </c>
      <c r="Y325" s="436">
        <v>124.8</v>
      </c>
      <c r="Z325" s="436">
        <v>0</v>
      </c>
      <c r="AA325" s="436">
        <v>0</v>
      </c>
      <c r="AB325" s="436">
        <v>464.9999999999996</v>
      </c>
      <c r="AC325" s="436">
        <v>487</v>
      </c>
      <c r="AD325" s="436">
        <v>0</v>
      </c>
      <c r="AE325" s="436">
        <v>0</v>
      </c>
      <c r="AF325" s="436">
        <v>0</v>
      </c>
      <c r="AG325" s="436">
        <v>0</v>
      </c>
      <c r="AH325" s="436">
        <v>0</v>
      </c>
      <c r="AI325" s="436">
        <v>0</v>
      </c>
      <c r="AJ325" s="436">
        <v>0</v>
      </c>
      <c r="AK325" s="436">
        <v>11.99999999999998</v>
      </c>
      <c r="AL325" s="436">
        <v>13.999999999999979</v>
      </c>
      <c r="AM325" s="436">
        <v>36.999999999999943</v>
      </c>
      <c r="AN325" s="436">
        <v>103.99999999999957</v>
      </c>
      <c r="AO325" s="436">
        <v>78</v>
      </c>
      <c r="AP325" s="436">
        <v>285.99999999999977</v>
      </c>
      <c r="AQ325" s="436">
        <v>92.999999999999673</v>
      </c>
      <c r="AR325" s="436">
        <v>0</v>
      </c>
      <c r="AS325" s="436">
        <v>27.043338683788065</v>
      </c>
      <c r="AT325" s="436">
        <v>0</v>
      </c>
      <c r="AU325" s="436">
        <v>43.341269841269806</v>
      </c>
      <c r="AV325" s="436">
        <v>42.666666666666622</v>
      </c>
      <c r="AW325" s="436">
        <v>73.5</v>
      </c>
      <c r="AX325" s="436">
        <v>59.438596491227997</v>
      </c>
      <c r="AY325" s="436">
        <v>49.614035087719238</v>
      </c>
      <c r="AZ325" s="436">
        <v>151.16334177729311</v>
      </c>
      <c r="BA325" s="436">
        <v>0</v>
      </c>
      <c r="BB325" s="436">
        <v>0</v>
      </c>
      <c r="BC325" s="436">
        <v>0</v>
      </c>
      <c r="BD325" s="436">
        <v>1.29</v>
      </c>
      <c r="BE325" s="436">
        <v>0</v>
      </c>
      <c r="BF325" s="437">
        <v>0</v>
      </c>
      <c r="BG325" s="436">
        <v>0</v>
      </c>
      <c r="BH325" s="436">
        <v>0</v>
      </c>
      <c r="BI325" s="436">
        <v>1</v>
      </c>
    </row>
    <row r="326" spans="1:61">
      <c r="A326" s="432">
        <v>144464</v>
      </c>
      <c r="B326" s="432">
        <v>3304025</v>
      </c>
      <c r="C326" s="433" t="s">
        <v>398</v>
      </c>
      <c r="D326" s="417" t="s">
        <v>517</v>
      </c>
      <c r="E326" s="434" t="s">
        <v>518</v>
      </c>
      <c r="F326" s="435">
        <v>1</v>
      </c>
      <c r="G326" s="436">
        <v>0</v>
      </c>
      <c r="H326" s="436">
        <v>0</v>
      </c>
      <c r="I326" s="436">
        <v>0</v>
      </c>
      <c r="J326" s="436">
        <v>5</v>
      </c>
      <c r="K326" s="436">
        <v>3</v>
      </c>
      <c r="L326" s="436">
        <v>2</v>
      </c>
      <c r="M326" s="436">
        <v>1137</v>
      </c>
      <c r="N326" s="436">
        <v>0</v>
      </c>
      <c r="O326" s="436">
        <v>0</v>
      </c>
      <c r="P326" s="436">
        <v>0</v>
      </c>
      <c r="Q326" s="436">
        <v>1137</v>
      </c>
      <c r="R326" s="436">
        <v>669</v>
      </c>
      <c r="S326" s="436">
        <v>468</v>
      </c>
      <c r="T326" s="436">
        <v>219</v>
      </c>
      <c r="U326" s="436">
        <v>228</v>
      </c>
      <c r="V326" s="436">
        <v>222</v>
      </c>
      <c r="W326" s="436">
        <v>232</v>
      </c>
      <c r="X326" s="436">
        <v>236</v>
      </c>
      <c r="Y326" s="436">
        <v>227.4</v>
      </c>
      <c r="Z326" s="436">
        <v>0</v>
      </c>
      <c r="AA326" s="436">
        <v>0</v>
      </c>
      <c r="AB326" s="436">
        <v>661.99999999999943</v>
      </c>
      <c r="AC326" s="436">
        <v>726.99999999999909</v>
      </c>
      <c r="AD326" s="436">
        <v>0</v>
      </c>
      <c r="AE326" s="436">
        <v>0</v>
      </c>
      <c r="AF326" s="436">
        <v>0</v>
      </c>
      <c r="AG326" s="436">
        <v>0</v>
      </c>
      <c r="AH326" s="436">
        <v>0</v>
      </c>
      <c r="AI326" s="436">
        <v>0</v>
      </c>
      <c r="AJ326" s="436">
        <v>0</v>
      </c>
      <c r="AK326" s="436">
        <v>24.999999999999989</v>
      </c>
      <c r="AL326" s="436">
        <v>40.999999999999979</v>
      </c>
      <c r="AM326" s="436">
        <v>250.99999999999929</v>
      </c>
      <c r="AN326" s="436">
        <v>310.99999999999966</v>
      </c>
      <c r="AO326" s="436">
        <v>288.9999999999996</v>
      </c>
      <c r="AP326" s="436">
        <v>182.99999999999929</v>
      </c>
      <c r="AQ326" s="436">
        <v>36.99999999999995</v>
      </c>
      <c r="AR326" s="436">
        <v>0</v>
      </c>
      <c r="AS326" s="436">
        <v>150.51520572450755</v>
      </c>
      <c r="AT326" s="436">
        <v>0</v>
      </c>
      <c r="AU326" s="436">
        <v>102.41791044776107</v>
      </c>
      <c r="AV326" s="436">
        <v>96.117647058823437</v>
      </c>
      <c r="AW326" s="436">
        <v>108.06349206349189</v>
      </c>
      <c r="AX326" s="436">
        <v>112.375</v>
      </c>
      <c r="AY326" s="436">
        <v>114.3125</v>
      </c>
      <c r="AZ326" s="436">
        <v>301.0059806392905</v>
      </c>
      <c r="BA326" s="436">
        <v>0</v>
      </c>
      <c r="BB326" s="436">
        <v>25.945638766519824</v>
      </c>
      <c r="BC326" s="436">
        <v>0</v>
      </c>
      <c r="BD326" s="436">
        <v>0.66200000000000003</v>
      </c>
      <c r="BE326" s="436">
        <v>0</v>
      </c>
      <c r="BF326" s="437">
        <v>0</v>
      </c>
      <c r="BG326" s="436">
        <v>0</v>
      </c>
      <c r="BH326" s="436">
        <v>0</v>
      </c>
      <c r="BI326" s="436">
        <v>1</v>
      </c>
    </row>
    <row r="327" spans="1:61">
      <c r="A327" s="432">
        <v>144719</v>
      </c>
      <c r="B327" s="432">
        <v>3304026</v>
      </c>
      <c r="C327" s="433" t="s">
        <v>399</v>
      </c>
      <c r="D327" s="417" t="s">
        <v>517</v>
      </c>
      <c r="E327" s="434" t="s">
        <v>518</v>
      </c>
      <c r="F327" s="435">
        <v>1</v>
      </c>
      <c r="G327" s="436">
        <v>0</v>
      </c>
      <c r="H327" s="436">
        <v>0</v>
      </c>
      <c r="I327" s="436">
        <v>0</v>
      </c>
      <c r="J327" s="436">
        <v>5</v>
      </c>
      <c r="K327" s="436">
        <v>3</v>
      </c>
      <c r="L327" s="436">
        <v>2</v>
      </c>
      <c r="M327" s="436">
        <v>717</v>
      </c>
      <c r="N327" s="436">
        <v>0</v>
      </c>
      <c r="O327" s="436">
        <v>0</v>
      </c>
      <c r="P327" s="436">
        <v>0</v>
      </c>
      <c r="Q327" s="436">
        <v>717</v>
      </c>
      <c r="R327" s="436">
        <v>425</v>
      </c>
      <c r="S327" s="436">
        <v>292</v>
      </c>
      <c r="T327" s="436">
        <v>135</v>
      </c>
      <c r="U327" s="436">
        <v>144</v>
      </c>
      <c r="V327" s="436">
        <v>146</v>
      </c>
      <c r="W327" s="436">
        <v>145</v>
      </c>
      <c r="X327" s="436">
        <v>147</v>
      </c>
      <c r="Y327" s="436">
        <v>143.4</v>
      </c>
      <c r="Z327" s="436">
        <v>0</v>
      </c>
      <c r="AA327" s="436">
        <v>0</v>
      </c>
      <c r="AB327" s="436">
        <v>393.99999999999966</v>
      </c>
      <c r="AC327" s="436">
        <v>469.99999999999966</v>
      </c>
      <c r="AD327" s="436">
        <v>0</v>
      </c>
      <c r="AE327" s="436">
        <v>0</v>
      </c>
      <c r="AF327" s="436">
        <v>0</v>
      </c>
      <c r="AG327" s="436">
        <v>0</v>
      </c>
      <c r="AH327" s="436">
        <v>0</v>
      </c>
      <c r="AI327" s="436">
        <v>0</v>
      </c>
      <c r="AJ327" s="436">
        <v>0</v>
      </c>
      <c r="AK327" s="436">
        <v>27.999999999999932</v>
      </c>
      <c r="AL327" s="436">
        <v>15.999999999999984</v>
      </c>
      <c r="AM327" s="436">
        <v>74.999999999999972</v>
      </c>
      <c r="AN327" s="436">
        <v>197.99999999999943</v>
      </c>
      <c r="AO327" s="436">
        <v>163.9999999999998</v>
      </c>
      <c r="AP327" s="436">
        <v>178.99999999999966</v>
      </c>
      <c r="AQ327" s="436">
        <v>57</v>
      </c>
      <c r="AR327" s="436">
        <v>0</v>
      </c>
      <c r="AS327" s="436">
        <v>70.1958041958042</v>
      </c>
      <c r="AT327" s="436">
        <v>0</v>
      </c>
      <c r="AU327" s="436">
        <v>49.73684210526303</v>
      </c>
      <c r="AV327" s="436">
        <v>58.046511627906909</v>
      </c>
      <c r="AW327" s="436">
        <v>58.400000000000006</v>
      </c>
      <c r="AX327" s="436">
        <v>72.5</v>
      </c>
      <c r="AY327" s="436">
        <v>73.5</v>
      </c>
      <c r="AZ327" s="436">
        <v>175.6026746868983</v>
      </c>
      <c r="BA327" s="436">
        <v>0</v>
      </c>
      <c r="BB327" s="436">
        <v>0</v>
      </c>
      <c r="BC327" s="436">
        <v>0</v>
      </c>
      <c r="BD327" s="436">
        <v>0.63300000000000001</v>
      </c>
      <c r="BE327" s="436">
        <v>0</v>
      </c>
      <c r="BF327" s="437">
        <v>0</v>
      </c>
      <c r="BG327" s="436">
        <v>0</v>
      </c>
      <c r="BH327" s="436">
        <v>0</v>
      </c>
      <c r="BI327" s="436">
        <v>1</v>
      </c>
    </row>
    <row r="328" spans="1:61">
      <c r="A328" s="432">
        <v>144721</v>
      </c>
      <c r="B328" s="432">
        <v>3304027</v>
      </c>
      <c r="C328" s="433" t="s">
        <v>400</v>
      </c>
      <c r="D328" s="417" t="s">
        <v>517</v>
      </c>
      <c r="E328" s="434" t="s">
        <v>518</v>
      </c>
      <c r="F328" s="435">
        <v>1</v>
      </c>
      <c r="G328" s="436">
        <v>0</v>
      </c>
      <c r="H328" s="436">
        <v>0</v>
      </c>
      <c r="I328" s="436">
        <v>0</v>
      </c>
      <c r="J328" s="436">
        <v>5</v>
      </c>
      <c r="K328" s="436">
        <v>3</v>
      </c>
      <c r="L328" s="436">
        <v>2</v>
      </c>
      <c r="M328" s="436">
        <v>975</v>
      </c>
      <c r="N328" s="436">
        <v>0</v>
      </c>
      <c r="O328" s="436">
        <v>0</v>
      </c>
      <c r="P328" s="436">
        <v>0</v>
      </c>
      <c r="Q328" s="436">
        <v>975</v>
      </c>
      <c r="R328" s="436">
        <v>614</v>
      </c>
      <c r="S328" s="436">
        <v>361</v>
      </c>
      <c r="T328" s="436">
        <v>192</v>
      </c>
      <c r="U328" s="436">
        <v>209</v>
      </c>
      <c r="V328" s="436">
        <v>213</v>
      </c>
      <c r="W328" s="436">
        <v>176</v>
      </c>
      <c r="X328" s="436">
        <v>185</v>
      </c>
      <c r="Y328" s="436">
        <v>195</v>
      </c>
      <c r="Z328" s="436">
        <v>0</v>
      </c>
      <c r="AA328" s="436">
        <v>0</v>
      </c>
      <c r="AB328" s="436">
        <v>466.99999999999909</v>
      </c>
      <c r="AC328" s="436">
        <v>491.99999999999943</v>
      </c>
      <c r="AD328" s="436">
        <v>0</v>
      </c>
      <c r="AE328" s="436">
        <v>0</v>
      </c>
      <c r="AF328" s="436">
        <v>0</v>
      </c>
      <c r="AG328" s="436">
        <v>0</v>
      </c>
      <c r="AH328" s="436">
        <v>0</v>
      </c>
      <c r="AI328" s="436">
        <v>0</v>
      </c>
      <c r="AJ328" s="436">
        <v>0</v>
      </c>
      <c r="AK328" s="436">
        <v>325.99999999999966</v>
      </c>
      <c r="AL328" s="436">
        <v>148.9999999999992</v>
      </c>
      <c r="AM328" s="436">
        <v>79.999999999999943</v>
      </c>
      <c r="AN328" s="436">
        <v>30.999999999999908</v>
      </c>
      <c r="AO328" s="436">
        <v>165.99999999999974</v>
      </c>
      <c r="AP328" s="436">
        <v>127.99999999999973</v>
      </c>
      <c r="AQ328" s="436">
        <v>94.999999999999957</v>
      </c>
      <c r="AR328" s="436">
        <v>0</v>
      </c>
      <c r="AS328" s="436">
        <v>48.49740932642483</v>
      </c>
      <c r="AT328" s="436">
        <v>0</v>
      </c>
      <c r="AU328" s="436">
        <v>78.821052631578823</v>
      </c>
      <c r="AV328" s="436">
        <v>78.241025641025558</v>
      </c>
      <c r="AW328" s="436">
        <v>102.10824742268039</v>
      </c>
      <c r="AX328" s="436">
        <v>82.890322580645005</v>
      </c>
      <c r="AY328" s="436">
        <v>87.129032258064356</v>
      </c>
      <c r="AZ328" s="436">
        <v>242.26356620864783</v>
      </c>
      <c r="BA328" s="436">
        <v>0</v>
      </c>
      <c r="BB328" s="436">
        <v>51.612936344969036</v>
      </c>
      <c r="BC328" s="436">
        <v>0</v>
      </c>
      <c r="BD328" s="436">
        <v>0.77800000000000002</v>
      </c>
      <c r="BE328" s="436">
        <v>0</v>
      </c>
      <c r="BF328" s="437">
        <v>0</v>
      </c>
      <c r="BG328" s="436">
        <v>0</v>
      </c>
      <c r="BH328" s="436">
        <v>0</v>
      </c>
      <c r="BI328" s="436">
        <v>1</v>
      </c>
    </row>
    <row r="329" spans="1:61">
      <c r="A329" s="432">
        <v>145120</v>
      </c>
      <c r="B329" s="432">
        <v>3304029</v>
      </c>
      <c r="C329" s="433" t="s">
        <v>401</v>
      </c>
      <c r="D329" s="417" t="s">
        <v>517</v>
      </c>
      <c r="E329" s="434" t="s">
        <v>518</v>
      </c>
      <c r="F329" s="435">
        <v>1</v>
      </c>
      <c r="G329" s="436">
        <v>0</v>
      </c>
      <c r="H329" s="436">
        <v>0</v>
      </c>
      <c r="I329" s="436">
        <v>0</v>
      </c>
      <c r="J329" s="436">
        <v>5</v>
      </c>
      <c r="K329" s="436">
        <v>3</v>
      </c>
      <c r="L329" s="436">
        <v>2</v>
      </c>
      <c r="M329" s="436">
        <v>661</v>
      </c>
      <c r="N329" s="436">
        <v>0</v>
      </c>
      <c r="O329" s="436">
        <v>0</v>
      </c>
      <c r="P329" s="436">
        <v>0</v>
      </c>
      <c r="Q329" s="436">
        <v>661</v>
      </c>
      <c r="R329" s="436">
        <v>379</v>
      </c>
      <c r="S329" s="436">
        <v>282</v>
      </c>
      <c r="T329" s="436">
        <v>121</v>
      </c>
      <c r="U329" s="436">
        <v>138</v>
      </c>
      <c r="V329" s="436">
        <v>120</v>
      </c>
      <c r="W329" s="436">
        <v>140</v>
      </c>
      <c r="X329" s="436">
        <v>142</v>
      </c>
      <c r="Y329" s="436">
        <v>132.19999999999999</v>
      </c>
      <c r="Z329" s="436">
        <v>0</v>
      </c>
      <c r="AA329" s="436">
        <v>0</v>
      </c>
      <c r="AB329" s="436">
        <v>279.9999999999996</v>
      </c>
      <c r="AC329" s="436">
        <v>346.99999999999943</v>
      </c>
      <c r="AD329" s="436">
        <v>0</v>
      </c>
      <c r="AE329" s="436">
        <v>0</v>
      </c>
      <c r="AF329" s="436">
        <v>0</v>
      </c>
      <c r="AG329" s="436">
        <v>0</v>
      </c>
      <c r="AH329" s="436">
        <v>0</v>
      </c>
      <c r="AI329" s="436">
        <v>0</v>
      </c>
      <c r="AJ329" s="436">
        <v>0</v>
      </c>
      <c r="AK329" s="436">
        <v>183.27727272727256</v>
      </c>
      <c r="AL329" s="436">
        <v>53.080303030303035</v>
      </c>
      <c r="AM329" s="436">
        <v>81.122727272726792</v>
      </c>
      <c r="AN329" s="436">
        <v>102.15454545454509</v>
      </c>
      <c r="AO329" s="436">
        <v>55.083333333333314</v>
      </c>
      <c r="AP329" s="436">
        <v>98.148484848484529</v>
      </c>
      <c r="AQ329" s="436">
        <v>88.133333333333113</v>
      </c>
      <c r="AR329" s="436">
        <v>0</v>
      </c>
      <c r="AS329" s="436">
        <v>96.999999999999446</v>
      </c>
      <c r="AT329" s="436">
        <v>0</v>
      </c>
      <c r="AU329" s="436">
        <v>44.191304347825984</v>
      </c>
      <c r="AV329" s="436">
        <v>60.375</v>
      </c>
      <c r="AW329" s="436">
        <v>73.469387755101963</v>
      </c>
      <c r="AX329" s="436">
        <v>70</v>
      </c>
      <c r="AY329" s="436">
        <v>71</v>
      </c>
      <c r="AZ329" s="436">
        <v>179.28074780318005</v>
      </c>
      <c r="BA329" s="436">
        <v>0</v>
      </c>
      <c r="BB329" s="436">
        <v>27.441515151514814</v>
      </c>
      <c r="BC329" s="436">
        <v>0</v>
      </c>
      <c r="BD329" s="436">
        <v>1.117</v>
      </c>
      <c r="BE329" s="436">
        <v>0</v>
      </c>
      <c r="BF329" s="437">
        <v>0</v>
      </c>
      <c r="BG329" s="436">
        <v>0</v>
      </c>
      <c r="BH329" s="436">
        <v>0</v>
      </c>
      <c r="BI329" s="436">
        <v>1</v>
      </c>
    </row>
    <row r="330" spans="1:61">
      <c r="A330" s="432">
        <v>145580</v>
      </c>
      <c r="B330" s="432">
        <v>3304031</v>
      </c>
      <c r="C330" s="433" t="s">
        <v>402</v>
      </c>
      <c r="D330" s="417" t="s">
        <v>517</v>
      </c>
      <c r="E330" s="434" t="s">
        <v>518</v>
      </c>
      <c r="F330" s="435">
        <v>1</v>
      </c>
      <c r="G330" s="436">
        <v>0</v>
      </c>
      <c r="H330" s="436">
        <v>0</v>
      </c>
      <c r="I330" s="436">
        <v>0</v>
      </c>
      <c r="J330" s="436">
        <v>5</v>
      </c>
      <c r="K330" s="436">
        <v>3</v>
      </c>
      <c r="L330" s="436">
        <v>2</v>
      </c>
      <c r="M330" s="436">
        <v>982</v>
      </c>
      <c r="N330" s="436">
        <v>0</v>
      </c>
      <c r="O330" s="436">
        <v>0</v>
      </c>
      <c r="P330" s="436">
        <v>0</v>
      </c>
      <c r="Q330" s="436">
        <v>982</v>
      </c>
      <c r="R330" s="436">
        <v>535</v>
      </c>
      <c r="S330" s="436">
        <v>447</v>
      </c>
      <c r="T330" s="436">
        <v>177</v>
      </c>
      <c r="U330" s="436">
        <v>178</v>
      </c>
      <c r="V330" s="436">
        <v>180</v>
      </c>
      <c r="W330" s="436">
        <v>238</v>
      </c>
      <c r="X330" s="436">
        <v>209</v>
      </c>
      <c r="Y330" s="436">
        <v>196.4</v>
      </c>
      <c r="Z330" s="436">
        <v>0</v>
      </c>
      <c r="AA330" s="436">
        <v>0</v>
      </c>
      <c r="AB330" s="436">
        <v>395.99999999999937</v>
      </c>
      <c r="AC330" s="436">
        <v>428.9999999999996</v>
      </c>
      <c r="AD330" s="436">
        <v>0</v>
      </c>
      <c r="AE330" s="436">
        <v>0</v>
      </c>
      <c r="AF330" s="436">
        <v>0</v>
      </c>
      <c r="AG330" s="436">
        <v>0</v>
      </c>
      <c r="AH330" s="436">
        <v>0</v>
      </c>
      <c r="AI330" s="436">
        <v>0</v>
      </c>
      <c r="AJ330" s="436">
        <v>0</v>
      </c>
      <c r="AK330" s="436">
        <v>463.99999999999955</v>
      </c>
      <c r="AL330" s="436">
        <v>265</v>
      </c>
      <c r="AM330" s="436">
        <v>141.99999999999909</v>
      </c>
      <c r="AN330" s="436">
        <v>17.999999999999936</v>
      </c>
      <c r="AO330" s="436">
        <v>14.999999999999947</v>
      </c>
      <c r="AP330" s="436">
        <v>59.999999999999979</v>
      </c>
      <c r="AQ330" s="436">
        <v>17.999999999999936</v>
      </c>
      <c r="AR330" s="436">
        <v>0</v>
      </c>
      <c r="AS330" s="436">
        <v>26.512980269989587</v>
      </c>
      <c r="AT330" s="436">
        <v>0</v>
      </c>
      <c r="AU330" s="436">
        <v>64.086206896551658</v>
      </c>
      <c r="AV330" s="436">
        <v>77.435028248587457</v>
      </c>
      <c r="AW330" s="436">
        <v>76.235294117646902</v>
      </c>
      <c r="AX330" s="436">
        <v>96.721461187214388</v>
      </c>
      <c r="AY330" s="436">
        <v>84.936073059360524</v>
      </c>
      <c r="AZ330" s="436">
        <v>224.8188073040705</v>
      </c>
      <c r="BA330" s="436">
        <v>0</v>
      </c>
      <c r="BB330" s="436">
        <v>0</v>
      </c>
      <c r="BC330" s="436">
        <v>0</v>
      </c>
      <c r="BD330" s="436">
        <v>1.19</v>
      </c>
      <c r="BE330" s="436">
        <v>0</v>
      </c>
      <c r="BF330" s="437">
        <v>0</v>
      </c>
      <c r="BG330" s="436">
        <v>0</v>
      </c>
      <c r="BH330" s="436">
        <v>0</v>
      </c>
      <c r="BI330" s="436">
        <v>1</v>
      </c>
    </row>
    <row r="331" spans="1:61">
      <c r="A331" s="432">
        <v>145878</v>
      </c>
      <c r="B331" s="432">
        <v>3304032</v>
      </c>
      <c r="C331" s="433" t="s">
        <v>403</v>
      </c>
      <c r="D331" s="417" t="s">
        <v>517</v>
      </c>
      <c r="E331" s="434" t="s">
        <v>518</v>
      </c>
      <c r="F331" s="435">
        <v>1</v>
      </c>
      <c r="G331" s="436">
        <v>0</v>
      </c>
      <c r="H331" s="436">
        <v>0</v>
      </c>
      <c r="I331" s="436">
        <v>0</v>
      </c>
      <c r="J331" s="436">
        <v>5</v>
      </c>
      <c r="K331" s="436">
        <v>3</v>
      </c>
      <c r="L331" s="436">
        <v>2</v>
      </c>
      <c r="M331" s="436">
        <v>615</v>
      </c>
      <c r="N331" s="436">
        <v>0</v>
      </c>
      <c r="O331" s="436">
        <v>0</v>
      </c>
      <c r="P331" s="436">
        <v>0</v>
      </c>
      <c r="Q331" s="436">
        <v>615</v>
      </c>
      <c r="R331" s="436">
        <v>372</v>
      </c>
      <c r="S331" s="436">
        <v>243</v>
      </c>
      <c r="T331" s="436">
        <v>124</v>
      </c>
      <c r="U331" s="436">
        <v>124</v>
      </c>
      <c r="V331" s="436">
        <v>124</v>
      </c>
      <c r="W331" s="436">
        <v>124</v>
      </c>
      <c r="X331" s="436">
        <v>119</v>
      </c>
      <c r="Y331" s="436">
        <v>123</v>
      </c>
      <c r="Z331" s="436">
        <v>0</v>
      </c>
      <c r="AA331" s="436">
        <v>0</v>
      </c>
      <c r="AB331" s="436">
        <v>364</v>
      </c>
      <c r="AC331" s="436">
        <v>370.99999999999989</v>
      </c>
      <c r="AD331" s="436">
        <v>0</v>
      </c>
      <c r="AE331" s="436">
        <v>0</v>
      </c>
      <c r="AF331" s="436">
        <v>0</v>
      </c>
      <c r="AG331" s="436">
        <v>0</v>
      </c>
      <c r="AH331" s="436">
        <v>0</v>
      </c>
      <c r="AI331" s="436">
        <v>0</v>
      </c>
      <c r="AJ331" s="436">
        <v>0</v>
      </c>
      <c r="AK331" s="436">
        <v>43.999999999999957</v>
      </c>
      <c r="AL331" s="436">
        <v>22.999999999999975</v>
      </c>
      <c r="AM331" s="436">
        <v>178.99999999999957</v>
      </c>
      <c r="AN331" s="436">
        <v>73.999999999999673</v>
      </c>
      <c r="AO331" s="436">
        <v>121.99999999999976</v>
      </c>
      <c r="AP331" s="436">
        <v>158.9999999999996</v>
      </c>
      <c r="AQ331" s="436">
        <v>13.999999999999986</v>
      </c>
      <c r="AR331" s="436">
        <v>0</v>
      </c>
      <c r="AS331" s="436">
        <v>15.452261306532654</v>
      </c>
      <c r="AT331" s="436">
        <v>0</v>
      </c>
      <c r="AU331" s="436">
        <v>29.235772357723548</v>
      </c>
      <c r="AV331" s="436">
        <v>28.372881355932094</v>
      </c>
      <c r="AW331" s="436">
        <v>27.900000000000002</v>
      </c>
      <c r="AX331" s="436">
        <v>36.864864864864828</v>
      </c>
      <c r="AY331" s="436">
        <v>35.378378378378343</v>
      </c>
      <c r="AZ331" s="436">
        <v>88.923908406964941</v>
      </c>
      <c r="BA331" s="436">
        <v>0</v>
      </c>
      <c r="BB331" s="436">
        <v>0</v>
      </c>
      <c r="BC331" s="436">
        <v>0</v>
      </c>
      <c r="BD331" s="436">
        <v>0.54300000000000004</v>
      </c>
      <c r="BE331" s="436">
        <v>0</v>
      </c>
      <c r="BF331" s="437">
        <v>0</v>
      </c>
      <c r="BG331" s="436">
        <v>0</v>
      </c>
      <c r="BH331" s="436">
        <v>0</v>
      </c>
      <c r="BI331" s="436">
        <v>1</v>
      </c>
    </row>
    <row r="332" spans="1:61">
      <c r="A332" s="432">
        <v>147201</v>
      </c>
      <c r="B332" s="432">
        <v>3304035</v>
      </c>
      <c r="C332" s="433" t="s">
        <v>404</v>
      </c>
      <c r="D332" s="417" t="s">
        <v>517</v>
      </c>
      <c r="E332" s="434" t="s">
        <v>518</v>
      </c>
      <c r="F332" s="435">
        <v>1</v>
      </c>
      <c r="G332" s="436">
        <v>0</v>
      </c>
      <c r="H332" s="436">
        <v>0</v>
      </c>
      <c r="I332" s="436">
        <v>0</v>
      </c>
      <c r="J332" s="436">
        <v>5</v>
      </c>
      <c r="K332" s="436">
        <v>3</v>
      </c>
      <c r="L332" s="436">
        <v>2</v>
      </c>
      <c r="M332" s="436">
        <v>619</v>
      </c>
      <c r="N332" s="436">
        <v>0</v>
      </c>
      <c r="O332" s="436">
        <v>0</v>
      </c>
      <c r="P332" s="436">
        <v>0</v>
      </c>
      <c r="Q332" s="436">
        <v>619</v>
      </c>
      <c r="R332" s="436">
        <v>372</v>
      </c>
      <c r="S332" s="436">
        <v>247</v>
      </c>
      <c r="T332" s="436">
        <v>124</v>
      </c>
      <c r="U332" s="436">
        <v>124</v>
      </c>
      <c r="V332" s="436">
        <v>124</v>
      </c>
      <c r="W332" s="436">
        <v>124</v>
      </c>
      <c r="X332" s="436">
        <v>123</v>
      </c>
      <c r="Y332" s="436">
        <v>123.8</v>
      </c>
      <c r="Z332" s="436">
        <v>0</v>
      </c>
      <c r="AA332" s="436">
        <v>0</v>
      </c>
      <c r="AB332" s="436">
        <v>298</v>
      </c>
      <c r="AC332" s="436">
        <v>324.99999999999972</v>
      </c>
      <c r="AD332" s="436">
        <v>0</v>
      </c>
      <c r="AE332" s="436">
        <v>0</v>
      </c>
      <c r="AF332" s="436">
        <v>0</v>
      </c>
      <c r="AG332" s="436">
        <v>0</v>
      </c>
      <c r="AH332" s="436">
        <v>0</v>
      </c>
      <c r="AI332" s="436">
        <v>0</v>
      </c>
      <c r="AJ332" s="436">
        <v>0</v>
      </c>
      <c r="AK332" s="436">
        <v>66.999999999999858</v>
      </c>
      <c r="AL332" s="436">
        <v>49.000000000000007</v>
      </c>
      <c r="AM332" s="436">
        <v>93.999999999999574</v>
      </c>
      <c r="AN332" s="436">
        <v>105.99999999999991</v>
      </c>
      <c r="AO332" s="436">
        <v>202.99999999999974</v>
      </c>
      <c r="AP332" s="436">
        <v>75.999999999999957</v>
      </c>
      <c r="AQ332" s="436">
        <v>23.999999999999964</v>
      </c>
      <c r="AR332" s="436">
        <v>0</v>
      </c>
      <c r="AS332" s="436">
        <v>10.065040650406495</v>
      </c>
      <c r="AT332" s="436">
        <v>0</v>
      </c>
      <c r="AU332" s="436">
        <v>20.666666666666583</v>
      </c>
      <c r="AV332" s="436">
        <v>15.630252100840309</v>
      </c>
      <c r="AW332" s="436">
        <v>20.840336134453747</v>
      </c>
      <c r="AX332" s="436">
        <v>28.933333333333291</v>
      </c>
      <c r="AY332" s="436">
        <v>28.69999999999996</v>
      </c>
      <c r="AZ332" s="436">
        <v>64.504607163008274</v>
      </c>
      <c r="BA332" s="436">
        <v>0</v>
      </c>
      <c r="BB332" s="436">
        <v>0</v>
      </c>
      <c r="BC332" s="436">
        <v>0</v>
      </c>
      <c r="BD332" s="436">
        <v>0.84699999999999998</v>
      </c>
      <c r="BE332" s="436">
        <v>0</v>
      </c>
      <c r="BF332" s="437">
        <v>0</v>
      </c>
      <c r="BG332" s="436">
        <v>0</v>
      </c>
      <c r="BH332" s="436">
        <v>0</v>
      </c>
      <c r="BI332" s="436">
        <v>1</v>
      </c>
    </row>
    <row r="333" spans="1:61">
      <c r="A333" s="432">
        <v>147440</v>
      </c>
      <c r="B333" s="432">
        <v>3304036</v>
      </c>
      <c r="C333" s="433" t="s">
        <v>405</v>
      </c>
      <c r="D333" s="417" t="s">
        <v>517</v>
      </c>
      <c r="E333" s="434" t="s">
        <v>518</v>
      </c>
      <c r="F333" s="435">
        <v>1</v>
      </c>
      <c r="G333" s="436">
        <v>0</v>
      </c>
      <c r="H333" s="436">
        <v>0</v>
      </c>
      <c r="I333" s="436">
        <v>0</v>
      </c>
      <c r="J333" s="436">
        <v>5</v>
      </c>
      <c r="K333" s="436">
        <v>3</v>
      </c>
      <c r="L333" s="436">
        <v>2</v>
      </c>
      <c r="M333" s="436">
        <v>430</v>
      </c>
      <c r="N333" s="436">
        <v>0</v>
      </c>
      <c r="O333" s="436">
        <v>0</v>
      </c>
      <c r="P333" s="436">
        <v>0</v>
      </c>
      <c r="Q333" s="436">
        <v>430</v>
      </c>
      <c r="R333" s="436">
        <v>265</v>
      </c>
      <c r="S333" s="436">
        <v>165</v>
      </c>
      <c r="T333" s="436">
        <v>91</v>
      </c>
      <c r="U333" s="436">
        <v>87</v>
      </c>
      <c r="V333" s="436">
        <v>87</v>
      </c>
      <c r="W333" s="436">
        <v>92</v>
      </c>
      <c r="X333" s="436">
        <v>73</v>
      </c>
      <c r="Y333" s="436">
        <v>86</v>
      </c>
      <c r="Z333" s="436">
        <v>0</v>
      </c>
      <c r="AA333" s="436">
        <v>0</v>
      </c>
      <c r="AB333" s="436">
        <v>289.99999999999966</v>
      </c>
      <c r="AC333" s="436">
        <v>303.99999999999977</v>
      </c>
      <c r="AD333" s="436">
        <v>0</v>
      </c>
      <c r="AE333" s="436">
        <v>0</v>
      </c>
      <c r="AF333" s="436">
        <v>0</v>
      </c>
      <c r="AG333" s="436">
        <v>0</v>
      </c>
      <c r="AH333" s="436">
        <v>0</v>
      </c>
      <c r="AI333" s="436">
        <v>0</v>
      </c>
      <c r="AJ333" s="436">
        <v>0</v>
      </c>
      <c r="AK333" s="436">
        <v>20.140515222482438</v>
      </c>
      <c r="AL333" s="436">
        <v>8.0562060889929406</v>
      </c>
      <c r="AM333" s="436">
        <v>11.077283372365315</v>
      </c>
      <c r="AN333" s="436">
        <v>9.063231850117079</v>
      </c>
      <c r="AO333" s="436">
        <v>73.512880562060474</v>
      </c>
      <c r="AP333" s="436">
        <v>233.62997658079613</v>
      </c>
      <c r="AQ333" s="436">
        <v>74.519906323184912</v>
      </c>
      <c r="AR333" s="436">
        <v>0</v>
      </c>
      <c r="AS333" s="436">
        <v>8.9999999999999858</v>
      </c>
      <c r="AT333" s="436">
        <v>0</v>
      </c>
      <c r="AU333" s="436">
        <v>41.267441860465091</v>
      </c>
      <c r="AV333" s="436">
        <v>45.571428571428498</v>
      </c>
      <c r="AW333" s="436">
        <v>53.048780487804827</v>
      </c>
      <c r="AX333" s="436">
        <v>53.48837209302323</v>
      </c>
      <c r="AY333" s="436">
        <v>42.441860465116257</v>
      </c>
      <c r="AZ333" s="436">
        <v>133.03591677539654</v>
      </c>
      <c r="BA333" s="436">
        <v>0</v>
      </c>
      <c r="BB333" s="436">
        <v>0</v>
      </c>
      <c r="BC333" s="436">
        <v>0</v>
      </c>
      <c r="BD333" s="436">
        <v>1.605</v>
      </c>
      <c r="BE333" s="436">
        <v>0.56666666666666665</v>
      </c>
      <c r="BF333" s="437">
        <v>0</v>
      </c>
      <c r="BG333" s="436">
        <v>0</v>
      </c>
      <c r="BH333" s="436">
        <v>0</v>
      </c>
      <c r="BI333" s="436">
        <v>1</v>
      </c>
    </row>
    <row r="334" spans="1:61">
      <c r="A334" s="432">
        <v>148187</v>
      </c>
      <c r="B334" s="432">
        <v>3304039</v>
      </c>
      <c r="C334" s="433" t="s">
        <v>406</v>
      </c>
      <c r="D334" s="417" t="s">
        <v>517</v>
      </c>
      <c r="E334" s="434" t="s">
        <v>518</v>
      </c>
      <c r="F334" s="435">
        <v>1</v>
      </c>
      <c r="G334" s="436">
        <v>0</v>
      </c>
      <c r="H334" s="436">
        <v>0</v>
      </c>
      <c r="I334" s="436">
        <v>0</v>
      </c>
      <c r="J334" s="436">
        <v>5</v>
      </c>
      <c r="K334" s="436">
        <v>3</v>
      </c>
      <c r="L334" s="436">
        <v>2</v>
      </c>
      <c r="M334" s="436">
        <v>537</v>
      </c>
      <c r="N334" s="436">
        <v>0</v>
      </c>
      <c r="O334" s="436">
        <v>0</v>
      </c>
      <c r="P334" s="436">
        <v>0</v>
      </c>
      <c r="Q334" s="436">
        <v>537</v>
      </c>
      <c r="R334" s="436">
        <v>257</v>
      </c>
      <c r="S334" s="436">
        <v>280</v>
      </c>
      <c r="T334" s="436">
        <v>65</v>
      </c>
      <c r="U334" s="436">
        <v>84</v>
      </c>
      <c r="V334" s="436">
        <v>108</v>
      </c>
      <c r="W334" s="436">
        <v>141</v>
      </c>
      <c r="X334" s="436">
        <v>139</v>
      </c>
      <c r="Y334" s="436">
        <v>107.4</v>
      </c>
      <c r="Z334" s="436">
        <v>0</v>
      </c>
      <c r="AA334" s="436">
        <v>0</v>
      </c>
      <c r="AB334" s="436">
        <v>305.99999999999955</v>
      </c>
      <c r="AC334" s="436">
        <v>351.99999999999955</v>
      </c>
      <c r="AD334" s="436">
        <v>0</v>
      </c>
      <c r="AE334" s="436">
        <v>0</v>
      </c>
      <c r="AF334" s="436">
        <v>0</v>
      </c>
      <c r="AG334" s="436">
        <v>0</v>
      </c>
      <c r="AH334" s="436">
        <v>0</v>
      </c>
      <c r="AI334" s="436">
        <v>0</v>
      </c>
      <c r="AJ334" s="436">
        <v>0</v>
      </c>
      <c r="AK334" s="436">
        <v>64.999999999999872</v>
      </c>
      <c r="AL334" s="436">
        <v>40</v>
      </c>
      <c r="AM334" s="436">
        <v>48.999999999999979</v>
      </c>
      <c r="AN334" s="436">
        <v>59.999999999999467</v>
      </c>
      <c r="AO334" s="436">
        <v>67.999999999999901</v>
      </c>
      <c r="AP334" s="436">
        <v>137.99999999999966</v>
      </c>
      <c r="AQ334" s="436">
        <v>116.99999999999999</v>
      </c>
      <c r="AR334" s="436">
        <v>0</v>
      </c>
      <c r="AS334" s="436">
        <v>113.84803001876145</v>
      </c>
      <c r="AT334" s="436">
        <v>0</v>
      </c>
      <c r="AU334" s="436">
        <v>38.103448275862057</v>
      </c>
      <c r="AV334" s="436">
        <v>43.448275862068897</v>
      </c>
      <c r="AW334" s="436">
        <v>69.784615384615364</v>
      </c>
      <c r="AX334" s="436">
        <v>90.303370786516822</v>
      </c>
      <c r="AY334" s="436">
        <v>89.02247191011233</v>
      </c>
      <c r="AZ334" s="436">
        <v>184.65958221590088</v>
      </c>
      <c r="BA334" s="436">
        <v>0</v>
      </c>
      <c r="BB334" s="436">
        <v>81.202429906542037</v>
      </c>
      <c r="BC334" s="436">
        <v>0</v>
      </c>
      <c r="BD334" s="436">
        <v>1.1000000000000001</v>
      </c>
      <c r="BE334" s="436">
        <v>0.20999999999999985</v>
      </c>
      <c r="BF334" s="437">
        <v>0</v>
      </c>
      <c r="BG334" s="436">
        <v>0</v>
      </c>
      <c r="BH334" s="436">
        <v>0</v>
      </c>
      <c r="BI334" s="436">
        <v>1</v>
      </c>
    </row>
    <row r="335" spans="1:61">
      <c r="A335" s="432">
        <v>148521</v>
      </c>
      <c r="B335" s="432">
        <v>3304040</v>
      </c>
      <c r="C335" s="433" t="s">
        <v>407</v>
      </c>
      <c r="D335" s="417" t="s">
        <v>517</v>
      </c>
      <c r="E335" s="434" t="s">
        <v>518</v>
      </c>
      <c r="F335" s="435">
        <v>1</v>
      </c>
      <c r="G335" s="436">
        <v>0</v>
      </c>
      <c r="H335" s="436">
        <v>0</v>
      </c>
      <c r="I335" s="436">
        <v>0</v>
      </c>
      <c r="J335" s="436">
        <v>5</v>
      </c>
      <c r="K335" s="436">
        <v>3</v>
      </c>
      <c r="L335" s="436">
        <v>2</v>
      </c>
      <c r="M335" s="436">
        <v>592</v>
      </c>
      <c r="N335" s="436">
        <v>0</v>
      </c>
      <c r="O335" s="436">
        <v>0</v>
      </c>
      <c r="P335" s="436">
        <v>0</v>
      </c>
      <c r="Q335" s="436">
        <v>592</v>
      </c>
      <c r="R335" s="436">
        <v>391</v>
      </c>
      <c r="S335" s="436">
        <v>201</v>
      </c>
      <c r="T335" s="436">
        <v>138</v>
      </c>
      <c r="U335" s="436">
        <v>115</v>
      </c>
      <c r="V335" s="436">
        <v>138</v>
      </c>
      <c r="W335" s="436">
        <v>106</v>
      </c>
      <c r="X335" s="436">
        <v>95</v>
      </c>
      <c r="Y335" s="436">
        <v>118.4</v>
      </c>
      <c r="Z335" s="436">
        <v>0</v>
      </c>
      <c r="AA335" s="436">
        <v>0</v>
      </c>
      <c r="AB335" s="436">
        <v>273.99999999999949</v>
      </c>
      <c r="AC335" s="436">
        <v>354.00000000000006</v>
      </c>
      <c r="AD335" s="436">
        <v>0</v>
      </c>
      <c r="AE335" s="436">
        <v>0</v>
      </c>
      <c r="AF335" s="436">
        <v>0</v>
      </c>
      <c r="AG335" s="436">
        <v>0</v>
      </c>
      <c r="AH335" s="436">
        <v>0</v>
      </c>
      <c r="AI335" s="436">
        <v>0</v>
      </c>
      <c r="AJ335" s="436">
        <v>0</v>
      </c>
      <c r="AK335" s="436">
        <v>146.24703891708938</v>
      </c>
      <c r="AL335" s="436">
        <v>45.076142131979672</v>
      </c>
      <c r="AM335" s="436">
        <v>27.045685279187783</v>
      </c>
      <c r="AN335" s="436">
        <v>27.045685279187783</v>
      </c>
      <c r="AO335" s="436">
        <v>115.19458544839198</v>
      </c>
      <c r="AP335" s="436">
        <v>176.29780033840922</v>
      </c>
      <c r="AQ335" s="436">
        <v>55.093062605752912</v>
      </c>
      <c r="AR335" s="436">
        <v>0</v>
      </c>
      <c r="AS335" s="436">
        <v>33.999999999999979</v>
      </c>
      <c r="AT335" s="436">
        <v>0</v>
      </c>
      <c r="AU335" s="436">
        <v>55.808823529411718</v>
      </c>
      <c r="AV335" s="436">
        <v>53.999999999999964</v>
      </c>
      <c r="AW335" s="436">
        <v>72.744186046511572</v>
      </c>
      <c r="AX335" s="436">
        <v>54.177777777777763</v>
      </c>
      <c r="AY335" s="436">
        <v>48.555555555555543</v>
      </c>
      <c r="AZ335" s="436">
        <v>161.36304325095887</v>
      </c>
      <c r="BA335" s="436">
        <v>0</v>
      </c>
      <c r="BB335" s="436">
        <v>7.4799999999999809</v>
      </c>
      <c r="BC335" s="436">
        <v>0</v>
      </c>
      <c r="BD335" s="436">
        <v>1.4590000000000001</v>
      </c>
      <c r="BE335" s="436">
        <v>2.6666666666666616E-2</v>
      </c>
      <c r="BF335" s="437">
        <v>0</v>
      </c>
      <c r="BG335" s="436">
        <v>0</v>
      </c>
      <c r="BH335" s="436">
        <v>0</v>
      </c>
      <c r="BI335" s="436">
        <v>1</v>
      </c>
    </row>
    <row r="336" spans="1:61">
      <c r="A336" s="432">
        <v>148553</v>
      </c>
      <c r="B336" s="432">
        <v>3304041</v>
      </c>
      <c r="C336" s="433" t="s">
        <v>408</v>
      </c>
      <c r="D336" s="417" t="s">
        <v>517</v>
      </c>
      <c r="E336" s="434" t="s">
        <v>518</v>
      </c>
      <c r="F336" s="435">
        <v>1</v>
      </c>
      <c r="G336" s="436">
        <v>0</v>
      </c>
      <c r="H336" s="436">
        <v>0</v>
      </c>
      <c r="I336" s="436">
        <v>0</v>
      </c>
      <c r="J336" s="436">
        <v>5</v>
      </c>
      <c r="K336" s="436">
        <v>3</v>
      </c>
      <c r="L336" s="436">
        <v>2</v>
      </c>
      <c r="M336" s="436">
        <v>943</v>
      </c>
      <c r="N336" s="436">
        <v>0</v>
      </c>
      <c r="O336" s="436">
        <v>0</v>
      </c>
      <c r="P336" s="436">
        <v>0</v>
      </c>
      <c r="Q336" s="436">
        <v>943</v>
      </c>
      <c r="R336" s="436">
        <v>554</v>
      </c>
      <c r="S336" s="436">
        <v>389</v>
      </c>
      <c r="T336" s="436">
        <v>189</v>
      </c>
      <c r="U336" s="436">
        <v>188</v>
      </c>
      <c r="V336" s="436">
        <v>177</v>
      </c>
      <c r="W336" s="436">
        <v>210</v>
      </c>
      <c r="X336" s="436">
        <v>179</v>
      </c>
      <c r="Y336" s="436">
        <v>188.6</v>
      </c>
      <c r="Z336" s="436">
        <v>0</v>
      </c>
      <c r="AA336" s="436">
        <v>0</v>
      </c>
      <c r="AB336" s="436">
        <v>390.9999999999996</v>
      </c>
      <c r="AC336" s="436">
        <v>523.99999999999932</v>
      </c>
      <c r="AD336" s="436">
        <v>0</v>
      </c>
      <c r="AE336" s="436">
        <v>0</v>
      </c>
      <c r="AF336" s="436">
        <v>0</v>
      </c>
      <c r="AG336" s="436">
        <v>0</v>
      </c>
      <c r="AH336" s="436">
        <v>0</v>
      </c>
      <c r="AI336" s="436">
        <v>0</v>
      </c>
      <c r="AJ336" s="436">
        <v>0</v>
      </c>
      <c r="AK336" s="436">
        <v>57.999999999999964</v>
      </c>
      <c r="AL336" s="436">
        <v>174.99999999999989</v>
      </c>
      <c r="AM336" s="436">
        <v>113</v>
      </c>
      <c r="AN336" s="436">
        <v>189.99999999999946</v>
      </c>
      <c r="AO336" s="436">
        <v>204.99999999999991</v>
      </c>
      <c r="AP336" s="436">
        <v>180.99999999999952</v>
      </c>
      <c r="AQ336" s="436">
        <v>20.999999999999911</v>
      </c>
      <c r="AR336" s="436">
        <v>0</v>
      </c>
      <c r="AS336" s="436">
        <v>43.999999999999979</v>
      </c>
      <c r="AT336" s="436">
        <v>0</v>
      </c>
      <c r="AU336" s="436">
        <v>64.711956521739111</v>
      </c>
      <c r="AV336" s="436">
        <v>65.436464088397713</v>
      </c>
      <c r="AW336" s="436">
        <v>61.843373493975768</v>
      </c>
      <c r="AX336" s="436">
        <v>90.157068062827079</v>
      </c>
      <c r="AY336" s="436">
        <v>76.848167539266882</v>
      </c>
      <c r="AZ336" s="436">
        <v>202.26472046637522</v>
      </c>
      <c r="BA336" s="436">
        <v>0</v>
      </c>
      <c r="BB336" s="436">
        <v>2.5453985122210208</v>
      </c>
      <c r="BC336" s="436">
        <v>0</v>
      </c>
      <c r="BD336" s="436">
        <v>1.1080000000000001</v>
      </c>
      <c r="BE336" s="436">
        <v>0</v>
      </c>
      <c r="BF336" s="437">
        <v>0</v>
      </c>
      <c r="BG336" s="436">
        <v>0</v>
      </c>
      <c r="BH336" s="436">
        <v>0</v>
      </c>
      <c r="BI336" s="436">
        <v>1</v>
      </c>
    </row>
    <row r="337" spans="1:61">
      <c r="A337" s="432">
        <v>148589</v>
      </c>
      <c r="B337" s="432">
        <v>3304042</v>
      </c>
      <c r="C337" s="433" t="s">
        <v>409</v>
      </c>
      <c r="D337" s="417" t="s">
        <v>517</v>
      </c>
      <c r="E337" s="434" t="s">
        <v>518</v>
      </c>
      <c r="F337" s="435">
        <v>1</v>
      </c>
      <c r="G337" s="436">
        <v>0</v>
      </c>
      <c r="H337" s="436">
        <v>0</v>
      </c>
      <c r="I337" s="436">
        <v>0</v>
      </c>
      <c r="J337" s="436">
        <v>5</v>
      </c>
      <c r="K337" s="436">
        <v>3</v>
      </c>
      <c r="L337" s="436">
        <v>2</v>
      </c>
      <c r="M337" s="436">
        <v>830</v>
      </c>
      <c r="N337" s="436">
        <v>0</v>
      </c>
      <c r="O337" s="436">
        <v>0</v>
      </c>
      <c r="P337" s="436">
        <v>0</v>
      </c>
      <c r="Q337" s="436">
        <v>830</v>
      </c>
      <c r="R337" s="436">
        <v>491</v>
      </c>
      <c r="S337" s="436">
        <v>339</v>
      </c>
      <c r="T337" s="436">
        <v>99</v>
      </c>
      <c r="U337" s="436">
        <v>191</v>
      </c>
      <c r="V337" s="436">
        <v>201</v>
      </c>
      <c r="W337" s="436">
        <v>171</v>
      </c>
      <c r="X337" s="436">
        <v>168</v>
      </c>
      <c r="Y337" s="436">
        <v>166</v>
      </c>
      <c r="Z337" s="436">
        <v>0</v>
      </c>
      <c r="AA337" s="436">
        <v>0</v>
      </c>
      <c r="AB337" s="436">
        <v>373.99999999999983</v>
      </c>
      <c r="AC337" s="436">
        <v>439.99999999999932</v>
      </c>
      <c r="AD337" s="436">
        <v>0</v>
      </c>
      <c r="AE337" s="436">
        <v>0</v>
      </c>
      <c r="AF337" s="436">
        <v>0</v>
      </c>
      <c r="AG337" s="436">
        <v>0</v>
      </c>
      <c r="AH337" s="436">
        <v>0</v>
      </c>
      <c r="AI337" s="436">
        <v>0</v>
      </c>
      <c r="AJ337" s="436">
        <v>0</v>
      </c>
      <c r="AK337" s="436">
        <v>200.24125452352229</v>
      </c>
      <c r="AL337" s="436">
        <v>72.086851628467969</v>
      </c>
      <c r="AM337" s="436">
        <v>82.09891435464408</v>
      </c>
      <c r="AN337" s="436">
        <v>114.1375150784076</v>
      </c>
      <c r="AO337" s="436">
        <v>85.10253317249672</v>
      </c>
      <c r="AP337" s="436">
        <v>220.265379975874</v>
      </c>
      <c r="AQ337" s="436">
        <v>56.067551266586172</v>
      </c>
      <c r="AR337" s="436">
        <v>0</v>
      </c>
      <c r="AS337" s="436">
        <v>15.999999999999966</v>
      </c>
      <c r="AT337" s="436">
        <v>0</v>
      </c>
      <c r="AU337" s="436">
        <v>43.438775510204017</v>
      </c>
      <c r="AV337" s="436">
        <v>81.09497206703908</v>
      </c>
      <c r="AW337" s="436">
        <v>102.06217616580298</v>
      </c>
      <c r="AX337" s="436">
        <v>73.435582822085848</v>
      </c>
      <c r="AY337" s="436">
        <v>72.147239263803641</v>
      </c>
      <c r="AZ337" s="436">
        <v>209.22628514918651</v>
      </c>
      <c r="BA337" s="436">
        <v>0</v>
      </c>
      <c r="BB337" s="436">
        <v>0</v>
      </c>
      <c r="BC337" s="436">
        <v>0</v>
      </c>
      <c r="BD337" s="436">
        <v>1.3620000000000001</v>
      </c>
      <c r="BE337" s="436">
        <v>0</v>
      </c>
      <c r="BF337" s="437">
        <v>0</v>
      </c>
      <c r="BG337" s="436">
        <v>0</v>
      </c>
      <c r="BH337" s="436">
        <v>0</v>
      </c>
      <c r="BI337" s="436">
        <v>1</v>
      </c>
    </row>
    <row r="338" spans="1:61">
      <c r="A338" s="432">
        <v>149042</v>
      </c>
      <c r="B338" s="432">
        <v>3304044</v>
      </c>
      <c r="C338" s="433" t="s">
        <v>410</v>
      </c>
      <c r="D338" s="417" t="s">
        <v>517</v>
      </c>
      <c r="E338" s="434" t="s">
        <v>518</v>
      </c>
      <c r="F338" s="435">
        <v>1</v>
      </c>
      <c r="G338" s="436">
        <v>0</v>
      </c>
      <c r="H338" s="436">
        <v>0</v>
      </c>
      <c r="I338" s="436">
        <v>0</v>
      </c>
      <c r="J338" s="436">
        <v>5</v>
      </c>
      <c r="K338" s="436">
        <v>3</v>
      </c>
      <c r="L338" s="436">
        <v>2</v>
      </c>
      <c r="M338" s="436">
        <v>507.83000000000004</v>
      </c>
      <c r="N338" s="436">
        <v>0</v>
      </c>
      <c r="O338" s="436">
        <v>0</v>
      </c>
      <c r="P338" s="436">
        <v>0</v>
      </c>
      <c r="Q338" s="436">
        <v>507.83000000000004</v>
      </c>
      <c r="R338" s="436">
        <v>340.5</v>
      </c>
      <c r="S338" s="436">
        <v>167.33</v>
      </c>
      <c r="T338" s="436">
        <v>118.75</v>
      </c>
      <c r="U338" s="436">
        <v>108</v>
      </c>
      <c r="V338" s="436">
        <v>113.75</v>
      </c>
      <c r="W338" s="436">
        <v>107.83</v>
      </c>
      <c r="X338" s="436">
        <v>59.5</v>
      </c>
      <c r="Y338" s="436">
        <v>101.566</v>
      </c>
      <c r="Z338" s="436">
        <v>0</v>
      </c>
      <c r="AA338" s="436">
        <v>0</v>
      </c>
      <c r="AB338" s="436">
        <v>246.86180555555552</v>
      </c>
      <c r="AC338" s="436">
        <v>302.11182870370351</v>
      </c>
      <c r="AD338" s="436">
        <v>0</v>
      </c>
      <c r="AE338" s="436">
        <v>0</v>
      </c>
      <c r="AF338" s="436">
        <v>0</v>
      </c>
      <c r="AG338" s="436">
        <v>0</v>
      </c>
      <c r="AH338" s="436">
        <v>0</v>
      </c>
      <c r="AI338" s="436">
        <v>0</v>
      </c>
      <c r="AJ338" s="436">
        <v>0</v>
      </c>
      <c r="AK338" s="436">
        <v>74.058541666666514</v>
      </c>
      <c r="AL338" s="436">
        <v>34.0904398148148</v>
      </c>
      <c r="AM338" s="436">
        <v>48.196828703703702</v>
      </c>
      <c r="AN338" s="436">
        <v>45.845763888888854</v>
      </c>
      <c r="AO338" s="436">
        <v>98.744722222222009</v>
      </c>
      <c r="AP338" s="436">
        <v>158.69687500000001</v>
      </c>
      <c r="AQ338" s="436">
        <v>48.196828703703702</v>
      </c>
      <c r="AR338" s="436">
        <v>0</v>
      </c>
      <c r="AS338" s="436">
        <v>13.658019559902165</v>
      </c>
      <c r="AT338" s="436">
        <v>0</v>
      </c>
      <c r="AU338" s="436">
        <v>58.775252525252526</v>
      </c>
      <c r="AV338" s="436">
        <v>44.357142857142776</v>
      </c>
      <c r="AW338" s="436">
        <v>48.124999999999993</v>
      </c>
      <c r="AX338" s="436">
        <v>47.537956989247263</v>
      </c>
      <c r="AY338" s="436">
        <v>0</v>
      </c>
      <c r="AZ338" s="436">
        <v>113.79385037277635</v>
      </c>
      <c r="BA338" s="436">
        <v>0</v>
      </c>
      <c r="BB338" s="436">
        <v>0</v>
      </c>
      <c r="BC338" s="436">
        <v>0</v>
      </c>
      <c r="BD338" s="436">
        <v>0.80300000000000005</v>
      </c>
      <c r="BE338" s="436">
        <v>0.30723333333333325</v>
      </c>
      <c r="BF338" s="437">
        <v>0</v>
      </c>
      <c r="BG338" s="436">
        <v>0</v>
      </c>
      <c r="BH338" s="436">
        <v>0</v>
      </c>
      <c r="BI338" s="436">
        <v>1</v>
      </c>
    </row>
    <row r="339" spans="1:61">
      <c r="A339" s="432">
        <v>136592</v>
      </c>
      <c r="B339" s="432">
        <v>3304060</v>
      </c>
      <c r="C339" s="433" t="s">
        <v>411</v>
      </c>
      <c r="D339" s="417" t="s">
        <v>517</v>
      </c>
      <c r="E339" s="434" t="s">
        <v>518</v>
      </c>
      <c r="F339" s="435">
        <v>1</v>
      </c>
      <c r="G339" s="436">
        <v>0</v>
      </c>
      <c r="H339" s="436">
        <v>0</v>
      </c>
      <c r="I339" s="436">
        <v>0</v>
      </c>
      <c r="J339" s="436">
        <v>5</v>
      </c>
      <c r="K339" s="436">
        <v>3</v>
      </c>
      <c r="L339" s="436">
        <v>2</v>
      </c>
      <c r="M339" s="436">
        <v>768</v>
      </c>
      <c r="N339" s="436">
        <v>0</v>
      </c>
      <c r="O339" s="436">
        <v>0</v>
      </c>
      <c r="P339" s="436">
        <v>0</v>
      </c>
      <c r="Q339" s="436">
        <v>768</v>
      </c>
      <c r="R339" s="436">
        <v>467</v>
      </c>
      <c r="S339" s="436">
        <v>301</v>
      </c>
      <c r="T339" s="436">
        <v>167</v>
      </c>
      <c r="U339" s="436">
        <v>151</v>
      </c>
      <c r="V339" s="436">
        <v>149</v>
      </c>
      <c r="W339" s="436">
        <v>151</v>
      </c>
      <c r="X339" s="436">
        <v>150</v>
      </c>
      <c r="Y339" s="436">
        <v>153.6</v>
      </c>
      <c r="Z339" s="436">
        <v>0</v>
      </c>
      <c r="AA339" s="436">
        <v>0</v>
      </c>
      <c r="AB339" s="436">
        <v>241.99999999999949</v>
      </c>
      <c r="AC339" s="436">
        <v>255.99999999999972</v>
      </c>
      <c r="AD339" s="436">
        <v>0</v>
      </c>
      <c r="AE339" s="436">
        <v>0</v>
      </c>
      <c r="AF339" s="436">
        <v>0</v>
      </c>
      <c r="AG339" s="436">
        <v>0</v>
      </c>
      <c r="AH339" s="436">
        <v>0</v>
      </c>
      <c r="AI339" s="436">
        <v>0</v>
      </c>
      <c r="AJ339" s="436">
        <v>0</v>
      </c>
      <c r="AK339" s="436">
        <v>399.52020860495389</v>
      </c>
      <c r="AL339" s="436">
        <v>73.095176010430237</v>
      </c>
      <c r="AM339" s="436">
        <v>80.104302477183737</v>
      </c>
      <c r="AN339" s="436">
        <v>96.125162972620032</v>
      </c>
      <c r="AO339" s="436">
        <v>48.062581486310251</v>
      </c>
      <c r="AP339" s="436">
        <v>29.037809647979138</v>
      </c>
      <c r="AQ339" s="436">
        <v>42.054758800521448</v>
      </c>
      <c r="AR339" s="436">
        <v>0</v>
      </c>
      <c r="AS339" s="436">
        <v>30</v>
      </c>
      <c r="AT339" s="436">
        <v>0</v>
      </c>
      <c r="AU339" s="436">
        <v>51.863354037267058</v>
      </c>
      <c r="AV339" s="436">
        <v>38.006802721088313</v>
      </c>
      <c r="AW339" s="436">
        <v>57.224637681159308</v>
      </c>
      <c r="AX339" s="436">
        <v>43.622222222222085</v>
      </c>
      <c r="AY339" s="436">
        <v>43.333333333333194</v>
      </c>
      <c r="AZ339" s="436">
        <v>132.50354883159568</v>
      </c>
      <c r="BA339" s="436">
        <v>0</v>
      </c>
      <c r="BB339" s="436">
        <v>0</v>
      </c>
      <c r="BC339" s="436">
        <v>0</v>
      </c>
      <c r="BD339" s="436">
        <v>1.2330000000000001</v>
      </c>
      <c r="BE339" s="436">
        <v>0</v>
      </c>
      <c r="BF339" s="437">
        <v>0</v>
      </c>
      <c r="BG339" s="436">
        <v>0</v>
      </c>
      <c r="BH339" s="436">
        <v>0</v>
      </c>
      <c r="BI339" s="436">
        <v>1</v>
      </c>
    </row>
    <row r="340" spans="1:61">
      <c r="A340" s="432">
        <v>136589</v>
      </c>
      <c r="B340" s="432">
        <v>3304108</v>
      </c>
      <c r="C340" s="433" t="s">
        <v>412</v>
      </c>
      <c r="D340" s="417" t="s">
        <v>517</v>
      </c>
      <c r="E340" s="434" t="s">
        <v>518</v>
      </c>
      <c r="F340" s="435">
        <v>1</v>
      </c>
      <c r="G340" s="436">
        <v>0</v>
      </c>
      <c r="H340" s="436">
        <v>0</v>
      </c>
      <c r="I340" s="436">
        <v>0</v>
      </c>
      <c r="J340" s="436">
        <v>5</v>
      </c>
      <c r="K340" s="436">
        <v>3</v>
      </c>
      <c r="L340" s="436">
        <v>2</v>
      </c>
      <c r="M340" s="436">
        <v>935</v>
      </c>
      <c r="N340" s="436">
        <v>0</v>
      </c>
      <c r="O340" s="436">
        <v>0</v>
      </c>
      <c r="P340" s="436">
        <v>0</v>
      </c>
      <c r="Q340" s="436">
        <v>935</v>
      </c>
      <c r="R340" s="436">
        <v>560</v>
      </c>
      <c r="S340" s="436">
        <v>375</v>
      </c>
      <c r="T340" s="436">
        <v>189</v>
      </c>
      <c r="U340" s="436">
        <v>184</v>
      </c>
      <c r="V340" s="436">
        <v>187</v>
      </c>
      <c r="W340" s="436">
        <v>188</v>
      </c>
      <c r="X340" s="436">
        <v>187</v>
      </c>
      <c r="Y340" s="436">
        <v>187</v>
      </c>
      <c r="Z340" s="436">
        <v>0</v>
      </c>
      <c r="AA340" s="436">
        <v>0</v>
      </c>
      <c r="AB340" s="436">
        <v>552.99999999999932</v>
      </c>
      <c r="AC340" s="436">
        <v>568.99999999999966</v>
      </c>
      <c r="AD340" s="436">
        <v>0</v>
      </c>
      <c r="AE340" s="436">
        <v>0</v>
      </c>
      <c r="AF340" s="436">
        <v>0</v>
      </c>
      <c r="AG340" s="436">
        <v>0</v>
      </c>
      <c r="AH340" s="436">
        <v>0</v>
      </c>
      <c r="AI340" s="436">
        <v>0</v>
      </c>
      <c r="AJ340" s="436">
        <v>0</v>
      </c>
      <c r="AK340" s="436">
        <v>146.99999999999963</v>
      </c>
      <c r="AL340" s="436">
        <v>67.999999999999972</v>
      </c>
      <c r="AM340" s="436">
        <v>10</v>
      </c>
      <c r="AN340" s="436">
        <v>26.999999999999922</v>
      </c>
      <c r="AO340" s="436">
        <v>145.9999999999992</v>
      </c>
      <c r="AP340" s="436">
        <v>438.99999999999994</v>
      </c>
      <c r="AQ340" s="436">
        <v>97.999999999999133</v>
      </c>
      <c r="AR340" s="436">
        <v>0</v>
      </c>
      <c r="AS340" s="436">
        <v>32.999999999999979</v>
      </c>
      <c r="AT340" s="436">
        <v>0</v>
      </c>
      <c r="AU340" s="436">
        <v>90.845303867403246</v>
      </c>
      <c r="AV340" s="436">
        <v>87.213872832369873</v>
      </c>
      <c r="AW340" s="436">
        <v>80.585635359116026</v>
      </c>
      <c r="AX340" s="436">
        <v>91.839080459769974</v>
      </c>
      <c r="AY340" s="436">
        <v>91.350574712643535</v>
      </c>
      <c r="AZ340" s="436">
        <v>249.86845174381301</v>
      </c>
      <c r="BA340" s="436">
        <v>0</v>
      </c>
      <c r="BB340" s="436">
        <v>0</v>
      </c>
      <c r="BC340" s="436">
        <v>0</v>
      </c>
      <c r="BD340" s="436">
        <v>1.472</v>
      </c>
      <c r="BE340" s="436">
        <v>0</v>
      </c>
      <c r="BF340" s="437">
        <v>0</v>
      </c>
      <c r="BG340" s="436">
        <v>0</v>
      </c>
      <c r="BH340" s="436">
        <v>0</v>
      </c>
      <c r="BI340" s="436">
        <v>1</v>
      </c>
    </row>
    <row r="341" spans="1:61">
      <c r="A341" s="432">
        <v>143438</v>
      </c>
      <c r="B341" s="432">
        <v>3304129</v>
      </c>
      <c r="C341" s="433" t="s">
        <v>413</v>
      </c>
      <c r="D341" s="417" t="s">
        <v>517</v>
      </c>
      <c r="E341" s="434" t="s">
        <v>518</v>
      </c>
      <c r="F341" s="435">
        <v>1</v>
      </c>
      <c r="G341" s="436">
        <v>0</v>
      </c>
      <c r="H341" s="436">
        <v>0</v>
      </c>
      <c r="I341" s="436">
        <v>0</v>
      </c>
      <c r="J341" s="436">
        <v>5</v>
      </c>
      <c r="K341" s="436">
        <v>3</v>
      </c>
      <c r="L341" s="436">
        <v>2</v>
      </c>
      <c r="M341" s="436">
        <v>704</v>
      </c>
      <c r="N341" s="436">
        <v>0</v>
      </c>
      <c r="O341" s="436">
        <v>0</v>
      </c>
      <c r="P341" s="436">
        <v>0</v>
      </c>
      <c r="Q341" s="436">
        <v>704</v>
      </c>
      <c r="R341" s="436">
        <v>445</v>
      </c>
      <c r="S341" s="436">
        <v>259</v>
      </c>
      <c r="T341" s="436">
        <v>148</v>
      </c>
      <c r="U341" s="436">
        <v>149</v>
      </c>
      <c r="V341" s="436">
        <v>148</v>
      </c>
      <c r="W341" s="436">
        <v>132</v>
      </c>
      <c r="X341" s="436">
        <v>127</v>
      </c>
      <c r="Y341" s="436">
        <v>140.80000000000001</v>
      </c>
      <c r="Z341" s="436">
        <v>0</v>
      </c>
      <c r="AA341" s="436">
        <v>0</v>
      </c>
      <c r="AB341" s="436">
        <v>290.99999999999949</v>
      </c>
      <c r="AC341" s="436">
        <v>358.99999999999943</v>
      </c>
      <c r="AD341" s="436">
        <v>0</v>
      </c>
      <c r="AE341" s="436">
        <v>0</v>
      </c>
      <c r="AF341" s="436">
        <v>0</v>
      </c>
      <c r="AG341" s="436">
        <v>0</v>
      </c>
      <c r="AH341" s="436">
        <v>0</v>
      </c>
      <c r="AI341" s="436">
        <v>0</v>
      </c>
      <c r="AJ341" s="436">
        <v>0</v>
      </c>
      <c r="AK341" s="436">
        <v>210.99999999999994</v>
      </c>
      <c r="AL341" s="436">
        <v>16.999999999999947</v>
      </c>
      <c r="AM341" s="436">
        <v>55.999999999999972</v>
      </c>
      <c r="AN341" s="436">
        <v>55.999999999999972</v>
      </c>
      <c r="AO341" s="436">
        <v>72.999999999999432</v>
      </c>
      <c r="AP341" s="436">
        <v>176.9999999999996</v>
      </c>
      <c r="AQ341" s="436">
        <v>113.99999999999989</v>
      </c>
      <c r="AR341" s="436">
        <v>0</v>
      </c>
      <c r="AS341" s="436">
        <v>16.999999999999947</v>
      </c>
      <c r="AT341" s="436">
        <v>0</v>
      </c>
      <c r="AU341" s="436">
        <v>55.753424657534204</v>
      </c>
      <c r="AV341" s="436">
        <v>50.746376811594125</v>
      </c>
      <c r="AW341" s="436">
        <v>59.829787234042527</v>
      </c>
      <c r="AX341" s="436">
        <v>54.290322580645139</v>
      </c>
      <c r="AY341" s="436">
        <v>52.233870967741915</v>
      </c>
      <c r="AZ341" s="436">
        <v>154.31480838868862</v>
      </c>
      <c r="BA341" s="436">
        <v>0</v>
      </c>
      <c r="BB341" s="436">
        <v>0</v>
      </c>
      <c r="BC341" s="436">
        <v>0</v>
      </c>
      <c r="BD341" s="436">
        <v>0.89800000000000002</v>
      </c>
      <c r="BE341" s="436">
        <v>0</v>
      </c>
      <c r="BF341" s="437">
        <v>0</v>
      </c>
      <c r="BG341" s="436">
        <v>0</v>
      </c>
      <c r="BH341" s="436">
        <v>0</v>
      </c>
      <c r="BI341" s="436">
        <v>1</v>
      </c>
    </row>
    <row r="342" spans="1:61">
      <c r="A342" s="432">
        <v>148684</v>
      </c>
      <c r="B342" s="432">
        <v>3304187</v>
      </c>
      <c r="C342" s="433" t="s">
        <v>414</v>
      </c>
      <c r="D342" s="417" t="s">
        <v>517</v>
      </c>
      <c r="E342" s="434" t="s">
        <v>518</v>
      </c>
      <c r="F342" s="435">
        <v>1</v>
      </c>
      <c r="G342" s="436">
        <v>0</v>
      </c>
      <c r="H342" s="436">
        <v>0</v>
      </c>
      <c r="I342" s="436">
        <v>0</v>
      </c>
      <c r="J342" s="436">
        <v>5</v>
      </c>
      <c r="K342" s="436">
        <v>3</v>
      </c>
      <c r="L342" s="436">
        <v>2</v>
      </c>
      <c r="M342" s="436">
        <v>741</v>
      </c>
      <c r="N342" s="436">
        <v>0</v>
      </c>
      <c r="O342" s="436">
        <v>0</v>
      </c>
      <c r="P342" s="436">
        <v>0</v>
      </c>
      <c r="Q342" s="436">
        <v>741</v>
      </c>
      <c r="R342" s="436">
        <v>454</v>
      </c>
      <c r="S342" s="436">
        <v>287</v>
      </c>
      <c r="T342" s="436">
        <v>153</v>
      </c>
      <c r="U342" s="436">
        <v>147</v>
      </c>
      <c r="V342" s="436">
        <v>154</v>
      </c>
      <c r="W342" s="436">
        <v>146</v>
      </c>
      <c r="X342" s="436">
        <v>141</v>
      </c>
      <c r="Y342" s="436">
        <v>148.19999999999999</v>
      </c>
      <c r="Z342" s="436">
        <v>0</v>
      </c>
      <c r="AA342" s="436">
        <v>0</v>
      </c>
      <c r="AB342" s="436">
        <v>349.99999999999955</v>
      </c>
      <c r="AC342" s="436">
        <v>371.99999999999949</v>
      </c>
      <c r="AD342" s="436">
        <v>0</v>
      </c>
      <c r="AE342" s="436">
        <v>0</v>
      </c>
      <c r="AF342" s="436">
        <v>0</v>
      </c>
      <c r="AG342" s="436">
        <v>0</v>
      </c>
      <c r="AH342" s="436">
        <v>0</v>
      </c>
      <c r="AI342" s="436">
        <v>0</v>
      </c>
      <c r="AJ342" s="436">
        <v>0</v>
      </c>
      <c r="AK342" s="436">
        <v>233.31486486486421</v>
      </c>
      <c r="AL342" s="436">
        <v>46.062162162162117</v>
      </c>
      <c r="AM342" s="436">
        <v>42.056756756756712</v>
      </c>
      <c r="AN342" s="436">
        <v>47.063513513513506</v>
      </c>
      <c r="AO342" s="436">
        <v>136.18378378378318</v>
      </c>
      <c r="AP342" s="436">
        <v>178.24054054054014</v>
      </c>
      <c r="AQ342" s="436">
        <v>58.078378378378318</v>
      </c>
      <c r="AR342" s="436">
        <v>0</v>
      </c>
      <c r="AS342" s="436">
        <v>16.999999999999954</v>
      </c>
      <c r="AT342" s="436">
        <v>0</v>
      </c>
      <c r="AU342" s="436">
        <v>48.96</v>
      </c>
      <c r="AV342" s="436">
        <v>56.383561643835549</v>
      </c>
      <c r="AW342" s="436">
        <v>55.44</v>
      </c>
      <c r="AX342" s="436">
        <v>60.661971830985784</v>
      </c>
      <c r="AY342" s="436">
        <v>58.584507042253399</v>
      </c>
      <c r="AZ342" s="436">
        <v>157.95105464808464</v>
      </c>
      <c r="BA342" s="436">
        <v>0</v>
      </c>
      <c r="BB342" s="436">
        <v>0</v>
      </c>
      <c r="BC342" s="436">
        <v>0</v>
      </c>
      <c r="BD342" s="436">
        <v>1.3959999999999999</v>
      </c>
      <c r="BE342" s="436">
        <v>0</v>
      </c>
      <c r="BF342" s="437">
        <v>0</v>
      </c>
      <c r="BG342" s="436">
        <v>0</v>
      </c>
      <c r="BH342" s="436">
        <v>0</v>
      </c>
      <c r="BI342" s="436">
        <v>1</v>
      </c>
    </row>
    <row r="343" spans="1:61">
      <c r="A343" s="432">
        <v>138137</v>
      </c>
      <c r="B343" s="432">
        <v>3304206</v>
      </c>
      <c r="C343" s="433" t="s">
        <v>415</v>
      </c>
      <c r="D343" s="417" t="s">
        <v>517</v>
      </c>
      <c r="E343" s="434" t="s">
        <v>518</v>
      </c>
      <c r="F343" s="435">
        <v>1</v>
      </c>
      <c r="G343" s="436">
        <v>0</v>
      </c>
      <c r="H343" s="436">
        <v>0</v>
      </c>
      <c r="I343" s="436">
        <v>0</v>
      </c>
      <c r="J343" s="436">
        <v>5</v>
      </c>
      <c r="K343" s="436">
        <v>3</v>
      </c>
      <c r="L343" s="436">
        <v>2</v>
      </c>
      <c r="M343" s="436">
        <v>757</v>
      </c>
      <c r="N343" s="436">
        <v>0</v>
      </c>
      <c r="O343" s="436">
        <v>0</v>
      </c>
      <c r="P343" s="436">
        <v>0</v>
      </c>
      <c r="Q343" s="436">
        <v>757</v>
      </c>
      <c r="R343" s="436">
        <v>466</v>
      </c>
      <c r="S343" s="436">
        <v>291</v>
      </c>
      <c r="T343" s="436">
        <v>161</v>
      </c>
      <c r="U343" s="436">
        <v>156</v>
      </c>
      <c r="V343" s="436">
        <v>149</v>
      </c>
      <c r="W343" s="436">
        <v>146</v>
      </c>
      <c r="X343" s="436">
        <v>145</v>
      </c>
      <c r="Y343" s="436">
        <v>151.4</v>
      </c>
      <c r="Z343" s="436">
        <v>0</v>
      </c>
      <c r="AA343" s="436">
        <v>0</v>
      </c>
      <c r="AB343" s="436">
        <v>421.99999999999989</v>
      </c>
      <c r="AC343" s="436">
        <v>432</v>
      </c>
      <c r="AD343" s="436">
        <v>0</v>
      </c>
      <c r="AE343" s="436">
        <v>0</v>
      </c>
      <c r="AF343" s="436">
        <v>0</v>
      </c>
      <c r="AG343" s="436">
        <v>0</v>
      </c>
      <c r="AH343" s="436">
        <v>0</v>
      </c>
      <c r="AI343" s="436">
        <v>0</v>
      </c>
      <c r="AJ343" s="436">
        <v>0</v>
      </c>
      <c r="AK343" s="436">
        <v>101.99999999999949</v>
      </c>
      <c r="AL343" s="436">
        <v>144.99999999999932</v>
      </c>
      <c r="AM343" s="436">
        <v>153.99999999999932</v>
      </c>
      <c r="AN343" s="436">
        <v>50.999999999999964</v>
      </c>
      <c r="AO343" s="436">
        <v>190.9999999999994</v>
      </c>
      <c r="AP343" s="436">
        <v>82.999999999999403</v>
      </c>
      <c r="AQ343" s="436">
        <v>30.999999999999954</v>
      </c>
      <c r="AR343" s="436">
        <v>0</v>
      </c>
      <c r="AS343" s="436">
        <v>21.083554376657791</v>
      </c>
      <c r="AT343" s="436">
        <v>0</v>
      </c>
      <c r="AU343" s="436">
        <v>69.593548387096774</v>
      </c>
      <c r="AV343" s="436">
        <v>63.999999999999964</v>
      </c>
      <c r="AW343" s="436">
        <v>74.5</v>
      </c>
      <c r="AX343" s="436">
        <v>79.927007299269988</v>
      </c>
      <c r="AY343" s="436">
        <v>79.379562043795545</v>
      </c>
      <c r="AZ343" s="436">
        <v>207.24577650739852</v>
      </c>
      <c r="BA343" s="436">
        <v>0</v>
      </c>
      <c r="BB343" s="436">
        <v>0</v>
      </c>
      <c r="BC343" s="436">
        <v>0</v>
      </c>
      <c r="BD343" s="436">
        <v>1.1120000000000001</v>
      </c>
      <c r="BE343" s="436">
        <v>0</v>
      </c>
      <c r="BF343" s="437">
        <v>0</v>
      </c>
      <c r="BG343" s="436">
        <v>0</v>
      </c>
      <c r="BH343" s="436">
        <v>0</v>
      </c>
      <c r="BI343" s="436">
        <v>1</v>
      </c>
    </row>
    <row r="344" spans="1:61">
      <c r="A344" s="432">
        <v>138937</v>
      </c>
      <c r="B344" s="432">
        <v>3304207</v>
      </c>
      <c r="C344" s="433" t="s">
        <v>416</v>
      </c>
      <c r="D344" s="417" t="s">
        <v>517</v>
      </c>
      <c r="E344" s="434" t="s">
        <v>518</v>
      </c>
      <c r="F344" s="435">
        <v>1</v>
      </c>
      <c r="G344" s="436">
        <v>0</v>
      </c>
      <c r="H344" s="436">
        <v>0</v>
      </c>
      <c r="I344" s="436">
        <v>0</v>
      </c>
      <c r="J344" s="436">
        <v>5</v>
      </c>
      <c r="K344" s="436">
        <v>3</v>
      </c>
      <c r="L344" s="436">
        <v>2</v>
      </c>
      <c r="M344" s="436">
        <v>863</v>
      </c>
      <c r="N344" s="436">
        <v>0</v>
      </c>
      <c r="O344" s="436">
        <v>0</v>
      </c>
      <c r="P344" s="436">
        <v>0</v>
      </c>
      <c r="Q344" s="436">
        <v>863</v>
      </c>
      <c r="R344" s="436">
        <v>518</v>
      </c>
      <c r="S344" s="436">
        <v>345</v>
      </c>
      <c r="T344" s="436">
        <v>174</v>
      </c>
      <c r="U344" s="436">
        <v>172</v>
      </c>
      <c r="V344" s="436">
        <v>172</v>
      </c>
      <c r="W344" s="436">
        <v>171</v>
      </c>
      <c r="X344" s="436">
        <v>174</v>
      </c>
      <c r="Y344" s="436">
        <v>172.6</v>
      </c>
      <c r="Z344" s="436">
        <v>0</v>
      </c>
      <c r="AA344" s="436">
        <v>0</v>
      </c>
      <c r="AB344" s="436">
        <v>468.99999999999943</v>
      </c>
      <c r="AC344" s="436">
        <v>505.99999999999983</v>
      </c>
      <c r="AD344" s="436">
        <v>0</v>
      </c>
      <c r="AE344" s="436">
        <v>0</v>
      </c>
      <c r="AF344" s="436">
        <v>0</v>
      </c>
      <c r="AG344" s="436">
        <v>0</v>
      </c>
      <c r="AH344" s="436">
        <v>0</v>
      </c>
      <c r="AI344" s="436">
        <v>0</v>
      </c>
      <c r="AJ344" s="436">
        <v>0</v>
      </c>
      <c r="AK344" s="436">
        <v>52.99999999999995</v>
      </c>
      <c r="AL344" s="436">
        <v>90.999999999999773</v>
      </c>
      <c r="AM344" s="436">
        <v>80.999999999999957</v>
      </c>
      <c r="AN344" s="436">
        <v>158.99999999999969</v>
      </c>
      <c r="AO344" s="436">
        <v>197.99999999999957</v>
      </c>
      <c r="AP344" s="436">
        <v>230.99999999999937</v>
      </c>
      <c r="AQ344" s="436">
        <v>49.999999999999979</v>
      </c>
      <c r="AR344" s="436">
        <v>0</v>
      </c>
      <c r="AS344" s="436">
        <v>33.192307692307644</v>
      </c>
      <c r="AT344" s="436">
        <v>0</v>
      </c>
      <c r="AU344" s="436">
        <v>53.223529411764623</v>
      </c>
      <c r="AV344" s="436">
        <v>62.82634730538917</v>
      </c>
      <c r="AW344" s="436">
        <v>56.96103896103893</v>
      </c>
      <c r="AX344" s="436">
        <v>69.294117647058712</v>
      </c>
      <c r="AY344" s="436">
        <v>70.509803921568519</v>
      </c>
      <c r="AZ344" s="436">
        <v>176.28758482143064</v>
      </c>
      <c r="BA344" s="436">
        <v>0</v>
      </c>
      <c r="BB344" s="436">
        <v>0</v>
      </c>
      <c r="BC344" s="436">
        <v>0</v>
      </c>
      <c r="BD344" s="436">
        <v>1.02</v>
      </c>
      <c r="BE344" s="436">
        <v>0</v>
      </c>
      <c r="BF344" s="437">
        <v>0</v>
      </c>
      <c r="BG344" s="436">
        <v>0</v>
      </c>
      <c r="BH344" s="436">
        <v>0</v>
      </c>
      <c r="BI344" s="436">
        <v>1</v>
      </c>
    </row>
    <row r="345" spans="1:61">
      <c r="A345" s="432">
        <v>136882</v>
      </c>
      <c r="B345" s="432">
        <v>3304220</v>
      </c>
      <c r="C345" s="433" t="s">
        <v>417</v>
      </c>
      <c r="D345" s="417" t="s">
        <v>517</v>
      </c>
      <c r="E345" s="434" t="s">
        <v>518</v>
      </c>
      <c r="F345" s="435">
        <v>1</v>
      </c>
      <c r="G345" s="436">
        <v>0</v>
      </c>
      <c r="H345" s="436">
        <v>0</v>
      </c>
      <c r="I345" s="436">
        <v>0</v>
      </c>
      <c r="J345" s="436">
        <v>5</v>
      </c>
      <c r="K345" s="436">
        <v>3</v>
      </c>
      <c r="L345" s="436">
        <v>2</v>
      </c>
      <c r="M345" s="436">
        <v>748</v>
      </c>
      <c r="N345" s="436">
        <v>0</v>
      </c>
      <c r="O345" s="436">
        <v>0</v>
      </c>
      <c r="P345" s="436">
        <v>0</v>
      </c>
      <c r="Q345" s="436">
        <v>748</v>
      </c>
      <c r="R345" s="436">
        <v>450</v>
      </c>
      <c r="S345" s="436">
        <v>298</v>
      </c>
      <c r="T345" s="436">
        <v>150</v>
      </c>
      <c r="U345" s="436">
        <v>149</v>
      </c>
      <c r="V345" s="436">
        <v>151</v>
      </c>
      <c r="W345" s="436">
        <v>149</v>
      </c>
      <c r="X345" s="436">
        <v>149</v>
      </c>
      <c r="Y345" s="436">
        <v>149.6</v>
      </c>
      <c r="Z345" s="436">
        <v>0</v>
      </c>
      <c r="AA345" s="436">
        <v>0</v>
      </c>
      <c r="AB345" s="436">
        <v>558.99999999999989</v>
      </c>
      <c r="AC345" s="436">
        <v>574.99999999999932</v>
      </c>
      <c r="AD345" s="436">
        <v>0</v>
      </c>
      <c r="AE345" s="436">
        <v>0</v>
      </c>
      <c r="AF345" s="436">
        <v>0</v>
      </c>
      <c r="AG345" s="436">
        <v>0</v>
      </c>
      <c r="AH345" s="436">
        <v>0</v>
      </c>
      <c r="AI345" s="436">
        <v>0</v>
      </c>
      <c r="AJ345" s="436">
        <v>0</v>
      </c>
      <c r="AK345" s="436">
        <v>15.999999999999998</v>
      </c>
      <c r="AL345" s="436">
        <v>8.9999999999999805</v>
      </c>
      <c r="AM345" s="436">
        <v>16.999999999999979</v>
      </c>
      <c r="AN345" s="436">
        <v>19.999999999999996</v>
      </c>
      <c r="AO345" s="436">
        <v>331.99999999999989</v>
      </c>
      <c r="AP345" s="436">
        <v>181.99999999999972</v>
      </c>
      <c r="AQ345" s="436">
        <v>171.99999999999989</v>
      </c>
      <c r="AR345" s="436">
        <v>0</v>
      </c>
      <c r="AS345" s="436">
        <v>46.061579651941081</v>
      </c>
      <c r="AT345" s="436">
        <v>0</v>
      </c>
      <c r="AU345" s="436">
        <v>57.770270270270245</v>
      </c>
      <c r="AV345" s="436">
        <v>57.944444444444315</v>
      </c>
      <c r="AW345" s="436">
        <v>61.244755244755154</v>
      </c>
      <c r="AX345" s="436">
        <v>57.884892086330858</v>
      </c>
      <c r="AY345" s="436">
        <v>57.884892086330858</v>
      </c>
      <c r="AZ345" s="436">
        <v>165.51102963097122</v>
      </c>
      <c r="BA345" s="436">
        <v>0</v>
      </c>
      <c r="BB345" s="436">
        <v>0</v>
      </c>
      <c r="BC345" s="436">
        <v>0</v>
      </c>
      <c r="BD345" s="436">
        <v>0.75800000000000001</v>
      </c>
      <c r="BE345" s="436">
        <v>0</v>
      </c>
      <c r="BF345" s="437">
        <v>0</v>
      </c>
      <c r="BG345" s="436">
        <v>0</v>
      </c>
      <c r="BH345" s="436">
        <v>0</v>
      </c>
      <c r="BI345" s="436">
        <v>1</v>
      </c>
    </row>
    <row r="346" spans="1:61">
      <c r="A346" s="432">
        <v>139841</v>
      </c>
      <c r="B346" s="432">
        <v>3304227</v>
      </c>
      <c r="C346" s="433" t="s">
        <v>418</v>
      </c>
      <c r="D346" s="417" t="s">
        <v>517</v>
      </c>
      <c r="E346" s="434" t="s">
        <v>518</v>
      </c>
      <c r="F346" s="435">
        <v>1</v>
      </c>
      <c r="G346" s="436">
        <v>0</v>
      </c>
      <c r="H346" s="436">
        <v>0</v>
      </c>
      <c r="I346" s="436">
        <v>0</v>
      </c>
      <c r="J346" s="436">
        <v>5</v>
      </c>
      <c r="K346" s="436">
        <v>3</v>
      </c>
      <c r="L346" s="436">
        <v>2</v>
      </c>
      <c r="M346" s="436">
        <v>1046</v>
      </c>
      <c r="N346" s="436">
        <v>0</v>
      </c>
      <c r="O346" s="436">
        <v>0</v>
      </c>
      <c r="P346" s="436">
        <v>0</v>
      </c>
      <c r="Q346" s="436">
        <v>1046</v>
      </c>
      <c r="R346" s="436">
        <v>627</v>
      </c>
      <c r="S346" s="436">
        <v>419</v>
      </c>
      <c r="T346" s="436">
        <v>209</v>
      </c>
      <c r="U346" s="436">
        <v>210</v>
      </c>
      <c r="V346" s="436">
        <v>208</v>
      </c>
      <c r="W346" s="436">
        <v>208</v>
      </c>
      <c r="X346" s="436">
        <v>211</v>
      </c>
      <c r="Y346" s="436">
        <v>209.2</v>
      </c>
      <c r="Z346" s="436">
        <v>0</v>
      </c>
      <c r="AA346" s="436">
        <v>0</v>
      </c>
      <c r="AB346" s="436">
        <v>644</v>
      </c>
      <c r="AC346" s="436">
        <v>691.99999999999989</v>
      </c>
      <c r="AD346" s="436">
        <v>0</v>
      </c>
      <c r="AE346" s="436">
        <v>0</v>
      </c>
      <c r="AF346" s="436">
        <v>0</v>
      </c>
      <c r="AG346" s="436">
        <v>0</v>
      </c>
      <c r="AH346" s="436">
        <v>0</v>
      </c>
      <c r="AI346" s="436">
        <v>0</v>
      </c>
      <c r="AJ346" s="436">
        <v>0</v>
      </c>
      <c r="AK346" s="436">
        <v>27.02583732057408</v>
      </c>
      <c r="AL346" s="436">
        <v>159.15215311004692</v>
      </c>
      <c r="AM346" s="436">
        <v>89.085167464114804</v>
      </c>
      <c r="AN346" s="436">
        <v>201.19234449760714</v>
      </c>
      <c r="AO346" s="436">
        <v>293.28038277511939</v>
      </c>
      <c r="AP346" s="436">
        <v>249.23827751196123</v>
      </c>
      <c r="AQ346" s="436">
        <v>27.02583732057408</v>
      </c>
      <c r="AR346" s="436">
        <v>0</v>
      </c>
      <c r="AS346" s="436">
        <v>53.999999999999964</v>
      </c>
      <c r="AT346" s="436">
        <v>0</v>
      </c>
      <c r="AU346" s="436">
        <v>78.908163265306072</v>
      </c>
      <c r="AV346" s="436">
        <v>93.786407766990123</v>
      </c>
      <c r="AW346" s="436">
        <v>90.343434343434268</v>
      </c>
      <c r="AX346" s="436">
        <v>97.567010309278217</v>
      </c>
      <c r="AY346" s="436">
        <v>98.974226804123589</v>
      </c>
      <c r="AZ346" s="436">
        <v>259.17337534754813</v>
      </c>
      <c r="BA346" s="436">
        <v>0</v>
      </c>
      <c r="BB346" s="436">
        <v>0</v>
      </c>
      <c r="BC346" s="436">
        <v>0</v>
      </c>
      <c r="BD346" s="436">
        <v>0.88600000000000001</v>
      </c>
      <c r="BE346" s="436">
        <v>0</v>
      </c>
      <c r="BF346" s="437">
        <v>0</v>
      </c>
      <c r="BG346" s="436">
        <v>0</v>
      </c>
      <c r="BH346" s="436">
        <v>0</v>
      </c>
      <c r="BI346" s="436">
        <v>1</v>
      </c>
    </row>
    <row r="347" spans="1:61">
      <c r="A347" s="432">
        <v>151403</v>
      </c>
      <c r="B347" s="432">
        <v>3304237</v>
      </c>
      <c r="C347" s="433" t="s">
        <v>419</v>
      </c>
      <c r="D347" s="417" t="s">
        <v>517</v>
      </c>
      <c r="E347" s="434" t="s">
        <v>518</v>
      </c>
      <c r="F347" s="435">
        <v>1</v>
      </c>
      <c r="G347" s="436">
        <v>0</v>
      </c>
      <c r="H347" s="436">
        <v>0</v>
      </c>
      <c r="I347" s="436">
        <v>0</v>
      </c>
      <c r="J347" s="436">
        <v>5</v>
      </c>
      <c r="K347" s="436">
        <v>3</v>
      </c>
      <c r="L347" s="436">
        <v>2</v>
      </c>
      <c r="M347" s="436">
        <v>1627</v>
      </c>
      <c r="N347" s="436">
        <v>0</v>
      </c>
      <c r="O347" s="436">
        <v>0</v>
      </c>
      <c r="P347" s="436">
        <v>0</v>
      </c>
      <c r="Q347" s="436">
        <v>1627</v>
      </c>
      <c r="R347" s="436">
        <v>1013</v>
      </c>
      <c r="S347" s="436">
        <v>614</v>
      </c>
      <c r="T347" s="436">
        <v>327</v>
      </c>
      <c r="U347" s="436">
        <v>325</v>
      </c>
      <c r="V347" s="436">
        <v>361</v>
      </c>
      <c r="W347" s="436">
        <v>305</v>
      </c>
      <c r="X347" s="436">
        <v>309</v>
      </c>
      <c r="Y347" s="436">
        <v>325.39999999999998</v>
      </c>
      <c r="Z347" s="436">
        <v>0</v>
      </c>
      <c r="AA347" s="436">
        <v>0</v>
      </c>
      <c r="AB347" s="436">
        <v>723.9999999999992</v>
      </c>
      <c r="AC347" s="436">
        <v>796.99999999999989</v>
      </c>
      <c r="AD347" s="436">
        <v>0</v>
      </c>
      <c r="AE347" s="436">
        <v>0</v>
      </c>
      <c r="AF347" s="436">
        <v>0</v>
      </c>
      <c r="AG347" s="436">
        <v>0</v>
      </c>
      <c r="AH347" s="436">
        <v>0</v>
      </c>
      <c r="AI347" s="436">
        <v>0</v>
      </c>
      <c r="AJ347" s="436">
        <v>0</v>
      </c>
      <c r="AK347" s="436">
        <v>422.25953259532554</v>
      </c>
      <c r="AL347" s="436">
        <v>92.056580565805561</v>
      </c>
      <c r="AM347" s="436">
        <v>368.22632226322224</v>
      </c>
      <c r="AN347" s="436">
        <v>172.10578105781042</v>
      </c>
      <c r="AO347" s="436">
        <v>174.10701107011053</v>
      </c>
      <c r="AP347" s="436">
        <v>282.17343173431703</v>
      </c>
      <c r="AQ347" s="436">
        <v>116.07134071340701</v>
      </c>
      <c r="AR347" s="436">
        <v>0</v>
      </c>
      <c r="AS347" s="436">
        <v>56.034440344403386</v>
      </c>
      <c r="AT347" s="436">
        <v>0</v>
      </c>
      <c r="AU347" s="436">
        <v>85.570093457943855</v>
      </c>
      <c r="AV347" s="436">
        <v>98.958333333333186</v>
      </c>
      <c r="AW347" s="436">
        <v>138.6832844574779</v>
      </c>
      <c r="AX347" s="436">
        <v>99.229452054794322</v>
      </c>
      <c r="AY347" s="436">
        <v>100.53082191780803</v>
      </c>
      <c r="AZ347" s="436">
        <v>294.88858621090054</v>
      </c>
      <c r="BA347" s="436">
        <v>0</v>
      </c>
      <c r="BB347" s="436">
        <v>0</v>
      </c>
      <c r="BC347" s="436">
        <v>0</v>
      </c>
      <c r="BD347" s="436">
        <v>0.91800000000000004</v>
      </c>
      <c r="BE347" s="436">
        <v>0</v>
      </c>
      <c r="BF347" s="437">
        <v>0</v>
      </c>
      <c r="BG347" s="436">
        <v>0</v>
      </c>
      <c r="BH347" s="436">
        <v>0</v>
      </c>
      <c r="BI347" s="436">
        <v>1</v>
      </c>
    </row>
    <row r="348" spans="1:61">
      <c r="A348" s="432">
        <v>139746</v>
      </c>
      <c r="B348" s="432">
        <v>3304240</v>
      </c>
      <c r="C348" s="433" t="s">
        <v>420</v>
      </c>
      <c r="D348" s="417" t="s">
        <v>517</v>
      </c>
      <c r="E348" s="434" t="s">
        <v>518</v>
      </c>
      <c r="F348" s="435">
        <v>1</v>
      </c>
      <c r="G348" s="436">
        <v>0</v>
      </c>
      <c r="H348" s="436">
        <v>0</v>
      </c>
      <c r="I348" s="436">
        <v>0</v>
      </c>
      <c r="J348" s="436">
        <v>5</v>
      </c>
      <c r="K348" s="436">
        <v>3</v>
      </c>
      <c r="L348" s="436">
        <v>2</v>
      </c>
      <c r="M348" s="436">
        <v>1027</v>
      </c>
      <c r="N348" s="436">
        <v>0</v>
      </c>
      <c r="O348" s="436">
        <v>0</v>
      </c>
      <c r="P348" s="436">
        <v>0</v>
      </c>
      <c r="Q348" s="436">
        <v>1027</v>
      </c>
      <c r="R348" s="436">
        <v>629</v>
      </c>
      <c r="S348" s="436">
        <v>398</v>
      </c>
      <c r="T348" s="436">
        <v>211</v>
      </c>
      <c r="U348" s="436">
        <v>210</v>
      </c>
      <c r="V348" s="436">
        <v>208</v>
      </c>
      <c r="W348" s="436">
        <v>209</v>
      </c>
      <c r="X348" s="436">
        <v>189</v>
      </c>
      <c r="Y348" s="436">
        <v>205.4</v>
      </c>
      <c r="Z348" s="436">
        <v>0</v>
      </c>
      <c r="AA348" s="436">
        <v>0</v>
      </c>
      <c r="AB348" s="436">
        <v>414.99999999999983</v>
      </c>
      <c r="AC348" s="436">
        <v>496.99999999999994</v>
      </c>
      <c r="AD348" s="436">
        <v>0</v>
      </c>
      <c r="AE348" s="436">
        <v>0</v>
      </c>
      <c r="AF348" s="436">
        <v>0</v>
      </c>
      <c r="AG348" s="436">
        <v>0</v>
      </c>
      <c r="AH348" s="436">
        <v>0</v>
      </c>
      <c r="AI348" s="436">
        <v>0</v>
      </c>
      <c r="AJ348" s="436">
        <v>0</v>
      </c>
      <c r="AK348" s="436">
        <v>310.30214424951208</v>
      </c>
      <c r="AL348" s="436">
        <v>188.1832358674456</v>
      </c>
      <c r="AM348" s="436">
        <v>195.19005847953142</v>
      </c>
      <c r="AN348" s="436">
        <v>111.10818713450192</v>
      </c>
      <c r="AO348" s="436">
        <v>105.10233918128581</v>
      </c>
      <c r="AP348" s="436">
        <v>97.094541910331358</v>
      </c>
      <c r="AQ348" s="436">
        <v>20.019493177387886</v>
      </c>
      <c r="AR348" s="436">
        <v>0</v>
      </c>
      <c r="AS348" s="436">
        <v>53.457457457457409</v>
      </c>
      <c r="AT348" s="436">
        <v>0</v>
      </c>
      <c r="AU348" s="436">
        <v>79.50724637681148</v>
      </c>
      <c r="AV348" s="436">
        <v>100.8</v>
      </c>
      <c r="AW348" s="436">
        <v>101.76344086021506</v>
      </c>
      <c r="AX348" s="436">
        <v>109.52941176470574</v>
      </c>
      <c r="AY348" s="436">
        <v>99.04812834224586</v>
      </c>
      <c r="AZ348" s="436">
        <v>276.50723929913312</v>
      </c>
      <c r="BA348" s="436">
        <v>0</v>
      </c>
      <c r="BB348" s="436">
        <v>0</v>
      </c>
      <c r="BC348" s="436">
        <v>0</v>
      </c>
      <c r="BD348" s="436">
        <v>1.5429999999999999</v>
      </c>
      <c r="BE348" s="436">
        <v>0</v>
      </c>
      <c r="BF348" s="437">
        <v>0</v>
      </c>
      <c r="BG348" s="436">
        <v>0</v>
      </c>
      <c r="BH348" s="436">
        <v>0</v>
      </c>
      <c r="BI348" s="436">
        <v>1</v>
      </c>
    </row>
    <row r="349" spans="1:61">
      <c r="A349" s="432">
        <v>137034</v>
      </c>
      <c r="B349" s="432">
        <v>3304241</v>
      </c>
      <c r="C349" s="433" t="s">
        <v>421</v>
      </c>
      <c r="D349" s="417" t="s">
        <v>517</v>
      </c>
      <c r="E349" s="434" t="s">
        <v>518</v>
      </c>
      <c r="F349" s="435">
        <v>1</v>
      </c>
      <c r="G349" s="436">
        <v>0</v>
      </c>
      <c r="H349" s="436">
        <v>0</v>
      </c>
      <c r="I349" s="436">
        <v>0</v>
      </c>
      <c r="J349" s="436">
        <v>5</v>
      </c>
      <c r="K349" s="436">
        <v>3</v>
      </c>
      <c r="L349" s="436">
        <v>2</v>
      </c>
      <c r="M349" s="436">
        <v>1043</v>
      </c>
      <c r="N349" s="436">
        <v>0</v>
      </c>
      <c r="O349" s="436">
        <v>0</v>
      </c>
      <c r="P349" s="436">
        <v>0</v>
      </c>
      <c r="Q349" s="436">
        <v>1043</v>
      </c>
      <c r="R349" s="436">
        <v>628</v>
      </c>
      <c r="S349" s="436">
        <v>415</v>
      </c>
      <c r="T349" s="436">
        <v>216</v>
      </c>
      <c r="U349" s="436">
        <v>208</v>
      </c>
      <c r="V349" s="436">
        <v>204</v>
      </c>
      <c r="W349" s="436">
        <v>208</v>
      </c>
      <c r="X349" s="436">
        <v>207</v>
      </c>
      <c r="Y349" s="436">
        <v>208.6</v>
      </c>
      <c r="Z349" s="436">
        <v>0</v>
      </c>
      <c r="AA349" s="436">
        <v>0</v>
      </c>
      <c r="AB349" s="436">
        <v>657.99999999999955</v>
      </c>
      <c r="AC349" s="436">
        <v>692.99999999999966</v>
      </c>
      <c r="AD349" s="436">
        <v>0</v>
      </c>
      <c r="AE349" s="436">
        <v>0</v>
      </c>
      <c r="AF349" s="436">
        <v>0</v>
      </c>
      <c r="AG349" s="436">
        <v>0</v>
      </c>
      <c r="AH349" s="436">
        <v>0</v>
      </c>
      <c r="AI349" s="436">
        <v>0</v>
      </c>
      <c r="AJ349" s="436">
        <v>0</v>
      </c>
      <c r="AK349" s="436">
        <v>11.031730769230688</v>
      </c>
      <c r="AL349" s="436">
        <v>50.144230769230695</v>
      </c>
      <c r="AM349" s="436">
        <v>37.106730769230687</v>
      </c>
      <c r="AN349" s="436">
        <v>426.22596153846138</v>
      </c>
      <c r="AO349" s="436">
        <v>276.79615384615346</v>
      </c>
      <c r="AP349" s="436">
        <v>201.5798076923069</v>
      </c>
      <c r="AQ349" s="436">
        <v>40.115384615384549</v>
      </c>
      <c r="AR349" s="436">
        <v>0</v>
      </c>
      <c r="AS349" s="436">
        <v>35.202507232401089</v>
      </c>
      <c r="AT349" s="436">
        <v>0</v>
      </c>
      <c r="AU349" s="436">
        <v>99.215311004784496</v>
      </c>
      <c r="AV349" s="436">
        <v>102.97029702970296</v>
      </c>
      <c r="AW349" s="436">
        <v>124.5473684210525</v>
      </c>
      <c r="AX349" s="436">
        <v>125.21393034825856</v>
      </c>
      <c r="AY349" s="436">
        <v>124.61194029850731</v>
      </c>
      <c r="AZ349" s="436">
        <v>324.82433796741611</v>
      </c>
      <c r="BA349" s="436">
        <v>0</v>
      </c>
      <c r="BB349" s="436">
        <v>0</v>
      </c>
      <c r="BC349" s="436">
        <v>0</v>
      </c>
      <c r="BD349" s="436">
        <v>0.82499999999999996</v>
      </c>
      <c r="BE349" s="436">
        <v>0</v>
      </c>
      <c r="BF349" s="437">
        <v>0</v>
      </c>
      <c r="BG349" s="436">
        <v>0</v>
      </c>
      <c r="BH349" s="436">
        <v>0</v>
      </c>
      <c r="BI349" s="436">
        <v>1</v>
      </c>
    </row>
    <row r="350" spans="1:61">
      <c r="A350" s="432">
        <v>139994</v>
      </c>
      <c r="B350" s="432">
        <v>3304246</v>
      </c>
      <c r="C350" s="433" t="s">
        <v>422</v>
      </c>
      <c r="D350" s="417" t="s">
        <v>517</v>
      </c>
      <c r="E350" s="434" t="s">
        <v>518</v>
      </c>
      <c r="F350" s="435">
        <v>1</v>
      </c>
      <c r="G350" s="436">
        <v>0</v>
      </c>
      <c r="H350" s="436">
        <v>0</v>
      </c>
      <c r="I350" s="436">
        <v>0</v>
      </c>
      <c r="J350" s="436">
        <v>5</v>
      </c>
      <c r="K350" s="436">
        <v>3</v>
      </c>
      <c r="L350" s="436">
        <v>2</v>
      </c>
      <c r="M350" s="436">
        <v>939</v>
      </c>
      <c r="N350" s="436">
        <v>0</v>
      </c>
      <c r="O350" s="436">
        <v>0</v>
      </c>
      <c r="P350" s="436">
        <v>0</v>
      </c>
      <c r="Q350" s="436">
        <v>939</v>
      </c>
      <c r="R350" s="436">
        <v>568</v>
      </c>
      <c r="S350" s="436">
        <v>371</v>
      </c>
      <c r="T350" s="436">
        <v>188</v>
      </c>
      <c r="U350" s="436">
        <v>189</v>
      </c>
      <c r="V350" s="436">
        <v>191</v>
      </c>
      <c r="W350" s="436">
        <v>192</v>
      </c>
      <c r="X350" s="436">
        <v>179</v>
      </c>
      <c r="Y350" s="436">
        <v>187.8</v>
      </c>
      <c r="Z350" s="436">
        <v>0</v>
      </c>
      <c r="AA350" s="436">
        <v>0</v>
      </c>
      <c r="AB350" s="436">
        <v>582.99999999999932</v>
      </c>
      <c r="AC350" s="436">
        <v>600.99999999999977</v>
      </c>
      <c r="AD350" s="436">
        <v>0</v>
      </c>
      <c r="AE350" s="436">
        <v>0</v>
      </c>
      <c r="AF350" s="436">
        <v>0</v>
      </c>
      <c r="AG350" s="436">
        <v>0</v>
      </c>
      <c r="AH350" s="436">
        <v>0</v>
      </c>
      <c r="AI350" s="436">
        <v>0</v>
      </c>
      <c r="AJ350" s="436">
        <v>0</v>
      </c>
      <c r="AK350" s="436">
        <v>26.999999999999961</v>
      </c>
      <c r="AL350" s="436">
        <v>40.99999999999995</v>
      </c>
      <c r="AM350" s="436">
        <v>443.99999999999977</v>
      </c>
      <c r="AN350" s="436">
        <v>197.99999999999935</v>
      </c>
      <c r="AO350" s="436">
        <v>188.99999999999955</v>
      </c>
      <c r="AP350" s="436">
        <v>35.999999999999943</v>
      </c>
      <c r="AQ350" s="436">
        <v>3.9999999999999929</v>
      </c>
      <c r="AR350" s="436">
        <v>0</v>
      </c>
      <c r="AS350" s="436">
        <v>45.502202643171728</v>
      </c>
      <c r="AT350" s="436">
        <v>0</v>
      </c>
      <c r="AU350" s="436">
        <v>69.478260869565148</v>
      </c>
      <c r="AV350" s="436">
        <v>75.81355932203374</v>
      </c>
      <c r="AW350" s="436">
        <v>82.162011173184339</v>
      </c>
      <c r="AX350" s="436">
        <v>74.666666666666501</v>
      </c>
      <c r="AY350" s="436">
        <v>69.611111111110958</v>
      </c>
      <c r="AZ350" s="436">
        <v>210.08095254290873</v>
      </c>
      <c r="BA350" s="436">
        <v>0</v>
      </c>
      <c r="BB350" s="436">
        <v>0</v>
      </c>
      <c r="BC350" s="436">
        <v>0</v>
      </c>
      <c r="BD350" s="436">
        <v>0.88300000000000001</v>
      </c>
      <c r="BE350" s="436">
        <v>0</v>
      </c>
      <c r="BF350" s="437">
        <v>0</v>
      </c>
      <c r="BG350" s="436">
        <v>0</v>
      </c>
      <c r="BH350" s="436">
        <v>0</v>
      </c>
      <c r="BI350" s="436">
        <v>1</v>
      </c>
    </row>
    <row r="351" spans="1:61">
      <c r="A351" s="432">
        <v>136778</v>
      </c>
      <c r="B351" s="432">
        <v>3304300</v>
      </c>
      <c r="C351" s="433" t="s">
        <v>423</v>
      </c>
      <c r="D351" s="417" t="s">
        <v>517</v>
      </c>
      <c r="E351" s="434" t="s">
        <v>518</v>
      </c>
      <c r="F351" s="435">
        <v>1</v>
      </c>
      <c r="G351" s="436">
        <v>0</v>
      </c>
      <c r="H351" s="436">
        <v>0</v>
      </c>
      <c r="I351" s="436">
        <v>0</v>
      </c>
      <c r="J351" s="436">
        <v>5</v>
      </c>
      <c r="K351" s="436">
        <v>3</v>
      </c>
      <c r="L351" s="436">
        <v>2</v>
      </c>
      <c r="M351" s="436">
        <v>899</v>
      </c>
      <c r="N351" s="436">
        <v>0</v>
      </c>
      <c r="O351" s="436">
        <v>0</v>
      </c>
      <c r="P351" s="436">
        <v>0</v>
      </c>
      <c r="Q351" s="436">
        <v>899</v>
      </c>
      <c r="R351" s="436">
        <v>539</v>
      </c>
      <c r="S351" s="436">
        <v>360</v>
      </c>
      <c r="T351" s="436">
        <v>180</v>
      </c>
      <c r="U351" s="436">
        <v>179</v>
      </c>
      <c r="V351" s="436">
        <v>180</v>
      </c>
      <c r="W351" s="436">
        <v>180</v>
      </c>
      <c r="X351" s="436">
        <v>180</v>
      </c>
      <c r="Y351" s="436">
        <v>179.8</v>
      </c>
      <c r="Z351" s="436">
        <v>0</v>
      </c>
      <c r="AA351" s="436">
        <v>0</v>
      </c>
      <c r="AB351" s="436">
        <v>156.9999999999992</v>
      </c>
      <c r="AC351" s="436">
        <v>162.99999999999932</v>
      </c>
      <c r="AD351" s="436">
        <v>0</v>
      </c>
      <c r="AE351" s="436">
        <v>0</v>
      </c>
      <c r="AF351" s="436">
        <v>0</v>
      </c>
      <c r="AG351" s="436">
        <v>0</v>
      </c>
      <c r="AH351" s="436">
        <v>0</v>
      </c>
      <c r="AI351" s="436">
        <v>0</v>
      </c>
      <c r="AJ351" s="436">
        <v>0</v>
      </c>
      <c r="AK351" s="436">
        <v>661.99999999999977</v>
      </c>
      <c r="AL351" s="436">
        <v>46.999999999999964</v>
      </c>
      <c r="AM351" s="436">
        <v>55.999999999999957</v>
      </c>
      <c r="AN351" s="436">
        <v>17.999999999999993</v>
      </c>
      <c r="AO351" s="436">
        <v>40.999999999999936</v>
      </c>
      <c r="AP351" s="436">
        <v>50.999999999999922</v>
      </c>
      <c r="AQ351" s="436">
        <v>23.999999999999932</v>
      </c>
      <c r="AR351" s="436">
        <v>0</v>
      </c>
      <c r="AS351" s="436">
        <v>8.9999999999999964</v>
      </c>
      <c r="AT351" s="436">
        <v>0</v>
      </c>
      <c r="AU351" s="436">
        <v>0</v>
      </c>
      <c r="AV351" s="436">
        <v>0</v>
      </c>
      <c r="AW351" s="436">
        <v>0</v>
      </c>
      <c r="AX351" s="436">
        <v>1.0975609756097551</v>
      </c>
      <c r="AY351" s="436">
        <v>1.0975609756097551</v>
      </c>
      <c r="AZ351" s="436">
        <v>1.1956691853658525</v>
      </c>
      <c r="BA351" s="436">
        <v>0</v>
      </c>
      <c r="BB351" s="436">
        <v>0</v>
      </c>
      <c r="BC351" s="436">
        <v>0</v>
      </c>
      <c r="BD351" s="436">
        <v>1.1060000000000001</v>
      </c>
      <c r="BE351" s="436">
        <v>0</v>
      </c>
      <c r="BF351" s="437">
        <v>0</v>
      </c>
      <c r="BG351" s="436">
        <v>0</v>
      </c>
      <c r="BH351" s="436">
        <v>0</v>
      </c>
      <c r="BI351" s="436">
        <v>1</v>
      </c>
    </row>
    <row r="352" spans="1:61">
      <c r="A352" s="432">
        <v>138136</v>
      </c>
      <c r="B352" s="432">
        <v>3304307</v>
      </c>
      <c r="C352" s="433" t="s">
        <v>424</v>
      </c>
      <c r="D352" s="417" t="s">
        <v>517</v>
      </c>
      <c r="E352" s="434" t="s">
        <v>518</v>
      </c>
      <c r="F352" s="435">
        <v>1</v>
      </c>
      <c r="G352" s="436">
        <v>0</v>
      </c>
      <c r="H352" s="436">
        <v>0</v>
      </c>
      <c r="I352" s="436">
        <v>0</v>
      </c>
      <c r="J352" s="436">
        <v>5</v>
      </c>
      <c r="K352" s="436">
        <v>3</v>
      </c>
      <c r="L352" s="436">
        <v>2</v>
      </c>
      <c r="M352" s="436">
        <v>1377</v>
      </c>
      <c r="N352" s="436">
        <v>0</v>
      </c>
      <c r="O352" s="436">
        <v>0</v>
      </c>
      <c r="P352" s="436">
        <v>0</v>
      </c>
      <c r="Q352" s="436">
        <v>1377</v>
      </c>
      <c r="R352" s="436">
        <v>841</v>
      </c>
      <c r="S352" s="436">
        <v>536</v>
      </c>
      <c r="T352" s="436">
        <v>280</v>
      </c>
      <c r="U352" s="436">
        <v>283</v>
      </c>
      <c r="V352" s="436">
        <v>278</v>
      </c>
      <c r="W352" s="436">
        <v>273</v>
      </c>
      <c r="X352" s="436">
        <v>263</v>
      </c>
      <c r="Y352" s="436">
        <v>275.39999999999998</v>
      </c>
      <c r="Z352" s="436">
        <v>0</v>
      </c>
      <c r="AA352" s="436">
        <v>0</v>
      </c>
      <c r="AB352" s="436">
        <v>176.99999999999966</v>
      </c>
      <c r="AC352" s="436">
        <v>184.99999999999912</v>
      </c>
      <c r="AD352" s="436">
        <v>0</v>
      </c>
      <c r="AE352" s="436">
        <v>0</v>
      </c>
      <c r="AF352" s="436">
        <v>0</v>
      </c>
      <c r="AG352" s="436">
        <v>0</v>
      </c>
      <c r="AH352" s="436">
        <v>0</v>
      </c>
      <c r="AI352" s="436">
        <v>0</v>
      </c>
      <c r="AJ352" s="436">
        <v>0</v>
      </c>
      <c r="AK352" s="436">
        <v>1258.9999999999998</v>
      </c>
      <c r="AL352" s="436">
        <v>92.999999999999886</v>
      </c>
      <c r="AM352" s="436">
        <v>4.9999999999999982</v>
      </c>
      <c r="AN352" s="436">
        <v>1.9999999999999938</v>
      </c>
      <c r="AO352" s="436">
        <v>11.999999999999989</v>
      </c>
      <c r="AP352" s="436">
        <v>4.9999999999999982</v>
      </c>
      <c r="AQ352" s="436">
        <v>0.99999999999999956</v>
      </c>
      <c r="AR352" s="436">
        <v>0</v>
      </c>
      <c r="AS352" s="436">
        <v>27.039272727272678</v>
      </c>
      <c r="AT352" s="436">
        <v>0</v>
      </c>
      <c r="AU352" s="436">
        <v>51.282051282051242</v>
      </c>
      <c r="AV352" s="436">
        <v>61.612546125461186</v>
      </c>
      <c r="AW352" s="436">
        <v>66.925925925925725</v>
      </c>
      <c r="AX352" s="436">
        <v>80.354716981131958</v>
      </c>
      <c r="AY352" s="436">
        <v>77.411320754716868</v>
      </c>
      <c r="AZ352" s="436">
        <v>189.75655763659427</v>
      </c>
      <c r="BA352" s="436">
        <v>0</v>
      </c>
      <c r="BB352" s="436">
        <v>0</v>
      </c>
      <c r="BC352" s="436">
        <v>0</v>
      </c>
      <c r="BD352" s="436">
        <v>2.6150000000000002</v>
      </c>
      <c r="BE352" s="436">
        <v>0</v>
      </c>
      <c r="BF352" s="437">
        <v>0.35833333333333328</v>
      </c>
      <c r="BG352" s="436">
        <v>0</v>
      </c>
      <c r="BH352" s="436">
        <v>0</v>
      </c>
      <c r="BI352" s="436">
        <v>1</v>
      </c>
    </row>
    <row r="353" spans="1:61">
      <c r="A353" s="432">
        <v>138059</v>
      </c>
      <c r="B353" s="432">
        <v>3304323</v>
      </c>
      <c r="C353" s="433" t="s">
        <v>425</v>
      </c>
      <c r="D353" s="417" t="s">
        <v>517</v>
      </c>
      <c r="E353" s="434" t="s">
        <v>518</v>
      </c>
      <c r="F353" s="435">
        <v>1</v>
      </c>
      <c r="G353" s="436">
        <v>0</v>
      </c>
      <c r="H353" s="436">
        <v>0</v>
      </c>
      <c r="I353" s="436">
        <v>0</v>
      </c>
      <c r="J353" s="436">
        <v>5</v>
      </c>
      <c r="K353" s="436">
        <v>3</v>
      </c>
      <c r="L353" s="436">
        <v>2</v>
      </c>
      <c r="M353" s="436">
        <v>1076</v>
      </c>
      <c r="N353" s="436">
        <v>0</v>
      </c>
      <c r="O353" s="436">
        <v>0</v>
      </c>
      <c r="P353" s="436">
        <v>0</v>
      </c>
      <c r="Q353" s="436">
        <v>1076</v>
      </c>
      <c r="R353" s="436">
        <v>650</v>
      </c>
      <c r="S353" s="436">
        <v>426</v>
      </c>
      <c r="T353" s="436">
        <v>210</v>
      </c>
      <c r="U353" s="436">
        <v>210</v>
      </c>
      <c r="V353" s="436">
        <v>230</v>
      </c>
      <c r="W353" s="436">
        <v>228</v>
      </c>
      <c r="X353" s="436">
        <v>198</v>
      </c>
      <c r="Y353" s="436">
        <v>215.2</v>
      </c>
      <c r="Z353" s="436">
        <v>0</v>
      </c>
      <c r="AA353" s="436">
        <v>0</v>
      </c>
      <c r="AB353" s="436">
        <v>657.99999999999977</v>
      </c>
      <c r="AC353" s="436">
        <v>780</v>
      </c>
      <c r="AD353" s="436">
        <v>0</v>
      </c>
      <c r="AE353" s="436">
        <v>0</v>
      </c>
      <c r="AF353" s="436">
        <v>0</v>
      </c>
      <c r="AG353" s="436">
        <v>0</v>
      </c>
      <c r="AH353" s="436">
        <v>0</v>
      </c>
      <c r="AI353" s="436">
        <v>0</v>
      </c>
      <c r="AJ353" s="436">
        <v>0</v>
      </c>
      <c r="AK353" s="436">
        <v>13.999999999999917</v>
      </c>
      <c r="AL353" s="436">
        <v>7.9999999999999938</v>
      </c>
      <c r="AM353" s="436">
        <v>250.99999999999997</v>
      </c>
      <c r="AN353" s="436">
        <v>185.99999999999943</v>
      </c>
      <c r="AO353" s="436">
        <v>408.9999999999992</v>
      </c>
      <c r="AP353" s="436">
        <v>193.99999999999923</v>
      </c>
      <c r="AQ353" s="436">
        <v>13.999999999999917</v>
      </c>
      <c r="AR353" s="436">
        <v>0</v>
      </c>
      <c r="AS353" s="436">
        <v>27.050279329608859</v>
      </c>
      <c r="AT353" s="436">
        <v>0</v>
      </c>
      <c r="AU353" s="436">
        <v>81.492537313432763</v>
      </c>
      <c r="AV353" s="436">
        <v>86.287128712871095</v>
      </c>
      <c r="AW353" s="436">
        <v>90.092165898617523</v>
      </c>
      <c r="AX353" s="436">
        <v>100.45544554455432</v>
      </c>
      <c r="AY353" s="436">
        <v>87.237623762376117</v>
      </c>
      <c r="AZ353" s="436">
        <v>251.44493621521238</v>
      </c>
      <c r="BA353" s="436">
        <v>0</v>
      </c>
      <c r="BB353" s="436">
        <v>0</v>
      </c>
      <c r="BC353" s="436">
        <v>0</v>
      </c>
      <c r="BD353" s="436">
        <v>0.86199999999999999</v>
      </c>
      <c r="BE353" s="436">
        <v>0</v>
      </c>
      <c r="BF353" s="437">
        <v>0</v>
      </c>
      <c r="BG353" s="436">
        <v>0</v>
      </c>
      <c r="BH353" s="436">
        <v>0</v>
      </c>
      <c r="BI353" s="436">
        <v>1</v>
      </c>
    </row>
    <row r="354" spans="1:61">
      <c r="A354" s="432">
        <v>137053</v>
      </c>
      <c r="B354" s="432">
        <v>3304331</v>
      </c>
      <c r="C354" s="433" t="s">
        <v>426</v>
      </c>
      <c r="D354" s="417" t="s">
        <v>517</v>
      </c>
      <c r="E354" s="434" t="s">
        <v>518</v>
      </c>
      <c r="F354" s="435">
        <v>1</v>
      </c>
      <c r="G354" s="436">
        <v>0</v>
      </c>
      <c r="H354" s="436">
        <v>0</v>
      </c>
      <c r="I354" s="436">
        <v>0</v>
      </c>
      <c r="J354" s="436">
        <v>5</v>
      </c>
      <c r="K354" s="436">
        <v>3</v>
      </c>
      <c r="L354" s="436">
        <v>2</v>
      </c>
      <c r="M354" s="436">
        <v>1251</v>
      </c>
      <c r="N354" s="436">
        <v>0</v>
      </c>
      <c r="O354" s="436">
        <v>0</v>
      </c>
      <c r="P354" s="436">
        <v>0</v>
      </c>
      <c r="Q354" s="436">
        <v>1251</v>
      </c>
      <c r="R354" s="436">
        <v>747</v>
      </c>
      <c r="S354" s="436">
        <v>504</v>
      </c>
      <c r="T354" s="436">
        <v>240</v>
      </c>
      <c r="U354" s="436">
        <v>238</v>
      </c>
      <c r="V354" s="436">
        <v>269</v>
      </c>
      <c r="W354" s="436">
        <v>265</v>
      </c>
      <c r="X354" s="436">
        <v>239</v>
      </c>
      <c r="Y354" s="436">
        <v>250.2</v>
      </c>
      <c r="Z354" s="436">
        <v>0</v>
      </c>
      <c r="AA354" s="436">
        <v>0</v>
      </c>
      <c r="AB354" s="436">
        <v>219.99999999999997</v>
      </c>
      <c r="AC354" s="436">
        <v>240.9999999999996</v>
      </c>
      <c r="AD354" s="436">
        <v>0</v>
      </c>
      <c r="AE354" s="436">
        <v>0</v>
      </c>
      <c r="AF354" s="436">
        <v>0</v>
      </c>
      <c r="AG354" s="436">
        <v>0</v>
      </c>
      <c r="AH354" s="436">
        <v>0</v>
      </c>
      <c r="AI354" s="436">
        <v>0</v>
      </c>
      <c r="AJ354" s="436">
        <v>0</v>
      </c>
      <c r="AK354" s="436">
        <v>1058.6925540432335</v>
      </c>
      <c r="AL354" s="436">
        <v>71.113690952762099</v>
      </c>
      <c r="AM354" s="436">
        <v>29.046437149719761</v>
      </c>
      <c r="AN354" s="436">
        <v>3.004803843074455</v>
      </c>
      <c r="AO354" s="436">
        <v>48.076861489191295</v>
      </c>
      <c r="AP354" s="436">
        <v>29.046437149719761</v>
      </c>
      <c r="AQ354" s="436">
        <v>12.019215372297831</v>
      </c>
      <c r="AR354" s="436">
        <v>0</v>
      </c>
      <c r="AS354" s="436">
        <v>26.99999999999995</v>
      </c>
      <c r="AT354" s="436">
        <v>0</v>
      </c>
      <c r="AU354" s="436">
        <v>67.692307692307679</v>
      </c>
      <c r="AV354" s="436">
        <v>68.451327433628194</v>
      </c>
      <c r="AW354" s="436">
        <v>72.896946564885297</v>
      </c>
      <c r="AX354" s="436">
        <v>85.799180327868669</v>
      </c>
      <c r="AY354" s="436">
        <v>77.381147540983434</v>
      </c>
      <c r="AZ354" s="436">
        <v>209.88369921422185</v>
      </c>
      <c r="BA354" s="436">
        <v>0</v>
      </c>
      <c r="BB354" s="436">
        <v>0</v>
      </c>
      <c r="BC354" s="436">
        <v>0</v>
      </c>
      <c r="BD354" s="436">
        <v>1.282</v>
      </c>
      <c r="BE354" s="436">
        <v>0</v>
      </c>
      <c r="BF354" s="437">
        <v>0</v>
      </c>
      <c r="BG354" s="436">
        <v>0</v>
      </c>
      <c r="BH354" s="436">
        <v>0</v>
      </c>
      <c r="BI354" s="436">
        <v>1</v>
      </c>
    </row>
    <row r="355" spans="1:61">
      <c r="A355" s="432">
        <v>141835</v>
      </c>
      <c r="B355" s="432">
        <v>3304616</v>
      </c>
      <c r="C355" s="433" t="s">
        <v>427</v>
      </c>
      <c r="D355" s="417" t="s">
        <v>517</v>
      </c>
      <c r="E355" s="434" t="s">
        <v>518</v>
      </c>
      <c r="F355" s="435">
        <v>1</v>
      </c>
      <c r="G355" s="436">
        <v>0</v>
      </c>
      <c r="H355" s="436">
        <v>0</v>
      </c>
      <c r="I355" s="436">
        <v>0</v>
      </c>
      <c r="J355" s="436">
        <v>5</v>
      </c>
      <c r="K355" s="436">
        <v>3</v>
      </c>
      <c r="L355" s="436">
        <v>2</v>
      </c>
      <c r="M355" s="436">
        <v>1021</v>
      </c>
      <c r="N355" s="436">
        <v>0</v>
      </c>
      <c r="O355" s="436">
        <v>0</v>
      </c>
      <c r="P355" s="436">
        <v>0</v>
      </c>
      <c r="Q355" s="436">
        <v>1021</v>
      </c>
      <c r="R355" s="436">
        <v>627</v>
      </c>
      <c r="S355" s="436">
        <v>394</v>
      </c>
      <c r="T355" s="436">
        <v>215</v>
      </c>
      <c r="U355" s="436">
        <v>209</v>
      </c>
      <c r="V355" s="436">
        <v>203</v>
      </c>
      <c r="W355" s="436">
        <v>201</v>
      </c>
      <c r="X355" s="436">
        <v>193</v>
      </c>
      <c r="Y355" s="436">
        <v>204.2</v>
      </c>
      <c r="Z355" s="436">
        <v>0</v>
      </c>
      <c r="AA355" s="436">
        <v>0</v>
      </c>
      <c r="AB355" s="436">
        <v>493.99999999999989</v>
      </c>
      <c r="AC355" s="436">
        <v>519.99999999999943</v>
      </c>
      <c r="AD355" s="436">
        <v>0</v>
      </c>
      <c r="AE355" s="436">
        <v>0</v>
      </c>
      <c r="AF355" s="436">
        <v>0</v>
      </c>
      <c r="AG355" s="436">
        <v>0</v>
      </c>
      <c r="AH355" s="436">
        <v>0</v>
      </c>
      <c r="AI355" s="436">
        <v>0</v>
      </c>
      <c r="AJ355" s="436">
        <v>0</v>
      </c>
      <c r="AK355" s="436">
        <v>187.99999999999957</v>
      </c>
      <c r="AL355" s="436">
        <v>59.999999999999936</v>
      </c>
      <c r="AM355" s="436">
        <v>89</v>
      </c>
      <c r="AN355" s="436">
        <v>73.999999999999915</v>
      </c>
      <c r="AO355" s="436">
        <v>83.999999999999915</v>
      </c>
      <c r="AP355" s="436">
        <v>358.99999999999949</v>
      </c>
      <c r="AQ355" s="436">
        <v>166.99999999999952</v>
      </c>
      <c r="AR355" s="436">
        <v>0</v>
      </c>
      <c r="AS355" s="436">
        <v>21.291956305858982</v>
      </c>
      <c r="AT355" s="436">
        <v>0</v>
      </c>
      <c r="AU355" s="436">
        <v>77.723004694835595</v>
      </c>
      <c r="AV355" s="436">
        <v>70.004854368931916</v>
      </c>
      <c r="AW355" s="436">
        <v>86.558375634517674</v>
      </c>
      <c r="AX355" s="436">
        <v>85.989304812834206</v>
      </c>
      <c r="AY355" s="436">
        <v>82.566844919786078</v>
      </c>
      <c r="AZ355" s="436">
        <v>227.37907930816357</v>
      </c>
      <c r="BA355" s="436">
        <v>0</v>
      </c>
      <c r="BB355" s="436">
        <v>0</v>
      </c>
      <c r="BC355" s="436">
        <v>0</v>
      </c>
      <c r="BD355" s="436">
        <v>1.026</v>
      </c>
      <c r="BE355" s="436">
        <v>0</v>
      </c>
      <c r="BF355" s="437">
        <v>0</v>
      </c>
      <c r="BG355" s="436">
        <v>0</v>
      </c>
      <c r="BH355" s="436">
        <v>0</v>
      </c>
      <c r="BI355" s="436">
        <v>1</v>
      </c>
    </row>
    <row r="356" spans="1:61">
      <c r="A356" s="432">
        <v>137988</v>
      </c>
      <c r="B356" s="432">
        <v>3304660</v>
      </c>
      <c r="C356" s="433" t="s">
        <v>428</v>
      </c>
      <c r="D356" s="417" t="s">
        <v>517</v>
      </c>
      <c r="E356" s="434" t="s">
        <v>518</v>
      </c>
      <c r="F356" s="435">
        <v>1</v>
      </c>
      <c r="G356" s="436">
        <v>0</v>
      </c>
      <c r="H356" s="436">
        <v>0</v>
      </c>
      <c r="I356" s="436">
        <v>0</v>
      </c>
      <c r="J356" s="436">
        <v>5</v>
      </c>
      <c r="K356" s="436">
        <v>3</v>
      </c>
      <c r="L356" s="436">
        <v>2</v>
      </c>
      <c r="M356" s="436">
        <v>959</v>
      </c>
      <c r="N356" s="436">
        <v>0</v>
      </c>
      <c r="O356" s="436">
        <v>0</v>
      </c>
      <c r="P356" s="436">
        <v>0</v>
      </c>
      <c r="Q356" s="436">
        <v>959</v>
      </c>
      <c r="R356" s="436">
        <v>576</v>
      </c>
      <c r="S356" s="436">
        <v>383</v>
      </c>
      <c r="T356" s="436">
        <v>192</v>
      </c>
      <c r="U356" s="436">
        <v>192</v>
      </c>
      <c r="V356" s="436">
        <v>192</v>
      </c>
      <c r="W356" s="436">
        <v>192</v>
      </c>
      <c r="X356" s="436">
        <v>191</v>
      </c>
      <c r="Y356" s="436">
        <v>191.8</v>
      </c>
      <c r="Z356" s="436">
        <v>0</v>
      </c>
      <c r="AA356" s="436">
        <v>0</v>
      </c>
      <c r="AB356" s="436">
        <v>134.99999999999991</v>
      </c>
      <c r="AC356" s="436">
        <v>162.99999999999915</v>
      </c>
      <c r="AD356" s="436">
        <v>0</v>
      </c>
      <c r="AE356" s="436">
        <v>0</v>
      </c>
      <c r="AF356" s="436">
        <v>0</v>
      </c>
      <c r="AG356" s="436">
        <v>0</v>
      </c>
      <c r="AH356" s="436">
        <v>0</v>
      </c>
      <c r="AI356" s="436">
        <v>0</v>
      </c>
      <c r="AJ356" s="436">
        <v>0</v>
      </c>
      <c r="AK356" s="436">
        <v>713.99999999999955</v>
      </c>
      <c r="AL356" s="436">
        <v>52.999999999999957</v>
      </c>
      <c r="AM356" s="436">
        <v>44.999999999999936</v>
      </c>
      <c r="AN356" s="436">
        <v>15.999999999999931</v>
      </c>
      <c r="AO356" s="436">
        <v>46.999999999999972</v>
      </c>
      <c r="AP356" s="436">
        <v>64</v>
      </c>
      <c r="AQ356" s="436">
        <v>19.999999999999986</v>
      </c>
      <c r="AR356" s="436">
        <v>0</v>
      </c>
      <c r="AS356" s="436">
        <v>18.075392670157054</v>
      </c>
      <c r="AT356" s="436">
        <v>0</v>
      </c>
      <c r="AU356" s="436">
        <v>0</v>
      </c>
      <c r="AV356" s="436">
        <v>0</v>
      </c>
      <c r="AW356" s="436">
        <v>3.3684210526315774</v>
      </c>
      <c r="AX356" s="436">
        <v>3.2359550561797632</v>
      </c>
      <c r="AY356" s="436">
        <v>3.2191011235954936</v>
      </c>
      <c r="AZ356" s="436">
        <v>5.3944752440508434</v>
      </c>
      <c r="BA356" s="436">
        <v>0</v>
      </c>
      <c r="BB356" s="436">
        <v>0</v>
      </c>
      <c r="BC356" s="436">
        <v>0</v>
      </c>
      <c r="BD356" s="436">
        <v>1.4850000000000001</v>
      </c>
      <c r="BE356" s="436">
        <v>0</v>
      </c>
      <c r="BF356" s="437">
        <v>0</v>
      </c>
      <c r="BG356" s="436">
        <v>0</v>
      </c>
      <c r="BH356" s="436">
        <v>0</v>
      </c>
      <c r="BI356" s="436">
        <v>1</v>
      </c>
    </row>
    <row r="357" spans="1:61">
      <c r="A357" s="432">
        <v>140524</v>
      </c>
      <c r="B357" s="432">
        <v>3304661</v>
      </c>
      <c r="C357" s="433" t="s">
        <v>429</v>
      </c>
      <c r="D357" s="417" t="s">
        <v>517</v>
      </c>
      <c r="E357" s="434" t="s">
        <v>518</v>
      </c>
      <c r="F357" s="435">
        <v>1</v>
      </c>
      <c r="G357" s="436">
        <v>0</v>
      </c>
      <c r="H357" s="436">
        <v>0</v>
      </c>
      <c r="I357" s="436">
        <v>0</v>
      </c>
      <c r="J357" s="436">
        <v>5</v>
      </c>
      <c r="K357" s="436">
        <v>3</v>
      </c>
      <c r="L357" s="436">
        <v>2</v>
      </c>
      <c r="M357" s="436">
        <v>850</v>
      </c>
      <c r="N357" s="436">
        <v>0</v>
      </c>
      <c r="O357" s="436">
        <v>0</v>
      </c>
      <c r="P357" s="436">
        <v>0</v>
      </c>
      <c r="Q357" s="436">
        <v>850</v>
      </c>
      <c r="R357" s="436">
        <v>509</v>
      </c>
      <c r="S357" s="436">
        <v>341</v>
      </c>
      <c r="T357" s="436">
        <v>169</v>
      </c>
      <c r="U357" s="436">
        <v>170</v>
      </c>
      <c r="V357" s="436">
        <v>170</v>
      </c>
      <c r="W357" s="436">
        <v>170</v>
      </c>
      <c r="X357" s="436">
        <v>171</v>
      </c>
      <c r="Y357" s="436">
        <v>170</v>
      </c>
      <c r="Z357" s="436">
        <v>0</v>
      </c>
      <c r="AA357" s="436">
        <v>0</v>
      </c>
      <c r="AB357" s="436">
        <v>103.9999999999995</v>
      </c>
      <c r="AC357" s="436">
        <v>141.99999999999935</v>
      </c>
      <c r="AD357" s="436">
        <v>0</v>
      </c>
      <c r="AE357" s="436">
        <v>0</v>
      </c>
      <c r="AF357" s="436">
        <v>0</v>
      </c>
      <c r="AG357" s="436">
        <v>0</v>
      </c>
      <c r="AH357" s="436">
        <v>0</v>
      </c>
      <c r="AI357" s="436">
        <v>0</v>
      </c>
      <c r="AJ357" s="436">
        <v>0</v>
      </c>
      <c r="AK357" s="436">
        <v>596.99999999999943</v>
      </c>
      <c r="AL357" s="436">
        <v>74.999999999999943</v>
      </c>
      <c r="AM357" s="436">
        <v>34</v>
      </c>
      <c r="AN357" s="436">
        <v>8.9999999999999591</v>
      </c>
      <c r="AO357" s="436">
        <v>62.999999999999972</v>
      </c>
      <c r="AP357" s="436">
        <v>41.999999999999957</v>
      </c>
      <c r="AQ357" s="436">
        <v>29.999999999999982</v>
      </c>
      <c r="AR357" s="436">
        <v>0</v>
      </c>
      <c r="AS357" s="436">
        <v>37.327478042659969</v>
      </c>
      <c r="AT357" s="436">
        <v>0</v>
      </c>
      <c r="AU357" s="436">
        <v>57.126760563380195</v>
      </c>
      <c r="AV357" s="436">
        <v>47.403846153846011</v>
      </c>
      <c r="AW357" s="436">
        <v>49.880239520957979</v>
      </c>
      <c r="AX357" s="436">
        <v>46.826347305389191</v>
      </c>
      <c r="AY357" s="436">
        <v>47.101796407185603</v>
      </c>
      <c r="AZ357" s="436">
        <v>140.80484712118857</v>
      </c>
      <c r="BA357" s="436">
        <v>0</v>
      </c>
      <c r="BB357" s="436">
        <v>0</v>
      </c>
      <c r="BC357" s="436">
        <v>0</v>
      </c>
      <c r="BD357" s="436">
        <v>1.698</v>
      </c>
      <c r="BE357" s="436">
        <v>0</v>
      </c>
      <c r="BF357" s="437">
        <v>0</v>
      </c>
      <c r="BG357" s="436">
        <v>0</v>
      </c>
      <c r="BH357" s="436">
        <v>0</v>
      </c>
      <c r="BI357" s="436">
        <v>1</v>
      </c>
    </row>
    <row r="358" spans="1:61">
      <c r="A358" s="432">
        <v>147707</v>
      </c>
      <c r="B358" s="432">
        <v>3304663</v>
      </c>
      <c r="C358" s="433" t="s">
        <v>430</v>
      </c>
      <c r="D358" s="417" t="s">
        <v>517</v>
      </c>
      <c r="E358" s="434" t="s">
        <v>518</v>
      </c>
      <c r="F358" s="435">
        <v>1</v>
      </c>
      <c r="G358" s="436">
        <v>0</v>
      </c>
      <c r="H358" s="436">
        <v>0</v>
      </c>
      <c r="I358" s="436">
        <v>0</v>
      </c>
      <c r="J358" s="436">
        <v>5</v>
      </c>
      <c r="K358" s="436">
        <v>3</v>
      </c>
      <c r="L358" s="436">
        <v>2</v>
      </c>
      <c r="M358" s="436">
        <v>1024</v>
      </c>
      <c r="N358" s="436">
        <v>0</v>
      </c>
      <c r="O358" s="436">
        <v>0</v>
      </c>
      <c r="P358" s="436">
        <v>0</v>
      </c>
      <c r="Q358" s="436">
        <v>1024</v>
      </c>
      <c r="R358" s="436">
        <v>632</v>
      </c>
      <c r="S358" s="436">
        <v>392</v>
      </c>
      <c r="T358" s="436">
        <v>215</v>
      </c>
      <c r="U358" s="436">
        <v>214</v>
      </c>
      <c r="V358" s="436">
        <v>203</v>
      </c>
      <c r="W358" s="436">
        <v>198</v>
      </c>
      <c r="X358" s="436">
        <v>194</v>
      </c>
      <c r="Y358" s="436">
        <v>204.8</v>
      </c>
      <c r="Z358" s="436">
        <v>0</v>
      </c>
      <c r="AA358" s="436">
        <v>0</v>
      </c>
      <c r="AB358" s="436">
        <v>407</v>
      </c>
      <c r="AC358" s="436">
        <v>506</v>
      </c>
      <c r="AD358" s="436">
        <v>0</v>
      </c>
      <c r="AE358" s="436">
        <v>0</v>
      </c>
      <c r="AF358" s="436">
        <v>0</v>
      </c>
      <c r="AG358" s="436">
        <v>0</v>
      </c>
      <c r="AH358" s="436">
        <v>0</v>
      </c>
      <c r="AI358" s="436">
        <v>0</v>
      </c>
      <c r="AJ358" s="436">
        <v>0</v>
      </c>
      <c r="AK358" s="436">
        <v>158</v>
      </c>
      <c r="AL358" s="436">
        <v>197</v>
      </c>
      <c r="AM358" s="436">
        <v>100</v>
      </c>
      <c r="AN358" s="436">
        <v>40</v>
      </c>
      <c r="AO358" s="436">
        <v>172</v>
      </c>
      <c r="AP358" s="436">
        <v>115</v>
      </c>
      <c r="AQ358" s="436">
        <v>242</v>
      </c>
      <c r="AR358" s="436">
        <v>0</v>
      </c>
      <c r="AS358" s="436">
        <v>51.049853372433923</v>
      </c>
      <c r="AT358" s="436">
        <v>0</v>
      </c>
      <c r="AU358" s="436">
        <v>96.344339622641328</v>
      </c>
      <c r="AV358" s="436">
        <v>92.293838862559127</v>
      </c>
      <c r="AW358" s="436">
        <v>90.222222222222129</v>
      </c>
      <c r="AX358" s="436">
        <v>73.058823529411697</v>
      </c>
      <c r="AY358" s="436">
        <v>71.582887700534684</v>
      </c>
      <c r="AZ358" s="436">
        <v>240.49532247037325</v>
      </c>
      <c r="BA358" s="436">
        <v>0</v>
      </c>
      <c r="BB358" s="436">
        <v>0</v>
      </c>
      <c r="BC358" s="436">
        <v>0</v>
      </c>
      <c r="BD358" s="436">
        <v>1.401</v>
      </c>
      <c r="BE358" s="436">
        <v>0</v>
      </c>
      <c r="BF358" s="437">
        <v>0</v>
      </c>
      <c r="BG358" s="436">
        <v>0</v>
      </c>
      <c r="BH358" s="436">
        <v>0</v>
      </c>
      <c r="BI358" s="436">
        <v>1</v>
      </c>
    </row>
    <row r="359" spans="1:61">
      <c r="A359" s="432">
        <v>146124</v>
      </c>
      <c r="B359" s="432">
        <v>3304804</v>
      </c>
      <c r="C359" s="433" t="s">
        <v>431</v>
      </c>
      <c r="D359" s="417" t="s">
        <v>517</v>
      </c>
      <c r="E359" s="434" t="s">
        <v>518</v>
      </c>
      <c r="F359" s="435">
        <v>1</v>
      </c>
      <c r="G359" s="436">
        <v>0</v>
      </c>
      <c r="H359" s="436">
        <v>0</v>
      </c>
      <c r="I359" s="436">
        <v>0</v>
      </c>
      <c r="J359" s="436">
        <v>5</v>
      </c>
      <c r="K359" s="436">
        <v>3</v>
      </c>
      <c r="L359" s="436">
        <v>2</v>
      </c>
      <c r="M359" s="436">
        <v>1038</v>
      </c>
      <c r="N359" s="436">
        <v>0</v>
      </c>
      <c r="O359" s="436">
        <v>0</v>
      </c>
      <c r="P359" s="436">
        <v>0</v>
      </c>
      <c r="Q359" s="436">
        <v>1038</v>
      </c>
      <c r="R359" s="436">
        <v>624</v>
      </c>
      <c r="S359" s="436">
        <v>414</v>
      </c>
      <c r="T359" s="436">
        <v>216</v>
      </c>
      <c r="U359" s="436">
        <v>205</v>
      </c>
      <c r="V359" s="436">
        <v>203</v>
      </c>
      <c r="W359" s="436">
        <v>210</v>
      </c>
      <c r="X359" s="436">
        <v>204</v>
      </c>
      <c r="Y359" s="436">
        <v>207.6</v>
      </c>
      <c r="Z359" s="436">
        <v>0</v>
      </c>
      <c r="AA359" s="436">
        <v>0</v>
      </c>
      <c r="AB359" s="436">
        <v>500.99999999999972</v>
      </c>
      <c r="AC359" s="436">
        <v>560.9999999999992</v>
      </c>
      <c r="AD359" s="436">
        <v>0</v>
      </c>
      <c r="AE359" s="436">
        <v>0</v>
      </c>
      <c r="AF359" s="436">
        <v>0</v>
      </c>
      <c r="AG359" s="436">
        <v>0</v>
      </c>
      <c r="AH359" s="436">
        <v>0</v>
      </c>
      <c r="AI359" s="436">
        <v>0</v>
      </c>
      <c r="AJ359" s="436">
        <v>0</v>
      </c>
      <c r="AK359" s="436">
        <v>159.99999999999935</v>
      </c>
      <c r="AL359" s="436">
        <v>159.99999999999935</v>
      </c>
      <c r="AM359" s="436">
        <v>260.99999999999966</v>
      </c>
      <c r="AN359" s="436">
        <v>77.999999999999957</v>
      </c>
      <c r="AO359" s="436">
        <v>218.9999999999994</v>
      </c>
      <c r="AP359" s="436">
        <v>130.99999999999903</v>
      </c>
      <c r="AQ359" s="436">
        <v>28.999999999999996</v>
      </c>
      <c r="AR359" s="436">
        <v>0</v>
      </c>
      <c r="AS359" s="436">
        <v>65</v>
      </c>
      <c r="AT359" s="436">
        <v>0</v>
      </c>
      <c r="AU359" s="436">
        <v>95.323943661971754</v>
      </c>
      <c r="AV359" s="436">
        <v>96.776649746192746</v>
      </c>
      <c r="AW359" s="436">
        <v>92.861702127659512</v>
      </c>
      <c r="AX359" s="436">
        <v>90.44554455445531</v>
      </c>
      <c r="AY359" s="436">
        <v>87.861386138613724</v>
      </c>
      <c r="AZ359" s="436">
        <v>262.27601190558954</v>
      </c>
      <c r="BA359" s="436">
        <v>0</v>
      </c>
      <c r="BB359" s="436">
        <v>0.84162162162161303</v>
      </c>
      <c r="BC359" s="436">
        <v>0</v>
      </c>
      <c r="BD359" s="436">
        <v>0.96299999999999997</v>
      </c>
      <c r="BE359" s="436">
        <v>0</v>
      </c>
      <c r="BF359" s="437">
        <v>0</v>
      </c>
      <c r="BG359" s="436">
        <v>0</v>
      </c>
      <c r="BH359" s="436">
        <v>0</v>
      </c>
      <c r="BI359" s="436">
        <v>1</v>
      </c>
    </row>
    <row r="360" spans="1:61">
      <c r="A360" s="432">
        <v>143562</v>
      </c>
      <c r="B360" s="432">
        <v>3305402</v>
      </c>
      <c r="C360" s="433" t="s">
        <v>432</v>
      </c>
      <c r="D360" s="417" t="s">
        <v>517</v>
      </c>
      <c r="E360" s="434" t="s">
        <v>518</v>
      </c>
      <c r="F360" s="435">
        <v>1</v>
      </c>
      <c r="G360" s="436">
        <v>0</v>
      </c>
      <c r="H360" s="436">
        <v>0</v>
      </c>
      <c r="I360" s="436">
        <v>0</v>
      </c>
      <c r="J360" s="436">
        <v>5</v>
      </c>
      <c r="K360" s="436">
        <v>3</v>
      </c>
      <c r="L360" s="436">
        <v>2</v>
      </c>
      <c r="M360" s="436">
        <v>748</v>
      </c>
      <c r="N360" s="436">
        <v>0</v>
      </c>
      <c r="O360" s="436">
        <v>0</v>
      </c>
      <c r="P360" s="436">
        <v>0</v>
      </c>
      <c r="Q360" s="436">
        <v>748</v>
      </c>
      <c r="R360" s="436">
        <v>449</v>
      </c>
      <c r="S360" s="436">
        <v>299</v>
      </c>
      <c r="T360" s="436">
        <v>149</v>
      </c>
      <c r="U360" s="436">
        <v>150</v>
      </c>
      <c r="V360" s="436">
        <v>150</v>
      </c>
      <c r="W360" s="436">
        <v>150</v>
      </c>
      <c r="X360" s="436">
        <v>149</v>
      </c>
      <c r="Y360" s="436">
        <v>149.6</v>
      </c>
      <c r="Z360" s="436">
        <v>0</v>
      </c>
      <c r="AA360" s="436">
        <v>0</v>
      </c>
      <c r="AB360" s="436">
        <v>136.99999999999946</v>
      </c>
      <c r="AC360" s="436">
        <v>150.99999999999949</v>
      </c>
      <c r="AD360" s="436">
        <v>0</v>
      </c>
      <c r="AE360" s="436">
        <v>0</v>
      </c>
      <c r="AF360" s="436">
        <v>0</v>
      </c>
      <c r="AG360" s="436">
        <v>0</v>
      </c>
      <c r="AH360" s="436">
        <v>0</v>
      </c>
      <c r="AI360" s="436">
        <v>0</v>
      </c>
      <c r="AJ360" s="436">
        <v>0</v>
      </c>
      <c r="AK360" s="436">
        <v>267</v>
      </c>
      <c r="AL360" s="436">
        <v>91.999999999999915</v>
      </c>
      <c r="AM360" s="436">
        <v>97.999999999999503</v>
      </c>
      <c r="AN360" s="436">
        <v>100.99999999999967</v>
      </c>
      <c r="AO360" s="436">
        <v>88.999999999999744</v>
      </c>
      <c r="AP360" s="436">
        <v>64.999999999999986</v>
      </c>
      <c r="AQ360" s="436">
        <v>36</v>
      </c>
      <c r="AR360" s="436">
        <v>0</v>
      </c>
      <c r="AS360" s="436">
        <v>2.9999999999999956</v>
      </c>
      <c r="AT360" s="436">
        <v>0</v>
      </c>
      <c r="AU360" s="436">
        <v>2.1438848920863172</v>
      </c>
      <c r="AV360" s="436">
        <v>2.097902097902085</v>
      </c>
      <c r="AW360" s="436">
        <v>2.1428571428571299</v>
      </c>
      <c r="AX360" s="436">
        <v>4.2253521126760498</v>
      </c>
      <c r="AY360" s="436">
        <v>4.1971830985915428</v>
      </c>
      <c r="AZ360" s="436">
        <v>8.2870007695751813</v>
      </c>
      <c r="BA360" s="436">
        <v>0</v>
      </c>
      <c r="BB360" s="436">
        <v>0</v>
      </c>
      <c r="BC360" s="436">
        <v>0</v>
      </c>
      <c r="BD360" s="436">
        <v>0.98099999999999998</v>
      </c>
      <c r="BE360" s="436">
        <v>0</v>
      </c>
      <c r="BF360" s="437">
        <v>0</v>
      </c>
      <c r="BG360" s="436">
        <v>0</v>
      </c>
      <c r="BH360" s="436">
        <v>0</v>
      </c>
      <c r="BI360" s="436">
        <v>1</v>
      </c>
    </row>
    <row r="361" spans="1:61">
      <c r="A361" s="432">
        <v>143435</v>
      </c>
      <c r="B361" s="432">
        <v>3305403</v>
      </c>
      <c r="C361" s="433" t="s">
        <v>433</v>
      </c>
      <c r="D361" s="417" t="s">
        <v>517</v>
      </c>
      <c r="E361" s="434" t="s">
        <v>518</v>
      </c>
      <c r="F361" s="435">
        <v>1</v>
      </c>
      <c r="G361" s="436">
        <v>0</v>
      </c>
      <c r="H361" s="436">
        <v>0</v>
      </c>
      <c r="I361" s="436">
        <v>0</v>
      </c>
      <c r="J361" s="436">
        <v>5</v>
      </c>
      <c r="K361" s="436">
        <v>3</v>
      </c>
      <c r="L361" s="436">
        <v>2</v>
      </c>
      <c r="M361" s="436">
        <v>1028</v>
      </c>
      <c r="N361" s="436">
        <v>0</v>
      </c>
      <c r="O361" s="436">
        <v>0</v>
      </c>
      <c r="P361" s="436">
        <v>0</v>
      </c>
      <c r="Q361" s="436">
        <v>1028</v>
      </c>
      <c r="R361" s="436">
        <v>601</v>
      </c>
      <c r="S361" s="436">
        <v>427</v>
      </c>
      <c r="T361" s="436">
        <v>164</v>
      </c>
      <c r="U361" s="436">
        <v>242</v>
      </c>
      <c r="V361" s="436">
        <v>195</v>
      </c>
      <c r="W361" s="436">
        <v>226</v>
      </c>
      <c r="X361" s="436">
        <v>201</v>
      </c>
      <c r="Y361" s="436">
        <v>205.6</v>
      </c>
      <c r="Z361" s="436">
        <v>0</v>
      </c>
      <c r="AA361" s="436">
        <v>0</v>
      </c>
      <c r="AB361" s="436">
        <v>549.99999999999977</v>
      </c>
      <c r="AC361" s="436">
        <v>642.99999999999977</v>
      </c>
      <c r="AD361" s="436">
        <v>0</v>
      </c>
      <c r="AE361" s="436">
        <v>0</v>
      </c>
      <c r="AF361" s="436">
        <v>0</v>
      </c>
      <c r="AG361" s="436">
        <v>0</v>
      </c>
      <c r="AH361" s="436">
        <v>0</v>
      </c>
      <c r="AI361" s="436">
        <v>0</v>
      </c>
      <c r="AJ361" s="436">
        <v>0</v>
      </c>
      <c r="AK361" s="436">
        <v>226.099706744868</v>
      </c>
      <c r="AL361" s="436">
        <v>147.71847507331316</v>
      </c>
      <c r="AM361" s="436">
        <v>90.439882697947212</v>
      </c>
      <c r="AN361" s="436">
        <v>98.478983382209165</v>
      </c>
      <c r="AO361" s="436">
        <v>112.54740957966679</v>
      </c>
      <c r="AP361" s="436">
        <v>266.2952101661773</v>
      </c>
      <c r="AQ361" s="436">
        <v>86.420332355816171</v>
      </c>
      <c r="AR361" s="436">
        <v>0</v>
      </c>
      <c r="AS361" s="436">
        <v>123.5625615763543</v>
      </c>
      <c r="AT361" s="436">
        <v>0</v>
      </c>
      <c r="AU361" s="436">
        <v>67.529411764705728</v>
      </c>
      <c r="AV361" s="436">
        <v>123.37254901960773</v>
      </c>
      <c r="AW361" s="436">
        <v>92.56329113924042</v>
      </c>
      <c r="AX361" s="436">
        <v>102.26815642458079</v>
      </c>
      <c r="AY361" s="436">
        <v>90.955307262569647</v>
      </c>
      <c r="AZ361" s="436">
        <v>268.81379584587131</v>
      </c>
      <c r="BA361" s="436">
        <v>0</v>
      </c>
      <c r="BB361" s="436">
        <v>110.48747809152827</v>
      </c>
      <c r="BC361" s="436">
        <v>0</v>
      </c>
      <c r="BD361" s="436">
        <v>0.94899999999999995</v>
      </c>
      <c r="BE361" s="436">
        <v>0</v>
      </c>
      <c r="BF361" s="437">
        <v>0</v>
      </c>
      <c r="BG361" s="436">
        <v>0</v>
      </c>
      <c r="BH361" s="436">
        <v>0</v>
      </c>
      <c r="BI361" s="436">
        <v>1</v>
      </c>
    </row>
    <row r="362" spans="1:61">
      <c r="A362" s="432">
        <v>137047</v>
      </c>
      <c r="B362" s="432">
        <v>3305404</v>
      </c>
      <c r="C362" s="433" t="s">
        <v>434</v>
      </c>
      <c r="D362" s="417" t="s">
        <v>517</v>
      </c>
      <c r="E362" s="434" t="s">
        <v>518</v>
      </c>
      <c r="F362" s="435">
        <v>1</v>
      </c>
      <c r="G362" s="436">
        <v>0</v>
      </c>
      <c r="H362" s="436">
        <v>0</v>
      </c>
      <c r="I362" s="436">
        <v>0</v>
      </c>
      <c r="J362" s="436">
        <v>5</v>
      </c>
      <c r="K362" s="436">
        <v>3</v>
      </c>
      <c r="L362" s="436">
        <v>2</v>
      </c>
      <c r="M362" s="436">
        <v>957</v>
      </c>
      <c r="N362" s="436">
        <v>0</v>
      </c>
      <c r="O362" s="436">
        <v>0</v>
      </c>
      <c r="P362" s="436">
        <v>0</v>
      </c>
      <c r="Q362" s="436">
        <v>957</v>
      </c>
      <c r="R362" s="436">
        <v>574</v>
      </c>
      <c r="S362" s="436">
        <v>383</v>
      </c>
      <c r="T362" s="436">
        <v>191</v>
      </c>
      <c r="U362" s="436">
        <v>191</v>
      </c>
      <c r="V362" s="436">
        <v>192</v>
      </c>
      <c r="W362" s="436">
        <v>191</v>
      </c>
      <c r="X362" s="436">
        <v>192</v>
      </c>
      <c r="Y362" s="436">
        <v>191.4</v>
      </c>
      <c r="Z362" s="436">
        <v>0</v>
      </c>
      <c r="AA362" s="436">
        <v>0</v>
      </c>
      <c r="AB362" s="436">
        <v>247.9999999999992</v>
      </c>
      <c r="AC362" s="436">
        <v>247.9999999999992</v>
      </c>
      <c r="AD362" s="436">
        <v>0</v>
      </c>
      <c r="AE362" s="436">
        <v>0</v>
      </c>
      <c r="AF362" s="436">
        <v>0</v>
      </c>
      <c r="AG362" s="436">
        <v>0</v>
      </c>
      <c r="AH362" s="436">
        <v>0</v>
      </c>
      <c r="AI362" s="436">
        <v>0</v>
      </c>
      <c r="AJ362" s="436">
        <v>0</v>
      </c>
      <c r="AK362" s="436">
        <v>327.9999999999992</v>
      </c>
      <c r="AL362" s="436">
        <v>108.99999999999967</v>
      </c>
      <c r="AM362" s="436">
        <v>142.99999999999918</v>
      </c>
      <c r="AN362" s="436">
        <v>109.99999999999983</v>
      </c>
      <c r="AO362" s="436">
        <v>111.99999999999918</v>
      </c>
      <c r="AP362" s="436">
        <v>110.99999999999999</v>
      </c>
      <c r="AQ362" s="436">
        <v>43.999999999999929</v>
      </c>
      <c r="AR362" s="436">
        <v>0</v>
      </c>
      <c r="AS362" s="436">
        <v>10.010460251046021</v>
      </c>
      <c r="AT362" s="436">
        <v>0</v>
      </c>
      <c r="AU362" s="436">
        <v>2.1460674157303226</v>
      </c>
      <c r="AV362" s="436">
        <v>0</v>
      </c>
      <c r="AW362" s="436">
        <v>2.2068965517241343</v>
      </c>
      <c r="AX362" s="436">
        <v>1.1301775147928976</v>
      </c>
      <c r="AY362" s="436">
        <v>1.1360946745562113</v>
      </c>
      <c r="AZ362" s="436">
        <v>3.7599830308853144</v>
      </c>
      <c r="BA362" s="436">
        <v>0</v>
      </c>
      <c r="BB362" s="436">
        <v>0</v>
      </c>
      <c r="BC362" s="436">
        <v>0</v>
      </c>
      <c r="BD362" s="436">
        <v>0.93300000000000005</v>
      </c>
      <c r="BE362" s="436">
        <v>0</v>
      </c>
      <c r="BF362" s="437">
        <v>0</v>
      </c>
      <c r="BG362" s="436">
        <v>0</v>
      </c>
      <c r="BH362" s="436">
        <v>0</v>
      </c>
      <c r="BI362" s="436">
        <v>1</v>
      </c>
    </row>
    <row r="363" spans="1:61">
      <c r="A363" s="432">
        <v>137046</v>
      </c>
      <c r="B363" s="432">
        <v>3305405</v>
      </c>
      <c r="C363" s="433" t="s">
        <v>435</v>
      </c>
      <c r="D363" s="417" t="s">
        <v>517</v>
      </c>
      <c r="E363" s="434" t="s">
        <v>518</v>
      </c>
      <c r="F363" s="435">
        <v>1</v>
      </c>
      <c r="G363" s="436">
        <v>0</v>
      </c>
      <c r="H363" s="436">
        <v>0</v>
      </c>
      <c r="I363" s="436">
        <v>0</v>
      </c>
      <c r="J363" s="436">
        <v>5</v>
      </c>
      <c r="K363" s="436">
        <v>3</v>
      </c>
      <c r="L363" s="436">
        <v>2</v>
      </c>
      <c r="M363" s="436">
        <v>899</v>
      </c>
      <c r="N363" s="436">
        <v>0</v>
      </c>
      <c r="O363" s="436">
        <v>0</v>
      </c>
      <c r="P363" s="436">
        <v>0</v>
      </c>
      <c r="Q363" s="436">
        <v>899</v>
      </c>
      <c r="R363" s="436">
        <v>539</v>
      </c>
      <c r="S363" s="436">
        <v>360</v>
      </c>
      <c r="T363" s="436">
        <v>179</v>
      </c>
      <c r="U363" s="436">
        <v>180</v>
      </c>
      <c r="V363" s="436">
        <v>180</v>
      </c>
      <c r="W363" s="436">
        <v>180</v>
      </c>
      <c r="X363" s="436">
        <v>180</v>
      </c>
      <c r="Y363" s="436">
        <v>179.8</v>
      </c>
      <c r="Z363" s="436">
        <v>0</v>
      </c>
      <c r="AA363" s="436">
        <v>0</v>
      </c>
      <c r="AB363" s="436">
        <v>199.99999999999974</v>
      </c>
      <c r="AC363" s="436">
        <v>218.99999999999983</v>
      </c>
      <c r="AD363" s="436">
        <v>0</v>
      </c>
      <c r="AE363" s="436">
        <v>0</v>
      </c>
      <c r="AF363" s="436">
        <v>0</v>
      </c>
      <c r="AG363" s="436">
        <v>0</v>
      </c>
      <c r="AH363" s="436">
        <v>0</v>
      </c>
      <c r="AI363" s="436">
        <v>0</v>
      </c>
      <c r="AJ363" s="436">
        <v>0</v>
      </c>
      <c r="AK363" s="436">
        <v>463.99999999999949</v>
      </c>
      <c r="AL363" s="436">
        <v>65.999999999999943</v>
      </c>
      <c r="AM363" s="436">
        <v>65.999999999999943</v>
      </c>
      <c r="AN363" s="436">
        <v>64.999999999999957</v>
      </c>
      <c r="AO363" s="436">
        <v>76.999999999999915</v>
      </c>
      <c r="AP363" s="436">
        <v>110.99999999999949</v>
      </c>
      <c r="AQ363" s="436">
        <v>49.999999999999936</v>
      </c>
      <c r="AR363" s="436">
        <v>0</v>
      </c>
      <c r="AS363" s="436">
        <v>13.356571428571376</v>
      </c>
      <c r="AT363" s="436">
        <v>0</v>
      </c>
      <c r="AU363" s="436">
        <v>3.3562499999999997</v>
      </c>
      <c r="AV363" s="436">
        <v>3.3540372670807441</v>
      </c>
      <c r="AW363" s="436">
        <v>1.071428571428571</v>
      </c>
      <c r="AX363" s="436">
        <v>0</v>
      </c>
      <c r="AY363" s="436">
        <v>0</v>
      </c>
      <c r="AZ363" s="436">
        <v>4.5582522915675456</v>
      </c>
      <c r="BA363" s="436">
        <v>0</v>
      </c>
      <c r="BB363" s="436">
        <v>0</v>
      </c>
      <c r="BC363" s="436">
        <v>0</v>
      </c>
      <c r="BD363" s="436">
        <v>0.70399999999999996</v>
      </c>
      <c r="BE363" s="436">
        <v>0</v>
      </c>
      <c r="BF363" s="437">
        <v>0</v>
      </c>
      <c r="BG363" s="436">
        <v>0</v>
      </c>
      <c r="BH363" s="436">
        <v>0</v>
      </c>
      <c r="BI363" s="436">
        <v>1</v>
      </c>
    </row>
    <row r="364" spans="1:61">
      <c r="A364" s="432">
        <v>137044</v>
      </c>
      <c r="B364" s="432">
        <v>3305406</v>
      </c>
      <c r="C364" s="433" t="s">
        <v>436</v>
      </c>
      <c r="D364" s="417" t="s">
        <v>517</v>
      </c>
      <c r="E364" s="434" t="s">
        <v>518</v>
      </c>
      <c r="F364" s="435">
        <v>1</v>
      </c>
      <c r="G364" s="436">
        <v>0</v>
      </c>
      <c r="H364" s="436">
        <v>0</v>
      </c>
      <c r="I364" s="436">
        <v>0</v>
      </c>
      <c r="J364" s="436">
        <v>5</v>
      </c>
      <c r="K364" s="436">
        <v>3</v>
      </c>
      <c r="L364" s="436">
        <v>2</v>
      </c>
      <c r="M364" s="436">
        <v>749</v>
      </c>
      <c r="N364" s="436">
        <v>0</v>
      </c>
      <c r="O364" s="436">
        <v>0</v>
      </c>
      <c r="P364" s="436">
        <v>0</v>
      </c>
      <c r="Q364" s="436">
        <v>749</v>
      </c>
      <c r="R364" s="436">
        <v>449</v>
      </c>
      <c r="S364" s="436">
        <v>300</v>
      </c>
      <c r="T364" s="436">
        <v>150</v>
      </c>
      <c r="U364" s="436">
        <v>150</v>
      </c>
      <c r="V364" s="436">
        <v>149</v>
      </c>
      <c r="W364" s="436">
        <v>150</v>
      </c>
      <c r="X364" s="436">
        <v>150</v>
      </c>
      <c r="Y364" s="436">
        <v>149.80000000000001</v>
      </c>
      <c r="Z364" s="436">
        <v>0</v>
      </c>
      <c r="AA364" s="436">
        <v>0</v>
      </c>
      <c r="AB364" s="436">
        <v>218.99999999999946</v>
      </c>
      <c r="AC364" s="436">
        <v>239.99999999999943</v>
      </c>
      <c r="AD364" s="436">
        <v>0</v>
      </c>
      <c r="AE364" s="436">
        <v>0</v>
      </c>
      <c r="AF364" s="436">
        <v>0</v>
      </c>
      <c r="AG364" s="436">
        <v>0</v>
      </c>
      <c r="AH364" s="436">
        <v>0</v>
      </c>
      <c r="AI364" s="436">
        <v>0</v>
      </c>
      <c r="AJ364" s="436">
        <v>0</v>
      </c>
      <c r="AK364" s="436">
        <v>402.9999999999996</v>
      </c>
      <c r="AL364" s="436">
        <v>53.999999999999986</v>
      </c>
      <c r="AM364" s="436">
        <v>92.999999999999901</v>
      </c>
      <c r="AN364" s="436">
        <v>48.999999999999964</v>
      </c>
      <c r="AO364" s="436">
        <v>62.999999999999943</v>
      </c>
      <c r="AP364" s="436">
        <v>61.999999999999936</v>
      </c>
      <c r="AQ364" s="436">
        <v>24.999999999999947</v>
      </c>
      <c r="AR364" s="436">
        <v>0</v>
      </c>
      <c r="AS364" s="436">
        <v>11.029451137884863</v>
      </c>
      <c r="AT364" s="436">
        <v>0</v>
      </c>
      <c r="AU364" s="436">
        <v>0</v>
      </c>
      <c r="AV364" s="436">
        <v>1.0638297872340421</v>
      </c>
      <c r="AW364" s="436">
        <v>0</v>
      </c>
      <c r="AX364" s="436">
        <v>1.1538461538461535</v>
      </c>
      <c r="AY364" s="436">
        <v>1.1538461538461535</v>
      </c>
      <c r="AZ364" s="436">
        <v>1.8709571283142383</v>
      </c>
      <c r="BA364" s="436">
        <v>0</v>
      </c>
      <c r="BB364" s="436">
        <v>0</v>
      </c>
      <c r="BC364" s="436">
        <v>0</v>
      </c>
      <c r="BD364" s="436">
        <v>1.262</v>
      </c>
      <c r="BE364" s="436">
        <v>0</v>
      </c>
      <c r="BF364" s="437">
        <v>0</v>
      </c>
      <c r="BG364" s="436">
        <v>0</v>
      </c>
      <c r="BH364" s="436">
        <v>0</v>
      </c>
      <c r="BI364" s="436">
        <v>1</v>
      </c>
    </row>
    <row r="365" spans="1:61">
      <c r="A365" s="432">
        <v>137045</v>
      </c>
      <c r="B365" s="432">
        <v>3305407</v>
      </c>
      <c r="C365" s="433" t="s">
        <v>437</v>
      </c>
      <c r="D365" s="417" t="s">
        <v>517</v>
      </c>
      <c r="E365" s="434" t="s">
        <v>518</v>
      </c>
      <c r="F365" s="435">
        <v>1</v>
      </c>
      <c r="G365" s="436">
        <v>0</v>
      </c>
      <c r="H365" s="436">
        <v>0</v>
      </c>
      <c r="I365" s="436">
        <v>0</v>
      </c>
      <c r="J365" s="436">
        <v>5</v>
      </c>
      <c r="K365" s="436">
        <v>3</v>
      </c>
      <c r="L365" s="436">
        <v>2</v>
      </c>
      <c r="M365" s="436">
        <v>716</v>
      </c>
      <c r="N365" s="436">
        <v>0</v>
      </c>
      <c r="O365" s="436">
        <v>0</v>
      </c>
      <c r="P365" s="436">
        <v>0</v>
      </c>
      <c r="Q365" s="436">
        <v>716</v>
      </c>
      <c r="R365" s="436">
        <v>446</v>
      </c>
      <c r="S365" s="436">
        <v>270</v>
      </c>
      <c r="T365" s="436">
        <v>149</v>
      </c>
      <c r="U365" s="436">
        <v>149</v>
      </c>
      <c r="V365" s="436">
        <v>148</v>
      </c>
      <c r="W365" s="436">
        <v>150</v>
      </c>
      <c r="X365" s="436">
        <v>120</v>
      </c>
      <c r="Y365" s="436">
        <v>143.19999999999999</v>
      </c>
      <c r="Z365" s="436">
        <v>0</v>
      </c>
      <c r="AA365" s="436">
        <v>0</v>
      </c>
      <c r="AB365" s="436">
        <v>195.99999999999963</v>
      </c>
      <c r="AC365" s="436">
        <v>221.99999999999952</v>
      </c>
      <c r="AD365" s="436">
        <v>0</v>
      </c>
      <c r="AE365" s="436">
        <v>0</v>
      </c>
      <c r="AF365" s="436">
        <v>0</v>
      </c>
      <c r="AG365" s="436">
        <v>0</v>
      </c>
      <c r="AH365" s="436">
        <v>0</v>
      </c>
      <c r="AI365" s="436">
        <v>0</v>
      </c>
      <c r="AJ365" s="436">
        <v>0</v>
      </c>
      <c r="AK365" s="436">
        <v>355.9999999999996</v>
      </c>
      <c r="AL365" s="436">
        <v>59.999999999999964</v>
      </c>
      <c r="AM365" s="436">
        <v>112.99999999999977</v>
      </c>
      <c r="AN365" s="436">
        <v>48.999999999999979</v>
      </c>
      <c r="AO365" s="436">
        <v>62.999999999999964</v>
      </c>
      <c r="AP365" s="436">
        <v>50.999999999999993</v>
      </c>
      <c r="AQ365" s="436">
        <v>24</v>
      </c>
      <c r="AR365" s="436">
        <v>0</v>
      </c>
      <c r="AS365" s="436">
        <v>14.999999999999957</v>
      </c>
      <c r="AT365" s="436">
        <v>0</v>
      </c>
      <c r="AU365" s="436">
        <v>1.128787878787878</v>
      </c>
      <c r="AV365" s="436">
        <v>3.4384615384615267</v>
      </c>
      <c r="AW365" s="436">
        <v>2.2255639097744351</v>
      </c>
      <c r="AX365" s="436">
        <v>0</v>
      </c>
      <c r="AY365" s="436">
        <v>0</v>
      </c>
      <c r="AZ365" s="436">
        <v>3.9066331215160028</v>
      </c>
      <c r="BA365" s="436">
        <v>0</v>
      </c>
      <c r="BB365" s="436">
        <v>0</v>
      </c>
      <c r="BC365" s="436">
        <v>0</v>
      </c>
      <c r="BD365" s="436">
        <v>1.196</v>
      </c>
      <c r="BE365" s="436">
        <v>0</v>
      </c>
      <c r="BF365" s="437">
        <v>0</v>
      </c>
      <c r="BG365" s="436">
        <v>0</v>
      </c>
      <c r="BH365" s="436">
        <v>0</v>
      </c>
      <c r="BI365" s="436">
        <v>1</v>
      </c>
    </row>
    <row r="366" spans="1:61">
      <c r="A366" s="432">
        <v>137043</v>
      </c>
      <c r="B366" s="432">
        <v>3305408</v>
      </c>
      <c r="C366" s="433" t="s">
        <v>438</v>
      </c>
      <c r="D366" s="417" t="s">
        <v>517</v>
      </c>
      <c r="E366" s="434" t="s">
        <v>518</v>
      </c>
      <c r="F366" s="435">
        <v>1</v>
      </c>
      <c r="G366" s="436">
        <v>0</v>
      </c>
      <c r="H366" s="436">
        <v>0</v>
      </c>
      <c r="I366" s="436">
        <v>0</v>
      </c>
      <c r="J366" s="436">
        <v>5</v>
      </c>
      <c r="K366" s="436">
        <v>3</v>
      </c>
      <c r="L366" s="436">
        <v>2</v>
      </c>
      <c r="M366" s="436">
        <v>723</v>
      </c>
      <c r="N366" s="436">
        <v>0</v>
      </c>
      <c r="O366" s="436">
        <v>0</v>
      </c>
      <c r="P366" s="436">
        <v>0</v>
      </c>
      <c r="Q366" s="436">
        <v>723</v>
      </c>
      <c r="R366" s="436">
        <v>441</v>
      </c>
      <c r="S366" s="436">
        <v>282</v>
      </c>
      <c r="T366" s="436">
        <v>147</v>
      </c>
      <c r="U366" s="436">
        <v>148</v>
      </c>
      <c r="V366" s="436">
        <v>146</v>
      </c>
      <c r="W366" s="436">
        <v>141</v>
      </c>
      <c r="X366" s="436">
        <v>141</v>
      </c>
      <c r="Y366" s="436">
        <v>144.6</v>
      </c>
      <c r="Z366" s="436">
        <v>0</v>
      </c>
      <c r="AA366" s="436">
        <v>0</v>
      </c>
      <c r="AB366" s="436">
        <v>173.99999999999943</v>
      </c>
      <c r="AC366" s="436">
        <v>184.99999999999994</v>
      </c>
      <c r="AD366" s="436">
        <v>0</v>
      </c>
      <c r="AE366" s="436">
        <v>0</v>
      </c>
      <c r="AF366" s="436">
        <v>0</v>
      </c>
      <c r="AG366" s="436">
        <v>0</v>
      </c>
      <c r="AH366" s="436">
        <v>0</v>
      </c>
      <c r="AI366" s="436">
        <v>0</v>
      </c>
      <c r="AJ366" s="436">
        <v>0</v>
      </c>
      <c r="AK366" s="436">
        <v>267.99999999999977</v>
      </c>
      <c r="AL366" s="436">
        <v>77.999999999999346</v>
      </c>
      <c r="AM366" s="436">
        <v>78.999999999999602</v>
      </c>
      <c r="AN366" s="436">
        <v>58.999999999999964</v>
      </c>
      <c r="AO366" s="436">
        <v>91.999999999999858</v>
      </c>
      <c r="AP366" s="436">
        <v>123.99999999999964</v>
      </c>
      <c r="AQ366" s="436">
        <v>23</v>
      </c>
      <c r="AR366" s="436">
        <v>0</v>
      </c>
      <c r="AS366" s="436">
        <v>8.9999999999999361</v>
      </c>
      <c r="AT366" s="436">
        <v>0</v>
      </c>
      <c r="AU366" s="436">
        <v>1.1307692307692305</v>
      </c>
      <c r="AV366" s="436">
        <v>2.1764705882352828</v>
      </c>
      <c r="AW366" s="436">
        <v>5.615384615384607</v>
      </c>
      <c r="AX366" s="436">
        <v>4.4409448818897523</v>
      </c>
      <c r="AY366" s="436">
        <v>4.4409448818897523</v>
      </c>
      <c r="AZ366" s="436">
        <v>9.9077817321894521</v>
      </c>
      <c r="BA366" s="436">
        <v>0</v>
      </c>
      <c r="BB366" s="436">
        <v>0</v>
      </c>
      <c r="BC366" s="436">
        <v>0</v>
      </c>
      <c r="BD366" s="436">
        <v>0.77100000000000002</v>
      </c>
      <c r="BE366" s="436">
        <v>0</v>
      </c>
      <c r="BF366" s="437">
        <v>0</v>
      </c>
      <c r="BG366" s="436">
        <v>0</v>
      </c>
      <c r="BH366" s="436">
        <v>0</v>
      </c>
      <c r="BI366" s="436">
        <v>1</v>
      </c>
    </row>
    <row r="367" spans="1:61">
      <c r="A367" s="432">
        <v>137858</v>
      </c>
      <c r="B367" s="432">
        <v>3305409</v>
      </c>
      <c r="C367" s="433" t="s">
        <v>439</v>
      </c>
      <c r="D367" s="417" t="s">
        <v>517</v>
      </c>
      <c r="E367" s="434" t="s">
        <v>518</v>
      </c>
      <c r="F367" s="435">
        <v>1</v>
      </c>
      <c r="G367" s="436">
        <v>0</v>
      </c>
      <c r="H367" s="436">
        <v>0</v>
      </c>
      <c r="I367" s="436">
        <v>0</v>
      </c>
      <c r="J367" s="436">
        <v>5</v>
      </c>
      <c r="K367" s="436">
        <v>3</v>
      </c>
      <c r="L367" s="436">
        <v>2</v>
      </c>
      <c r="M367" s="436">
        <v>910</v>
      </c>
      <c r="N367" s="436">
        <v>0</v>
      </c>
      <c r="O367" s="436">
        <v>0</v>
      </c>
      <c r="P367" s="436">
        <v>0</v>
      </c>
      <c r="Q367" s="436">
        <v>910</v>
      </c>
      <c r="R367" s="436">
        <v>550</v>
      </c>
      <c r="S367" s="436">
        <v>360</v>
      </c>
      <c r="T367" s="436">
        <v>180</v>
      </c>
      <c r="U367" s="436">
        <v>184</v>
      </c>
      <c r="V367" s="436">
        <v>186</v>
      </c>
      <c r="W367" s="436">
        <v>181</v>
      </c>
      <c r="X367" s="436">
        <v>179</v>
      </c>
      <c r="Y367" s="436">
        <v>182</v>
      </c>
      <c r="Z367" s="436">
        <v>0</v>
      </c>
      <c r="AA367" s="436">
        <v>0</v>
      </c>
      <c r="AB367" s="436">
        <v>425.99999999999989</v>
      </c>
      <c r="AC367" s="436">
        <v>447.99999999999972</v>
      </c>
      <c r="AD367" s="436">
        <v>0</v>
      </c>
      <c r="AE367" s="436">
        <v>0</v>
      </c>
      <c r="AF367" s="436">
        <v>0</v>
      </c>
      <c r="AG367" s="436">
        <v>0</v>
      </c>
      <c r="AH367" s="436">
        <v>0</v>
      </c>
      <c r="AI367" s="436">
        <v>0</v>
      </c>
      <c r="AJ367" s="436">
        <v>0</v>
      </c>
      <c r="AK367" s="436">
        <v>384.99999999999994</v>
      </c>
      <c r="AL367" s="436">
        <v>88</v>
      </c>
      <c r="AM367" s="436">
        <v>250.99999999999926</v>
      </c>
      <c r="AN367" s="436">
        <v>56.999999999999964</v>
      </c>
      <c r="AO367" s="436">
        <v>74.999999999999986</v>
      </c>
      <c r="AP367" s="436">
        <v>41.99999999999995</v>
      </c>
      <c r="AQ367" s="436">
        <v>11.999999999999922</v>
      </c>
      <c r="AR367" s="436">
        <v>0</v>
      </c>
      <c r="AS367" s="436">
        <v>37.163355408388483</v>
      </c>
      <c r="AT367" s="436">
        <v>0</v>
      </c>
      <c r="AU367" s="436">
        <v>62.790697674418496</v>
      </c>
      <c r="AV367" s="436">
        <v>85.318435754189792</v>
      </c>
      <c r="AW367" s="436">
        <v>80.777142857142806</v>
      </c>
      <c r="AX367" s="436">
        <v>70.029761904761742</v>
      </c>
      <c r="AY367" s="436">
        <v>69.255952380952209</v>
      </c>
      <c r="AZ367" s="436">
        <v>208.04008462435564</v>
      </c>
      <c r="BA367" s="436">
        <v>0</v>
      </c>
      <c r="BB367" s="436">
        <v>0</v>
      </c>
      <c r="BC367" s="436">
        <v>0</v>
      </c>
      <c r="BD367" s="436">
        <v>1.1439999999999999</v>
      </c>
      <c r="BE367" s="436">
        <v>0</v>
      </c>
      <c r="BF367" s="437">
        <v>0</v>
      </c>
      <c r="BG367" s="436">
        <v>0</v>
      </c>
      <c r="BH367" s="436">
        <v>0</v>
      </c>
      <c r="BI367" s="436">
        <v>1</v>
      </c>
    </row>
    <row r="368" spans="1:61">
      <c r="A368" s="432">
        <v>136908</v>
      </c>
      <c r="B368" s="432">
        <v>3305410</v>
      </c>
      <c r="C368" s="433" t="s">
        <v>440</v>
      </c>
      <c r="D368" s="417" t="s">
        <v>517</v>
      </c>
      <c r="E368" s="434" t="s">
        <v>518</v>
      </c>
      <c r="F368" s="435">
        <v>1</v>
      </c>
      <c r="G368" s="436">
        <v>0</v>
      </c>
      <c r="H368" s="436">
        <v>0</v>
      </c>
      <c r="I368" s="436">
        <v>0</v>
      </c>
      <c r="J368" s="436">
        <v>5</v>
      </c>
      <c r="K368" s="436">
        <v>3</v>
      </c>
      <c r="L368" s="436">
        <v>2</v>
      </c>
      <c r="M368" s="436">
        <v>1309</v>
      </c>
      <c r="N368" s="436">
        <v>0</v>
      </c>
      <c r="O368" s="436">
        <v>0</v>
      </c>
      <c r="P368" s="436">
        <v>0</v>
      </c>
      <c r="Q368" s="436">
        <v>1309</v>
      </c>
      <c r="R368" s="436">
        <v>790</v>
      </c>
      <c r="S368" s="436">
        <v>519</v>
      </c>
      <c r="T368" s="436">
        <v>266</v>
      </c>
      <c r="U368" s="436">
        <v>265</v>
      </c>
      <c r="V368" s="436">
        <v>259</v>
      </c>
      <c r="W368" s="436">
        <v>262</v>
      </c>
      <c r="X368" s="436">
        <v>257</v>
      </c>
      <c r="Y368" s="436">
        <v>261.8</v>
      </c>
      <c r="Z368" s="436">
        <v>0</v>
      </c>
      <c r="AA368" s="436">
        <v>0</v>
      </c>
      <c r="AB368" s="436">
        <v>298.99999999999994</v>
      </c>
      <c r="AC368" s="436">
        <v>323.9999999999996</v>
      </c>
      <c r="AD368" s="436">
        <v>0</v>
      </c>
      <c r="AE368" s="436">
        <v>0</v>
      </c>
      <c r="AF368" s="436">
        <v>0</v>
      </c>
      <c r="AG368" s="436">
        <v>0</v>
      </c>
      <c r="AH368" s="436">
        <v>0</v>
      </c>
      <c r="AI368" s="436">
        <v>0</v>
      </c>
      <c r="AJ368" s="436">
        <v>0</v>
      </c>
      <c r="AK368" s="436">
        <v>906.99999999999932</v>
      </c>
      <c r="AL368" s="436">
        <v>75.999999999999901</v>
      </c>
      <c r="AM368" s="436">
        <v>56.99999999999995</v>
      </c>
      <c r="AN368" s="436">
        <v>7.9999999999999885</v>
      </c>
      <c r="AO368" s="436">
        <v>218.99999999999898</v>
      </c>
      <c r="AP368" s="436">
        <v>23.999999999999883</v>
      </c>
      <c r="AQ368" s="436">
        <v>17.999999999999979</v>
      </c>
      <c r="AR368" s="436">
        <v>0</v>
      </c>
      <c r="AS368" s="436">
        <v>35.999999999999957</v>
      </c>
      <c r="AT368" s="436">
        <v>0</v>
      </c>
      <c r="AU368" s="436">
        <v>83.628787878787776</v>
      </c>
      <c r="AV368" s="436">
        <v>86.936758893280526</v>
      </c>
      <c r="AW368" s="436">
        <v>92.868525896414127</v>
      </c>
      <c r="AX368" s="436">
        <v>76.682926829268212</v>
      </c>
      <c r="AY368" s="436">
        <v>75.219512195121879</v>
      </c>
      <c r="AZ368" s="436">
        <v>235.16213196321922</v>
      </c>
      <c r="BA368" s="436">
        <v>0</v>
      </c>
      <c r="BB368" s="436">
        <v>0</v>
      </c>
      <c r="BC368" s="436">
        <v>0</v>
      </c>
      <c r="BD368" s="436">
        <v>0.81200000000000006</v>
      </c>
      <c r="BE368" s="436">
        <v>0</v>
      </c>
      <c r="BF368" s="437">
        <v>0</v>
      </c>
      <c r="BG368" s="436">
        <v>0</v>
      </c>
      <c r="BH368" s="436">
        <v>0</v>
      </c>
      <c r="BI368" s="436">
        <v>1</v>
      </c>
    </row>
    <row r="369" spans="1:61">
      <c r="A369" s="432">
        <v>136406</v>
      </c>
      <c r="B369" s="432">
        <v>3305411</v>
      </c>
      <c r="C369" s="433" t="s">
        <v>441</v>
      </c>
      <c r="D369" s="417" t="s">
        <v>517</v>
      </c>
      <c r="E369" s="434" t="s">
        <v>518</v>
      </c>
      <c r="F369" s="435">
        <v>1</v>
      </c>
      <c r="G369" s="436">
        <v>0</v>
      </c>
      <c r="H369" s="436">
        <v>0</v>
      </c>
      <c r="I369" s="436">
        <v>0</v>
      </c>
      <c r="J369" s="436">
        <v>5</v>
      </c>
      <c r="K369" s="436">
        <v>3</v>
      </c>
      <c r="L369" s="436">
        <v>2</v>
      </c>
      <c r="M369" s="436">
        <v>1477</v>
      </c>
      <c r="N369" s="436">
        <v>0</v>
      </c>
      <c r="O369" s="436">
        <v>0</v>
      </c>
      <c r="P369" s="436">
        <v>0</v>
      </c>
      <c r="Q369" s="436">
        <v>1477</v>
      </c>
      <c r="R369" s="436">
        <v>883</v>
      </c>
      <c r="S369" s="436">
        <v>594</v>
      </c>
      <c r="T369" s="436">
        <v>288</v>
      </c>
      <c r="U369" s="436">
        <v>298</v>
      </c>
      <c r="V369" s="436">
        <v>297</v>
      </c>
      <c r="W369" s="436">
        <v>296</v>
      </c>
      <c r="X369" s="436">
        <v>298</v>
      </c>
      <c r="Y369" s="436">
        <v>295.39999999999998</v>
      </c>
      <c r="Z369" s="436">
        <v>0</v>
      </c>
      <c r="AA369" s="436">
        <v>0</v>
      </c>
      <c r="AB369" s="436">
        <v>880.99999999999943</v>
      </c>
      <c r="AC369" s="436">
        <v>905.99999999999943</v>
      </c>
      <c r="AD369" s="436">
        <v>0</v>
      </c>
      <c r="AE369" s="436">
        <v>0</v>
      </c>
      <c r="AF369" s="436">
        <v>0</v>
      </c>
      <c r="AG369" s="436">
        <v>0</v>
      </c>
      <c r="AH369" s="436">
        <v>0</v>
      </c>
      <c r="AI369" s="436">
        <v>0</v>
      </c>
      <c r="AJ369" s="436">
        <v>0</v>
      </c>
      <c r="AK369" s="436">
        <v>223.15108401083953</v>
      </c>
      <c r="AL369" s="436">
        <v>189.12804878048649</v>
      </c>
      <c r="AM369" s="436">
        <v>371.25135501354941</v>
      </c>
      <c r="AN369" s="436">
        <v>107.07249322493222</v>
      </c>
      <c r="AO369" s="436">
        <v>330.2235772357713</v>
      </c>
      <c r="AP369" s="436">
        <v>232.1571815718155</v>
      </c>
      <c r="AQ369" s="436">
        <v>24.016260162601604</v>
      </c>
      <c r="AR369" s="436">
        <v>0</v>
      </c>
      <c r="AS369" s="436">
        <v>111.99999999999997</v>
      </c>
      <c r="AT369" s="436">
        <v>0</v>
      </c>
      <c r="AU369" s="436">
        <v>118.95652173913028</v>
      </c>
      <c r="AV369" s="436">
        <v>110.68571428571416</v>
      </c>
      <c r="AW369" s="436">
        <v>131.99999999999986</v>
      </c>
      <c r="AX369" s="436">
        <v>132.04460966542723</v>
      </c>
      <c r="AY369" s="436">
        <v>132.93680297397742</v>
      </c>
      <c r="AZ369" s="436">
        <v>353.59942144894097</v>
      </c>
      <c r="BA369" s="436">
        <v>0</v>
      </c>
      <c r="BB369" s="436">
        <v>0</v>
      </c>
      <c r="BC369" s="436">
        <v>0</v>
      </c>
      <c r="BD369" s="436">
        <v>0.85</v>
      </c>
      <c r="BE369" s="436">
        <v>0</v>
      </c>
      <c r="BF369" s="437">
        <v>0</v>
      </c>
      <c r="BG369" s="436">
        <v>0</v>
      </c>
      <c r="BH369" s="436">
        <v>0</v>
      </c>
      <c r="BI369" s="436">
        <v>1</v>
      </c>
    </row>
    <row r="370" spans="1:61">
      <c r="A370" s="432">
        <v>138695</v>
      </c>
      <c r="B370" s="432">
        <v>3305412</v>
      </c>
      <c r="C370" s="433" t="s">
        <v>442</v>
      </c>
      <c r="D370" s="417" t="s">
        <v>517</v>
      </c>
      <c r="E370" s="434" t="s">
        <v>518</v>
      </c>
      <c r="F370" s="435">
        <v>1</v>
      </c>
      <c r="G370" s="436">
        <v>0</v>
      </c>
      <c r="H370" s="436">
        <v>0</v>
      </c>
      <c r="I370" s="436">
        <v>0</v>
      </c>
      <c r="J370" s="436">
        <v>5</v>
      </c>
      <c r="K370" s="436">
        <v>3</v>
      </c>
      <c r="L370" s="436">
        <v>2</v>
      </c>
      <c r="M370" s="436">
        <v>903</v>
      </c>
      <c r="N370" s="436">
        <v>0</v>
      </c>
      <c r="O370" s="436">
        <v>0</v>
      </c>
      <c r="P370" s="436">
        <v>0</v>
      </c>
      <c r="Q370" s="436">
        <v>903</v>
      </c>
      <c r="R370" s="436">
        <v>520</v>
      </c>
      <c r="S370" s="436">
        <v>383</v>
      </c>
      <c r="T370" s="436">
        <v>148</v>
      </c>
      <c r="U370" s="436">
        <v>195</v>
      </c>
      <c r="V370" s="436">
        <v>177</v>
      </c>
      <c r="W370" s="436">
        <v>185</v>
      </c>
      <c r="X370" s="436">
        <v>198</v>
      </c>
      <c r="Y370" s="436">
        <v>180.6</v>
      </c>
      <c r="Z370" s="436">
        <v>0</v>
      </c>
      <c r="AA370" s="436">
        <v>0</v>
      </c>
      <c r="AB370" s="436">
        <v>586.99999999999943</v>
      </c>
      <c r="AC370" s="436">
        <v>612.99999999999977</v>
      </c>
      <c r="AD370" s="436">
        <v>0</v>
      </c>
      <c r="AE370" s="436">
        <v>0</v>
      </c>
      <c r="AF370" s="436">
        <v>0</v>
      </c>
      <c r="AG370" s="436">
        <v>0</v>
      </c>
      <c r="AH370" s="436">
        <v>0</v>
      </c>
      <c r="AI370" s="436">
        <v>0</v>
      </c>
      <c r="AJ370" s="436">
        <v>0</v>
      </c>
      <c r="AK370" s="436">
        <v>159.35294117647047</v>
      </c>
      <c r="AL370" s="436">
        <v>66.146503884572695</v>
      </c>
      <c r="AM370" s="436">
        <v>212.47058823529335</v>
      </c>
      <c r="AN370" s="436">
        <v>76.168701442841268</v>
      </c>
      <c r="AO370" s="436">
        <v>72.159822419533825</v>
      </c>
      <c r="AP370" s="436">
        <v>179.39733629300727</v>
      </c>
      <c r="AQ370" s="436">
        <v>137.30410654827915</v>
      </c>
      <c r="AR370" s="436">
        <v>0</v>
      </c>
      <c r="AS370" s="436">
        <v>144.56144306651572</v>
      </c>
      <c r="AT370" s="436">
        <v>0</v>
      </c>
      <c r="AU370" s="436">
        <v>82.345864661654133</v>
      </c>
      <c r="AV370" s="436">
        <v>100.56603773584895</v>
      </c>
      <c r="AW370" s="436">
        <v>103.80451127819535</v>
      </c>
      <c r="AX370" s="436">
        <v>124.21428571428564</v>
      </c>
      <c r="AY370" s="436">
        <v>132.94285714285706</v>
      </c>
      <c r="AZ370" s="436">
        <v>305.68415878731969</v>
      </c>
      <c r="BA370" s="436">
        <v>0</v>
      </c>
      <c r="BB370" s="436">
        <v>0.81999999999998419</v>
      </c>
      <c r="BC370" s="436">
        <v>0</v>
      </c>
      <c r="BD370" s="436">
        <v>0.94699999999999995</v>
      </c>
      <c r="BE370" s="436">
        <v>0</v>
      </c>
      <c r="BF370" s="437">
        <v>0</v>
      </c>
      <c r="BG370" s="436">
        <v>0</v>
      </c>
      <c r="BH370" s="436">
        <v>0</v>
      </c>
      <c r="BI370" s="436">
        <v>1</v>
      </c>
    </row>
    <row r="371" spans="1:61">
      <c r="A371" s="432">
        <v>136590</v>
      </c>
      <c r="B371" s="432">
        <v>3305414</v>
      </c>
      <c r="C371" s="433" t="s">
        <v>443</v>
      </c>
      <c r="D371" s="417" t="s">
        <v>517</v>
      </c>
      <c r="E371" s="434" t="s">
        <v>518</v>
      </c>
      <c r="F371" s="435">
        <v>1</v>
      </c>
      <c r="G371" s="436">
        <v>0</v>
      </c>
      <c r="H371" s="436">
        <v>0</v>
      </c>
      <c r="I371" s="436">
        <v>0</v>
      </c>
      <c r="J371" s="436">
        <v>5</v>
      </c>
      <c r="K371" s="436">
        <v>3</v>
      </c>
      <c r="L371" s="436">
        <v>2</v>
      </c>
      <c r="M371" s="436">
        <v>808</v>
      </c>
      <c r="N371" s="436">
        <v>0</v>
      </c>
      <c r="O371" s="436">
        <v>0</v>
      </c>
      <c r="P371" s="436">
        <v>0</v>
      </c>
      <c r="Q371" s="436">
        <v>808</v>
      </c>
      <c r="R371" s="436">
        <v>487</v>
      </c>
      <c r="S371" s="436">
        <v>321</v>
      </c>
      <c r="T371" s="436">
        <v>160</v>
      </c>
      <c r="U371" s="436">
        <v>165</v>
      </c>
      <c r="V371" s="436">
        <v>162</v>
      </c>
      <c r="W371" s="436">
        <v>161</v>
      </c>
      <c r="X371" s="436">
        <v>160</v>
      </c>
      <c r="Y371" s="436">
        <v>161.6</v>
      </c>
      <c r="Z371" s="436">
        <v>0</v>
      </c>
      <c r="AA371" s="436">
        <v>0</v>
      </c>
      <c r="AB371" s="436">
        <v>218.99999999999997</v>
      </c>
      <c r="AC371" s="436">
        <v>232.99999999999972</v>
      </c>
      <c r="AD371" s="436">
        <v>0</v>
      </c>
      <c r="AE371" s="436">
        <v>0</v>
      </c>
      <c r="AF371" s="436">
        <v>0</v>
      </c>
      <c r="AG371" s="436">
        <v>0</v>
      </c>
      <c r="AH371" s="436">
        <v>0</v>
      </c>
      <c r="AI371" s="436">
        <v>0</v>
      </c>
      <c r="AJ371" s="436">
        <v>0</v>
      </c>
      <c r="AK371" s="436">
        <v>477.99999999999955</v>
      </c>
      <c r="AL371" s="436">
        <v>24</v>
      </c>
      <c r="AM371" s="436">
        <v>114.99999999999974</v>
      </c>
      <c r="AN371" s="436">
        <v>34.999999999999986</v>
      </c>
      <c r="AO371" s="436">
        <v>31.999999999999996</v>
      </c>
      <c r="AP371" s="436">
        <v>66.999999999999986</v>
      </c>
      <c r="AQ371" s="436">
        <v>56.999999999999957</v>
      </c>
      <c r="AR371" s="436">
        <v>0</v>
      </c>
      <c r="AS371" s="436">
        <v>23.143212951432126</v>
      </c>
      <c r="AT371" s="436">
        <v>0</v>
      </c>
      <c r="AU371" s="436">
        <v>41.257861635220003</v>
      </c>
      <c r="AV371" s="436">
        <v>44.539877300613426</v>
      </c>
      <c r="AW371" s="436">
        <v>53.329192546583698</v>
      </c>
      <c r="AX371" s="436">
        <v>44.781456953642319</v>
      </c>
      <c r="AY371" s="436">
        <v>44.503311258278082</v>
      </c>
      <c r="AZ371" s="436">
        <v>128.97142670819963</v>
      </c>
      <c r="BA371" s="436">
        <v>0</v>
      </c>
      <c r="BB371" s="436">
        <v>0</v>
      </c>
      <c r="BC371" s="436">
        <v>0</v>
      </c>
      <c r="BD371" s="436">
        <v>1.0309999999999999</v>
      </c>
      <c r="BE371" s="436">
        <v>0</v>
      </c>
      <c r="BF371" s="437">
        <v>0</v>
      </c>
      <c r="BG371" s="436">
        <v>0</v>
      </c>
      <c r="BH371" s="436">
        <v>0</v>
      </c>
      <c r="BI371" s="436">
        <v>1</v>
      </c>
    </row>
    <row r="372" spans="1:61">
      <c r="A372" s="432">
        <v>150320</v>
      </c>
      <c r="B372" s="432">
        <v>3305415</v>
      </c>
      <c r="C372" s="433" t="s">
        <v>444</v>
      </c>
      <c r="D372" s="417" t="s">
        <v>517</v>
      </c>
      <c r="E372" s="434" t="s">
        <v>518</v>
      </c>
      <c r="F372" s="435">
        <v>1</v>
      </c>
      <c r="G372" s="436">
        <v>0</v>
      </c>
      <c r="H372" s="436">
        <v>0</v>
      </c>
      <c r="I372" s="436">
        <v>0</v>
      </c>
      <c r="J372" s="436">
        <v>5</v>
      </c>
      <c r="K372" s="436">
        <v>3</v>
      </c>
      <c r="L372" s="436">
        <v>2</v>
      </c>
      <c r="M372" s="436">
        <v>817</v>
      </c>
      <c r="N372" s="436">
        <v>0</v>
      </c>
      <c r="O372" s="436">
        <v>0</v>
      </c>
      <c r="P372" s="436">
        <v>0</v>
      </c>
      <c r="Q372" s="436">
        <v>817</v>
      </c>
      <c r="R372" s="436">
        <v>501</v>
      </c>
      <c r="S372" s="436">
        <v>316</v>
      </c>
      <c r="T372" s="436">
        <v>169</v>
      </c>
      <c r="U372" s="436">
        <v>165</v>
      </c>
      <c r="V372" s="436">
        <v>167</v>
      </c>
      <c r="W372" s="436">
        <v>157</v>
      </c>
      <c r="X372" s="436">
        <v>159</v>
      </c>
      <c r="Y372" s="436">
        <v>163.4</v>
      </c>
      <c r="Z372" s="436">
        <v>0</v>
      </c>
      <c r="AA372" s="436">
        <v>0</v>
      </c>
      <c r="AB372" s="436">
        <v>254.99999999999957</v>
      </c>
      <c r="AC372" s="436">
        <v>278.99999999999955</v>
      </c>
      <c r="AD372" s="436">
        <v>0</v>
      </c>
      <c r="AE372" s="436">
        <v>0</v>
      </c>
      <c r="AF372" s="436">
        <v>0</v>
      </c>
      <c r="AG372" s="436">
        <v>0</v>
      </c>
      <c r="AH372" s="436">
        <v>0</v>
      </c>
      <c r="AI372" s="436">
        <v>0</v>
      </c>
      <c r="AJ372" s="436">
        <v>0</v>
      </c>
      <c r="AK372" s="436">
        <v>444.99999999999983</v>
      </c>
      <c r="AL372" s="436">
        <v>27.999999999999925</v>
      </c>
      <c r="AM372" s="436">
        <v>119.9999999999998</v>
      </c>
      <c r="AN372" s="436">
        <v>32.999999999999943</v>
      </c>
      <c r="AO372" s="436">
        <v>23.999999999999961</v>
      </c>
      <c r="AP372" s="436">
        <v>94.999999999999289</v>
      </c>
      <c r="AQ372" s="436">
        <v>71.999999999999957</v>
      </c>
      <c r="AR372" s="436">
        <v>0</v>
      </c>
      <c r="AS372" s="436">
        <v>16.019607843137255</v>
      </c>
      <c r="AT372" s="436">
        <v>0</v>
      </c>
      <c r="AU372" s="436">
        <v>47.402439024390105</v>
      </c>
      <c r="AV372" s="436">
        <v>56.037735849056446</v>
      </c>
      <c r="AW372" s="436">
        <v>66.189024390243873</v>
      </c>
      <c r="AX372" s="436">
        <v>57.464052287581566</v>
      </c>
      <c r="AY372" s="436">
        <v>58.196078431372413</v>
      </c>
      <c r="AZ372" s="436">
        <v>160.85257685514512</v>
      </c>
      <c r="BA372" s="436">
        <v>0</v>
      </c>
      <c r="BB372" s="436">
        <v>0</v>
      </c>
      <c r="BC372" s="436">
        <v>0</v>
      </c>
      <c r="BD372" s="436">
        <v>1.056</v>
      </c>
      <c r="BE372" s="436">
        <v>0</v>
      </c>
      <c r="BF372" s="437">
        <v>0</v>
      </c>
      <c r="BG372" s="436">
        <v>0</v>
      </c>
      <c r="BH372" s="436">
        <v>0</v>
      </c>
      <c r="BI372" s="436">
        <v>1</v>
      </c>
    </row>
    <row r="373" spans="1:61">
      <c r="A373" s="432">
        <v>135907</v>
      </c>
      <c r="B373" s="432">
        <v>3306905</v>
      </c>
      <c r="C373" s="433" t="s">
        <v>445</v>
      </c>
      <c r="D373" s="417" t="s">
        <v>517</v>
      </c>
      <c r="E373" s="434" t="s">
        <v>518</v>
      </c>
      <c r="F373" s="435">
        <v>1</v>
      </c>
      <c r="G373" s="436">
        <v>0</v>
      </c>
      <c r="H373" s="436">
        <v>0</v>
      </c>
      <c r="I373" s="436">
        <v>0</v>
      </c>
      <c r="J373" s="436">
        <v>5</v>
      </c>
      <c r="K373" s="436">
        <v>3</v>
      </c>
      <c r="L373" s="436">
        <v>2</v>
      </c>
      <c r="M373" s="436">
        <v>864</v>
      </c>
      <c r="N373" s="436">
        <v>0</v>
      </c>
      <c r="O373" s="436">
        <v>0</v>
      </c>
      <c r="P373" s="436">
        <v>0</v>
      </c>
      <c r="Q373" s="436">
        <v>864</v>
      </c>
      <c r="R373" s="436">
        <v>537</v>
      </c>
      <c r="S373" s="436">
        <v>327</v>
      </c>
      <c r="T373" s="436">
        <v>179</v>
      </c>
      <c r="U373" s="436">
        <v>179</v>
      </c>
      <c r="V373" s="436">
        <v>179</v>
      </c>
      <c r="W373" s="436">
        <v>178</v>
      </c>
      <c r="X373" s="436">
        <v>149</v>
      </c>
      <c r="Y373" s="436">
        <v>172.8</v>
      </c>
      <c r="Z373" s="436">
        <v>0</v>
      </c>
      <c r="AA373" s="436">
        <v>0</v>
      </c>
      <c r="AB373" s="436">
        <v>648.99999999999966</v>
      </c>
      <c r="AC373" s="436">
        <v>677.99999999999977</v>
      </c>
      <c r="AD373" s="436">
        <v>0</v>
      </c>
      <c r="AE373" s="436">
        <v>0</v>
      </c>
      <c r="AF373" s="436">
        <v>0</v>
      </c>
      <c r="AG373" s="436">
        <v>0</v>
      </c>
      <c r="AH373" s="436">
        <v>0</v>
      </c>
      <c r="AI373" s="436">
        <v>0</v>
      </c>
      <c r="AJ373" s="436">
        <v>0</v>
      </c>
      <c r="AK373" s="436">
        <v>6.9999999999999982</v>
      </c>
      <c r="AL373" s="436">
        <v>9.9999999999999361</v>
      </c>
      <c r="AM373" s="436">
        <v>41.999999999999986</v>
      </c>
      <c r="AN373" s="436">
        <v>67</v>
      </c>
      <c r="AO373" s="436">
        <v>149.99999999999989</v>
      </c>
      <c r="AP373" s="436">
        <v>576.99999999999989</v>
      </c>
      <c r="AQ373" s="436">
        <v>10.999999999999929</v>
      </c>
      <c r="AR373" s="436">
        <v>0</v>
      </c>
      <c r="AS373" s="436">
        <v>28.999999999999986</v>
      </c>
      <c r="AT373" s="436">
        <v>0</v>
      </c>
      <c r="AU373" s="436">
        <v>58.637931034482627</v>
      </c>
      <c r="AV373" s="436">
        <v>62.700564971751369</v>
      </c>
      <c r="AW373" s="436">
        <v>74.668571428571397</v>
      </c>
      <c r="AX373" s="436">
        <v>73.107142857142719</v>
      </c>
      <c r="AY373" s="436">
        <v>61.196428571428463</v>
      </c>
      <c r="AZ373" s="436">
        <v>186.36067184703376</v>
      </c>
      <c r="BA373" s="436">
        <v>0</v>
      </c>
      <c r="BB373" s="436">
        <v>0</v>
      </c>
      <c r="BC373" s="436">
        <v>0</v>
      </c>
      <c r="BD373" s="436">
        <v>0.84199999999999997</v>
      </c>
      <c r="BE373" s="436">
        <v>0</v>
      </c>
      <c r="BF373" s="437">
        <v>0</v>
      </c>
      <c r="BG373" s="436">
        <v>0</v>
      </c>
      <c r="BH373" s="436">
        <v>0</v>
      </c>
      <c r="BI373" s="436">
        <v>1</v>
      </c>
    </row>
    <row r="374" spans="1:61">
      <c r="A374" s="432">
        <v>136152</v>
      </c>
      <c r="B374" s="432">
        <v>3306906</v>
      </c>
      <c r="C374" s="433" t="s">
        <v>446</v>
      </c>
      <c r="D374" s="417" t="s">
        <v>517</v>
      </c>
      <c r="E374" s="434" t="s">
        <v>518</v>
      </c>
      <c r="F374" s="435">
        <v>1</v>
      </c>
      <c r="G374" s="436">
        <v>0</v>
      </c>
      <c r="H374" s="436">
        <v>0</v>
      </c>
      <c r="I374" s="436">
        <v>0</v>
      </c>
      <c r="J374" s="436">
        <v>5</v>
      </c>
      <c r="K374" s="436">
        <v>3</v>
      </c>
      <c r="L374" s="436">
        <v>2</v>
      </c>
      <c r="M374" s="436">
        <v>1041</v>
      </c>
      <c r="N374" s="436">
        <v>0</v>
      </c>
      <c r="O374" s="436">
        <v>0</v>
      </c>
      <c r="P374" s="436">
        <v>0</v>
      </c>
      <c r="Q374" s="436">
        <v>1041</v>
      </c>
      <c r="R374" s="436">
        <v>629</v>
      </c>
      <c r="S374" s="436">
        <v>412</v>
      </c>
      <c r="T374" s="436">
        <v>208</v>
      </c>
      <c r="U374" s="436">
        <v>212</v>
      </c>
      <c r="V374" s="436">
        <v>209</v>
      </c>
      <c r="W374" s="436">
        <v>206</v>
      </c>
      <c r="X374" s="436">
        <v>206</v>
      </c>
      <c r="Y374" s="436">
        <v>208.2</v>
      </c>
      <c r="Z374" s="436">
        <v>0</v>
      </c>
      <c r="AA374" s="436">
        <v>0</v>
      </c>
      <c r="AB374" s="436">
        <v>570.99999999999909</v>
      </c>
      <c r="AC374" s="436">
        <v>629.99999999999977</v>
      </c>
      <c r="AD374" s="436">
        <v>0</v>
      </c>
      <c r="AE374" s="436">
        <v>0</v>
      </c>
      <c r="AF374" s="436">
        <v>0</v>
      </c>
      <c r="AG374" s="436">
        <v>0</v>
      </c>
      <c r="AH374" s="436">
        <v>0</v>
      </c>
      <c r="AI374" s="436">
        <v>0</v>
      </c>
      <c r="AJ374" s="436">
        <v>0</v>
      </c>
      <c r="AK374" s="436">
        <v>154.29643888354124</v>
      </c>
      <c r="AL374" s="436">
        <v>65.125120307988425</v>
      </c>
      <c r="AM374" s="436">
        <v>49.094321462945061</v>
      </c>
      <c r="AN374" s="436">
        <v>42.080846968238667</v>
      </c>
      <c r="AO374" s="436">
        <v>140.2694898941289</v>
      </c>
      <c r="AP374" s="436">
        <v>457.87969201154908</v>
      </c>
      <c r="AQ374" s="436">
        <v>132.25409047160696</v>
      </c>
      <c r="AR374" s="436">
        <v>0</v>
      </c>
      <c r="AS374" s="436">
        <v>32.123432979749182</v>
      </c>
      <c r="AT374" s="436">
        <v>0</v>
      </c>
      <c r="AU374" s="436">
        <v>76.097560975609682</v>
      </c>
      <c r="AV374" s="436">
        <v>91.592233009708679</v>
      </c>
      <c r="AW374" s="436">
        <v>93.004999999999995</v>
      </c>
      <c r="AX374" s="436">
        <v>83.6875</v>
      </c>
      <c r="AY374" s="436">
        <v>83.6875</v>
      </c>
      <c r="AZ374" s="436">
        <v>241.8088296539442</v>
      </c>
      <c r="BA374" s="436">
        <v>0</v>
      </c>
      <c r="BB374" s="436">
        <v>0</v>
      </c>
      <c r="BC374" s="436">
        <v>0</v>
      </c>
      <c r="BD374" s="436">
        <v>0.86199999999999999</v>
      </c>
      <c r="BE374" s="436">
        <v>0</v>
      </c>
      <c r="BF374" s="437">
        <v>0</v>
      </c>
      <c r="BG374" s="436">
        <v>0</v>
      </c>
      <c r="BH374" s="436">
        <v>0</v>
      </c>
      <c r="BI374" s="436">
        <v>1</v>
      </c>
    </row>
    <row r="375" spans="1:61">
      <c r="A375" s="432">
        <v>135911</v>
      </c>
      <c r="B375" s="432">
        <v>3306907</v>
      </c>
      <c r="C375" s="433" t="s">
        <v>447</v>
      </c>
      <c r="D375" s="417" t="s">
        <v>517</v>
      </c>
      <c r="E375" s="434" t="s">
        <v>518</v>
      </c>
      <c r="F375" s="435">
        <v>1</v>
      </c>
      <c r="G375" s="436">
        <v>0</v>
      </c>
      <c r="H375" s="436">
        <v>0</v>
      </c>
      <c r="I375" s="436">
        <v>0</v>
      </c>
      <c r="J375" s="436">
        <v>5</v>
      </c>
      <c r="K375" s="436">
        <v>3</v>
      </c>
      <c r="L375" s="436">
        <v>2</v>
      </c>
      <c r="M375" s="436">
        <v>756</v>
      </c>
      <c r="N375" s="436">
        <v>0</v>
      </c>
      <c r="O375" s="436">
        <v>0</v>
      </c>
      <c r="P375" s="436">
        <v>0</v>
      </c>
      <c r="Q375" s="436">
        <v>756</v>
      </c>
      <c r="R375" s="436">
        <v>464</v>
      </c>
      <c r="S375" s="436">
        <v>292</v>
      </c>
      <c r="T375" s="436">
        <v>140</v>
      </c>
      <c r="U375" s="436">
        <v>161</v>
      </c>
      <c r="V375" s="436">
        <v>163</v>
      </c>
      <c r="W375" s="436">
        <v>154</v>
      </c>
      <c r="X375" s="436">
        <v>138</v>
      </c>
      <c r="Y375" s="436">
        <v>151.19999999999999</v>
      </c>
      <c r="Z375" s="436">
        <v>0</v>
      </c>
      <c r="AA375" s="436">
        <v>0</v>
      </c>
      <c r="AB375" s="436">
        <v>449</v>
      </c>
      <c r="AC375" s="436">
        <v>469.99999999999943</v>
      </c>
      <c r="AD375" s="436">
        <v>0</v>
      </c>
      <c r="AE375" s="436">
        <v>0</v>
      </c>
      <c r="AF375" s="436">
        <v>0</v>
      </c>
      <c r="AG375" s="436">
        <v>0</v>
      </c>
      <c r="AH375" s="436">
        <v>0</v>
      </c>
      <c r="AI375" s="436">
        <v>0</v>
      </c>
      <c r="AJ375" s="436">
        <v>0</v>
      </c>
      <c r="AK375" s="436">
        <v>91.999999999999474</v>
      </c>
      <c r="AL375" s="436">
        <v>4.9999999999999973</v>
      </c>
      <c r="AM375" s="436">
        <v>10.999999999999961</v>
      </c>
      <c r="AN375" s="436">
        <v>66</v>
      </c>
      <c r="AO375" s="436">
        <v>44</v>
      </c>
      <c r="AP375" s="436">
        <v>389.99999999999937</v>
      </c>
      <c r="AQ375" s="436">
        <v>147.99999999999943</v>
      </c>
      <c r="AR375" s="436">
        <v>0</v>
      </c>
      <c r="AS375" s="436">
        <v>22.029139072847666</v>
      </c>
      <c r="AT375" s="436">
        <v>0</v>
      </c>
      <c r="AU375" s="436">
        <v>57.647058823529278</v>
      </c>
      <c r="AV375" s="436">
        <v>70.4375</v>
      </c>
      <c r="AW375" s="436">
        <v>82.012578616352144</v>
      </c>
      <c r="AX375" s="436">
        <v>91.986577181207934</v>
      </c>
      <c r="AY375" s="436">
        <v>82.429530201342175</v>
      </c>
      <c r="AZ375" s="436">
        <v>216.17259567686446</v>
      </c>
      <c r="BA375" s="436">
        <v>0</v>
      </c>
      <c r="BB375" s="436">
        <v>0</v>
      </c>
      <c r="BC375" s="436">
        <v>0</v>
      </c>
      <c r="BD375" s="436">
        <v>1.3009999999999999</v>
      </c>
      <c r="BE375" s="436">
        <v>0</v>
      </c>
      <c r="BF375" s="437">
        <v>0</v>
      </c>
      <c r="BG375" s="436">
        <v>0</v>
      </c>
      <c r="BH375" s="436">
        <v>0</v>
      </c>
      <c r="BI375" s="436">
        <v>1</v>
      </c>
    </row>
    <row r="376" spans="1:61">
      <c r="A376" s="432">
        <v>135970</v>
      </c>
      <c r="B376" s="432">
        <v>3306908</v>
      </c>
      <c r="C376" s="433" t="s">
        <v>448</v>
      </c>
      <c r="D376" s="417" t="s">
        <v>517</v>
      </c>
      <c r="E376" s="434" t="s">
        <v>518</v>
      </c>
      <c r="F376" s="435">
        <v>1</v>
      </c>
      <c r="G376" s="436">
        <v>0</v>
      </c>
      <c r="H376" s="436">
        <v>0</v>
      </c>
      <c r="I376" s="436">
        <v>0</v>
      </c>
      <c r="J376" s="436">
        <v>5</v>
      </c>
      <c r="K376" s="436">
        <v>3</v>
      </c>
      <c r="L376" s="436">
        <v>2</v>
      </c>
      <c r="M376" s="436">
        <v>670</v>
      </c>
      <c r="N376" s="436">
        <v>0</v>
      </c>
      <c r="O376" s="436">
        <v>0</v>
      </c>
      <c r="P376" s="436">
        <v>0</v>
      </c>
      <c r="Q376" s="436">
        <v>670</v>
      </c>
      <c r="R376" s="436">
        <v>412</v>
      </c>
      <c r="S376" s="436">
        <v>258</v>
      </c>
      <c r="T376" s="436">
        <v>142</v>
      </c>
      <c r="U376" s="436">
        <v>133</v>
      </c>
      <c r="V376" s="436">
        <v>137</v>
      </c>
      <c r="W376" s="436">
        <v>135</v>
      </c>
      <c r="X376" s="436">
        <v>123</v>
      </c>
      <c r="Y376" s="436">
        <v>134</v>
      </c>
      <c r="Z376" s="436">
        <v>0</v>
      </c>
      <c r="AA376" s="436">
        <v>0</v>
      </c>
      <c r="AB376" s="436">
        <v>509.99999999999983</v>
      </c>
      <c r="AC376" s="436">
        <v>522.99999999999989</v>
      </c>
      <c r="AD376" s="436">
        <v>0</v>
      </c>
      <c r="AE376" s="436">
        <v>0</v>
      </c>
      <c r="AF376" s="436">
        <v>0</v>
      </c>
      <c r="AG376" s="436">
        <v>0</v>
      </c>
      <c r="AH376" s="436">
        <v>0</v>
      </c>
      <c r="AI376" s="436">
        <v>0</v>
      </c>
      <c r="AJ376" s="436">
        <v>0</v>
      </c>
      <c r="AK376" s="436">
        <v>22.999999999999982</v>
      </c>
      <c r="AL376" s="436">
        <v>6.9999999999999662</v>
      </c>
      <c r="AM376" s="436">
        <v>55.999999999999993</v>
      </c>
      <c r="AN376" s="436">
        <v>113.9999999999998</v>
      </c>
      <c r="AO376" s="436">
        <v>65.999999999999957</v>
      </c>
      <c r="AP376" s="436">
        <v>321.99999999999989</v>
      </c>
      <c r="AQ376" s="436">
        <v>81.999999999999645</v>
      </c>
      <c r="AR376" s="436">
        <v>0</v>
      </c>
      <c r="AS376" s="436">
        <v>39.058295964125534</v>
      </c>
      <c r="AT376" s="436">
        <v>0</v>
      </c>
      <c r="AU376" s="436">
        <v>52.100719424460301</v>
      </c>
      <c r="AV376" s="436">
        <v>42.222222222222157</v>
      </c>
      <c r="AW376" s="436">
        <v>51.638461538461407</v>
      </c>
      <c r="AX376" s="436">
        <v>55.038461538461448</v>
      </c>
      <c r="AY376" s="436">
        <v>50.146153846153766</v>
      </c>
      <c r="AZ376" s="436">
        <v>141.89367107109987</v>
      </c>
      <c r="BA376" s="436">
        <v>0</v>
      </c>
      <c r="BB376" s="436">
        <v>0</v>
      </c>
      <c r="BC376" s="436">
        <v>0</v>
      </c>
      <c r="BD376" s="436">
        <v>1.1459999999999999</v>
      </c>
      <c r="BE376" s="436">
        <v>0</v>
      </c>
      <c r="BF376" s="437">
        <v>0</v>
      </c>
      <c r="BG376" s="436">
        <v>0</v>
      </c>
      <c r="BH376" s="436">
        <v>0</v>
      </c>
      <c r="BI376" s="436">
        <v>1</v>
      </c>
    </row>
    <row r="377" spans="1:61">
      <c r="A377" s="432">
        <v>136032</v>
      </c>
      <c r="B377" s="432">
        <v>3306909</v>
      </c>
      <c r="C377" s="433" t="s">
        <v>449</v>
      </c>
      <c r="D377" s="417" t="s">
        <v>517</v>
      </c>
      <c r="E377" s="434" t="s">
        <v>518</v>
      </c>
      <c r="F377" s="435">
        <v>1</v>
      </c>
      <c r="G377" s="436">
        <v>0</v>
      </c>
      <c r="H377" s="436">
        <v>0</v>
      </c>
      <c r="I377" s="436">
        <v>0</v>
      </c>
      <c r="J377" s="436">
        <v>5</v>
      </c>
      <c r="K377" s="436">
        <v>3</v>
      </c>
      <c r="L377" s="436">
        <v>2</v>
      </c>
      <c r="M377" s="436">
        <v>1072</v>
      </c>
      <c r="N377" s="436">
        <v>0</v>
      </c>
      <c r="O377" s="436">
        <v>0</v>
      </c>
      <c r="P377" s="436">
        <v>0</v>
      </c>
      <c r="Q377" s="436">
        <v>1072</v>
      </c>
      <c r="R377" s="436">
        <v>718</v>
      </c>
      <c r="S377" s="436">
        <v>354</v>
      </c>
      <c r="T377" s="436">
        <v>244</v>
      </c>
      <c r="U377" s="436">
        <v>236</v>
      </c>
      <c r="V377" s="436">
        <v>238</v>
      </c>
      <c r="W377" s="436">
        <v>178</v>
      </c>
      <c r="X377" s="436">
        <v>176</v>
      </c>
      <c r="Y377" s="436">
        <v>214.4</v>
      </c>
      <c r="Z377" s="436">
        <v>0</v>
      </c>
      <c r="AA377" s="436">
        <v>0</v>
      </c>
      <c r="AB377" s="436">
        <v>641.99999999999966</v>
      </c>
      <c r="AC377" s="436">
        <v>682.9999999999992</v>
      </c>
      <c r="AD377" s="436">
        <v>0</v>
      </c>
      <c r="AE377" s="436">
        <v>0</v>
      </c>
      <c r="AF377" s="436">
        <v>0</v>
      </c>
      <c r="AG377" s="436">
        <v>0</v>
      </c>
      <c r="AH377" s="436">
        <v>0</v>
      </c>
      <c r="AI377" s="436">
        <v>0</v>
      </c>
      <c r="AJ377" s="436">
        <v>0</v>
      </c>
      <c r="AK377" s="436">
        <v>123.22990654205566</v>
      </c>
      <c r="AL377" s="436">
        <v>57.106542056074687</v>
      </c>
      <c r="AM377" s="436">
        <v>78.145794392523314</v>
      </c>
      <c r="AN377" s="436">
        <v>87.16261682242984</v>
      </c>
      <c r="AO377" s="436">
        <v>186.34766355140124</v>
      </c>
      <c r="AP377" s="436">
        <v>357.66728971962607</v>
      </c>
      <c r="AQ377" s="436">
        <v>182.34018691588759</v>
      </c>
      <c r="AR377" s="436">
        <v>0</v>
      </c>
      <c r="AS377" s="436">
        <v>41.038281979458404</v>
      </c>
      <c r="AT377" s="436">
        <v>0</v>
      </c>
      <c r="AU377" s="436">
        <v>91.5</v>
      </c>
      <c r="AV377" s="436">
        <v>99.806167400881023</v>
      </c>
      <c r="AW377" s="436">
        <v>84.925110132158565</v>
      </c>
      <c r="AX377" s="436">
        <v>67.011764705882328</v>
      </c>
      <c r="AY377" s="436">
        <v>66.258823529411742</v>
      </c>
      <c r="AZ377" s="436">
        <v>232.76026663440211</v>
      </c>
      <c r="BA377" s="436">
        <v>0</v>
      </c>
      <c r="BB377" s="436">
        <v>0</v>
      </c>
      <c r="BC377" s="436">
        <v>0</v>
      </c>
      <c r="BD377" s="436">
        <v>1.1879999999999999</v>
      </c>
      <c r="BE377" s="436">
        <v>0</v>
      </c>
      <c r="BF377" s="437">
        <v>0</v>
      </c>
      <c r="BG377" s="436">
        <v>0</v>
      </c>
      <c r="BH377" s="436">
        <v>0</v>
      </c>
      <c r="BI377" s="436">
        <v>1</v>
      </c>
    </row>
    <row r="378" spans="1:61">
      <c r="A378" s="432">
        <v>136213</v>
      </c>
      <c r="B378" s="432">
        <v>3306910</v>
      </c>
      <c r="C378" s="433" t="s">
        <v>450</v>
      </c>
      <c r="D378" s="417" t="s">
        <v>517</v>
      </c>
      <c r="E378" s="434" t="s">
        <v>518</v>
      </c>
      <c r="F378" s="435">
        <v>1</v>
      </c>
      <c r="G378" s="436">
        <v>0</v>
      </c>
      <c r="H378" s="436">
        <v>0</v>
      </c>
      <c r="I378" s="436">
        <v>0</v>
      </c>
      <c r="J378" s="436">
        <v>5</v>
      </c>
      <c r="K378" s="436">
        <v>3</v>
      </c>
      <c r="L378" s="436">
        <v>2</v>
      </c>
      <c r="M378" s="436">
        <v>635</v>
      </c>
      <c r="N378" s="436">
        <v>0</v>
      </c>
      <c r="O378" s="436">
        <v>0</v>
      </c>
      <c r="P378" s="436">
        <v>0</v>
      </c>
      <c r="Q378" s="436">
        <v>635</v>
      </c>
      <c r="R378" s="436">
        <v>394</v>
      </c>
      <c r="S378" s="436">
        <v>241</v>
      </c>
      <c r="T378" s="436">
        <v>152</v>
      </c>
      <c r="U378" s="436">
        <v>122</v>
      </c>
      <c r="V378" s="436">
        <v>120</v>
      </c>
      <c r="W378" s="436">
        <v>124</v>
      </c>
      <c r="X378" s="436">
        <v>117</v>
      </c>
      <c r="Y378" s="436">
        <v>127</v>
      </c>
      <c r="Z378" s="436">
        <v>0</v>
      </c>
      <c r="AA378" s="436">
        <v>0</v>
      </c>
      <c r="AB378" s="436">
        <v>334.99999999999983</v>
      </c>
      <c r="AC378" s="436">
        <v>347.99999999999989</v>
      </c>
      <c r="AD378" s="436">
        <v>0</v>
      </c>
      <c r="AE378" s="436">
        <v>0</v>
      </c>
      <c r="AF378" s="436">
        <v>0</v>
      </c>
      <c r="AG378" s="436">
        <v>0</v>
      </c>
      <c r="AH378" s="436">
        <v>0</v>
      </c>
      <c r="AI378" s="436">
        <v>0</v>
      </c>
      <c r="AJ378" s="436">
        <v>0</v>
      </c>
      <c r="AK378" s="436">
        <v>200.99999999999991</v>
      </c>
      <c r="AL378" s="436">
        <v>50.999999999999964</v>
      </c>
      <c r="AM378" s="436">
        <v>45.999999999999957</v>
      </c>
      <c r="AN378" s="436">
        <v>64.999999999999716</v>
      </c>
      <c r="AO378" s="436">
        <v>36.999999999999957</v>
      </c>
      <c r="AP378" s="436">
        <v>111.99999999999969</v>
      </c>
      <c r="AQ378" s="436">
        <v>122.9999999999995</v>
      </c>
      <c r="AR378" s="436">
        <v>0</v>
      </c>
      <c r="AS378" s="436">
        <v>45.999999999999957</v>
      </c>
      <c r="AT378" s="436">
        <v>0</v>
      </c>
      <c r="AU378" s="436">
        <v>59.524475524475434</v>
      </c>
      <c r="AV378" s="436">
        <v>48.584070796460153</v>
      </c>
      <c r="AW378" s="436">
        <v>57.818181818181721</v>
      </c>
      <c r="AX378" s="436">
        <v>61.420560747663508</v>
      </c>
      <c r="AY378" s="436">
        <v>57.953271028037342</v>
      </c>
      <c r="AZ378" s="436">
        <v>161.2194908563967</v>
      </c>
      <c r="BA378" s="436">
        <v>0</v>
      </c>
      <c r="BB378" s="436">
        <v>0</v>
      </c>
      <c r="BC378" s="436">
        <v>0</v>
      </c>
      <c r="BD378" s="436">
        <v>1.3460000000000001</v>
      </c>
      <c r="BE378" s="436">
        <v>0</v>
      </c>
      <c r="BF378" s="437">
        <v>0</v>
      </c>
      <c r="BG378" s="436">
        <v>0</v>
      </c>
      <c r="BH378" s="436">
        <v>0</v>
      </c>
      <c r="BI378" s="436">
        <v>1</v>
      </c>
    </row>
    <row r="379" spans="1:61">
      <c r="A379" s="432">
        <v>137578</v>
      </c>
      <c r="B379" s="432">
        <v>3304001</v>
      </c>
      <c r="C379" s="433" t="s">
        <v>451</v>
      </c>
      <c r="D379" s="417" t="s">
        <v>519</v>
      </c>
      <c r="E379" s="434" t="s">
        <v>518</v>
      </c>
      <c r="F379" s="435">
        <v>1</v>
      </c>
      <c r="G379" s="436">
        <v>0</v>
      </c>
      <c r="H379" s="436">
        <v>0</v>
      </c>
      <c r="I379" s="436">
        <v>7</v>
      </c>
      <c r="J379" s="436">
        <v>5</v>
      </c>
      <c r="K379" s="436">
        <v>3</v>
      </c>
      <c r="L379" s="436">
        <v>2</v>
      </c>
      <c r="M379" s="436">
        <v>723</v>
      </c>
      <c r="N379" s="436">
        <v>210</v>
      </c>
      <c r="O379" s="436">
        <v>27</v>
      </c>
      <c r="P379" s="436">
        <v>183</v>
      </c>
      <c r="Q379" s="436">
        <v>513</v>
      </c>
      <c r="R379" s="436">
        <v>297</v>
      </c>
      <c r="S379" s="436">
        <v>216</v>
      </c>
      <c r="T379" s="436">
        <v>93</v>
      </c>
      <c r="U379" s="436">
        <v>86</v>
      </c>
      <c r="V379" s="436">
        <v>118</v>
      </c>
      <c r="W379" s="436">
        <v>121</v>
      </c>
      <c r="X379" s="436">
        <v>95</v>
      </c>
      <c r="Y379" s="436">
        <v>60.25</v>
      </c>
      <c r="Z379" s="436">
        <v>136.99999999999991</v>
      </c>
      <c r="AA379" s="436">
        <v>137.99999999999997</v>
      </c>
      <c r="AB379" s="436">
        <v>374.99999999999966</v>
      </c>
      <c r="AC379" s="436">
        <v>389.99999999999955</v>
      </c>
      <c r="AD379" s="436">
        <v>21.99999999999984</v>
      </c>
      <c r="AE379" s="436">
        <v>3.9999999999999902</v>
      </c>
      <c r="AF379" s="436">
        <v>6.9999999999999929</v>
      </c>
      <c r="AG379" s="436">
        <v>6.9999999999999929</v>
      </c>
      <c r="AH379" s="436">
        <v>3.9999999999999902</v>
      </c>
      <c r="AI379" s="436">
        <v>130.99999999999983</v>
      </c>
      <c r="AJ379" s="436">
        <v>34.999999999999858</v>
      </c>
      <c r="AK379" s="436">
        <v>41.999999999999972</v>
      </c>
      <c r="AL379" s="436">
        <v>12.99999999999995</v>
      </c>
      <c r="AM379" s="436">
        <v>25.99999999999995</v>
      </c>
      <c r="AN379" s="436">
        <v>17.999999999999993</v>
      </c>
      <c r="AO379" s="436">
        <v>20.999999999999957</v>
      </c>
      <c r="AP379" s="436">
        <v>224.99999999999991</v>
      </c>
      <c r="AQ379" s="436">
        <v>167.99999999999997</v>
      </c>
      <c r="AR379" s="436">
        <v>34.426229508196677</v>
      </c>
      <c r="AS379" s="436">
        <v>42.999999999999957</v>
      </c>
      <c r="AT379" s="436">
        <v>58.030180101416249</v>
      </c>
      <c r="AU379" s="436">
        <v>35.769230769230717</v>
      </c>
      <c r="AV379" s="436">
        <v>40.736842105263086</v>
      </c>
      <c r="AW379" s="436">
        <v>54.547169811320728</v>
      </c>
      <c r="AX379" s="436">
        <v>57.138888888888857</v>
      </c>
      <c r="AY379" s="436">
        <v>44.861111111111086</v>
      </c>
      <c r="AZ379" s="436">
        <v>131.07007426053002</v>
      </c>
      <c r="BA379" s="436">
        <v>18.399999999999874</v>
      </c>
      <c r="BB379" s="436">
        <v>18.315703125000002</v>
      </c>
      <c r="BC379" s="436">
        <v>0</v>
      </c>
      <c r="BD379" s="436">
        <v>1.413</v>
      </c>
      <c r="BE379" s="436">
        <v>7.1999999999999953E-2</v>
      </c>
      <c r="BF379" s="437">
        <v>0</v>
      </c>
      <c r="BG379" s="436">
        <v>0</v>
      </c>
      <c r="BH379" s="436">
        <v>0.29045643153526973</v>
      </c>
      <c r="BI379" s="436">
        <v>0.70954356846473032</v>
      </c>
    </row>
    <row r="380" spans="1:61">
      <c r="A380" s="432">
        <v>142219</v>
      </c>
      <c r="B380" s="432">
        <v>3304009</v>
      </c>
      <c r="C380" s="433" t="s">
        <v>452</v>
      </c>
      <c r="D380" s="417" t="s">
        <v>519</v>
      </c>
      <c r="E380" s="434" t="s">
        <v>518</v>
      </c>
      <c r="F380" s="435">
        <v>1</v>
      </c>
      <c r="G380" s="436">
        <v>0</v>
      </c>
      <c r="H380" s="436">
        <v>0</v>
      </c>
      <c r="I380" s="436">
        <v>7</v>
      </c>
      <c r="J380" s="436">
        <v>5</v>
      </c>
      <c r="K380" s="436">
        <v>3</v>
      </c>
      <c r="L380" s="436">
        <v>2</v>
      </c>
      <c r="M380" s="436">
        <v>1579</v>
      </c>
      <c r="N380" s="436">
        <v>524</v>
      </c>
      <c r="O380" s="436">
        <v>52</v>
      </c>
      <c r="P380" s="436">
        <v>472</v>
      </c>
      <c r="Q380" s="436">
        <v>1055</v>
      </c>
      <c r="R380" s="436">
        <v>627</v>
      </c>
      <c r="S380" s="436">
        <v>428</v>
      </c>
      <c r="T380" s="436">
        <v>203</v>
      </c>
      <c r="U380" s="436">
        <v>216</v>
      </c>
      <c r="V380" s="436">
        <v>208</v>
      </c>
      <c r="W380" s="436">
        <v>212</v>
      </c>
      <c r="X380" s="436">
        <v>216</v>
      </c>
      <c r="Y380" s="436">
        <v>131.58333333333334</v>
      </c>
      <c r="Z380" s="436">
        <v>233.99999999999989</v>
      </c>
      <c r="AA380" s="436">
        <v>246.9999999999996</v>
      </c>
      <c r="AB380" s="436">
        <v>576.99999999999909</v>
      </c>
      <c r="AC380" s="436">
        <v>674.99999999999955</v>
      </c>
      <c r="AD380" s="436">
        <v>22.999999999999964</v>
      </c>
      <c r="AE380" s="436">
        <v>62.999999999999588</v>
      </c>
      <c r="AF380" s="436">
        <v>37.999999999999979</v>
      </c>
      <c r="AG380" s="436">
        <v>128.99999999999989</v>
      </c>
      <c r="AH380" s="436">
        <v>214.9999999999998</v>
      </c>
      <c r="AI380" s="436">
        <v>45.999999999999979</v>
      </c>
      <c r="AJ380" s="436">
        <v>9.9999999999999716</v>
      </c>
      <c r="AK380" s="436">
        <v>36.999999999999929</v>
      </c>
      <c r="AL380" s="436">
        <v>124.99999999999906</v>
      </c>
      <c r="AM380" s="436">
        <v>120.99999999999991</v>
      </c>
      <c r="AN380" s="436">
        <v>269.9999999999992</v>
      </c>
      <c r="AO380" s="436">
        <v>330.99999999999909</v>
      </c>
      <c r="AP380" s="436">
        <v>148.99999999999932</v>
      </c>
      <c r="AQ380" s="436">
        <v>21.999999999999915</v>
      </c>
      <c r="AR380" s="436">
        <v>136.84076433120987</v>
      </c>
      <c r="AS380" s="436">
        <v>104.0715667311411</v>
      </c>
      <c r="AT380" s="436">
        <v>178.33725274309407</v>
      </c>
      <c r="AU380" s="436">
        <v>91.507772020725213</v>
      </c>
      <c r="AV380" s="436">
        <v>99.183673469387585</v>
      </c>
      <c r="AW380" s="436">
        <v>106.21276595744673</v>
      </c>
      <c r="AX380" s="436">
        <v>113.78531073446328</v>
      </c>
      <c r="AY380" s="436">
        <v>115.93220338983052</v>
      </c>
      <c r="AZ380" s="436">
        <v>296.81108624091843</v>
      </c>
      <c r="BA380" s="436">
        <v>20.960000000000004</v>
      </c>
      <c r="BB380" s="436">
        <v>32.699999999999996</v>
      </c>
      <c r="BC380" s="436">
        <v>0</v>
      </c>
      <c r="BD380" s="436">
        <v>0.86599999999999999</v>
      </c>
      <c r="BE380" s="436">
        <v>0</v>
      </c>
      <c r="BF380" s="437">
        <v>0</v>
      </c>
      <c r="BG380" s="436">
        <v>0</v>
      </c>
      <c r="BH380" s="436">
        <v>0.33185560481317289</v>
      </c>
      <c r="BI380" s="436">
        <v>0.66814439518682711</v>
      </c>
    </row>
    <row r="381" spans="1:61">
      <c r="A381" s="432">
        <v>141318</v>
      </c>
      <c r="B381" s="432">
        <v>3304017</v>
      </c>
      <c r="C381" s="433" t="s">
        <v>453</v>
      </c>
      <c r="D381" s="417" t="s">
        <v>519</v>
      </c>
      <c r="E381" s="434" t="s">
        <v>518</v>
      </c>
      <c r="F381" s="435">
        <v>1</v>
      </c>
      <c r="G381" s="436">
        <v>0</v>
      </c>
      <c r="H381" s="436">
        <v>0</v>
      </c>
      <c r="I381" s="436">
        <v>7</v>
      </c>
      <c r="J381" s="436">
        <v>5</v>
      </c>
      <c r="K381" s="436">
        <v>3</v>
      </c>
      <c r="L381" s="436">
        <v>2</v>
      </c>
      <c r="M381" s="436">
        <v>657</v>
      </c>
      <c r="N381" s="436">
        <v>117</v>
      </c>
      <c r="O381" s="436">
        <v>4</v>
      </c>
      <c r="P381" s="436">
        <v>113</v>
      </c>
      <c r="Q381" s="436">
        <v>540</v>
      </c>
      <c r="R381" s="436">
        <v>307</v>
      </c>
      <c r="S381" s="436">
        <v>233</v>
      </c>
      <c r="T381" s="436">
        <v>81</v>
      </c>
      <c r="U381" s="436">
        <v>113</v>
      </c>
      <c r="V381" s="436">
        <v>113</v>
      </c>
      <c r="W381" s="436">
        <v>114</v>
      </c>
      <c r="X381" s="436">
        <v>119</v>
      </c>
      <c r="Y381" s="436">
        <v>54.75</v>
      </c>
      <c r="Z381" s="436">
        <v>82.999999999999957</v>
      </c>
      <c r="AA381" s="436">
        <v>82.999999999999957</v>
      </c>
      <c r="AB381" s="436">
        <v>351</v>
      </c>
      <c r="AC381" s="436">
        <v>362.99999999999989</v>
      </c>
      <c r="AD381" s="436">
        <v>32.275862068965488</v>
      </c>
      <c r="AE381" s="436">
        <v>4.0344827586206833</v>
      </c>
      <c r="AF381" s="436">
        <v>4.0344827586206833</v>
      </c>
      <c r="AG381" s="436">
        <v>19.163793103448175</v>
      </c>
      <c r="AH381" s="436">
        <v>15.129310344827561</v>
      </c>
      <c r="AI381" s="436">
        <v>24.206896551724029</v>
      </c>
      <c r="AJ381" s="436">
        <v>18.155172413793053</v>
      </c>
      <c r="AK381" s="436">
        <v>100.18552875695713</v>
      </c>
      <c r="AL381" s="436">
        <v>25.046382189239282</v>
      </c>
      <c r="AM381" s="436">
        <v>36.066790352504633</v>
      </c>
      <c r="AN381" s="436">
        <v>47.08719851576992</v>
      </c>
      <c r="AO381" s="436">
        <v>58.107606679034994</v>
      </c>
      <c r="AP381" s="436">
        <v>176.32653061224437</v>
      </c>
      <c r="AQ381" s="436">
        <v>97.17996289424832</v>
      </c>
      <c r="AR381" s="436">
        <v>24.026785714285612</v>
      </c>
      <c r="AS381" s="436">
        <v>75.700934579439007</v>
      </c>
      <c r="AT381" s="436">
        <v>53.547559709241895</v>
      </c>
      <c r="AU381" s="436">
        <v>47.960526315789416</v>
      </c>
      <c r="AV381" s="436">
        <v>67.578431372548962</v>
      </c>
      <c r="AW381" s="436">
        <v>63.069767441860364</v>
      </c>
      <c r="AX381" s="436">
        <v>78.134831460674121</v>
      </c>
      <c r="AY381" s="436">
        <v>81.561797752808957</v>
      </c>
      <c r="AZ381" s="436">
        <v>190.09673248169784</v>
      </c>
      <c r="BA381" s="436">
        <v>12.97999999999989</v>
      </c>
      <c r="BB381" s="436">
        <v>56.930855018587202</v>
      </c>
      <c r="BC381" s="436">
        <v>0</v>
      </c>
      <c r="BD381" s="436">
        <v>0.875</v>
      </c>
      <c r="BE381" s="436">
        <v>0.248</v>
      </c>
      <c r="BF381" s="437">
        <v>0</v>
      </c>
      <c r="BG381" s="436">
        <v>0</v>
      </c>
      <c r="BH381" s="436">
        <v>0.17808219178082191</v>
      </c>
      <c r="BI381" s="436">
        <v>0.82191780821917804</v>
      </c>
    </row>
    <row r="382" spans="1:61">
      <c r="A382" s="432">
        <v>141752</v>
      </c>
      <c r="B382" s="432">
        <v>3304019</v>
      </c>
      <c r="C382" s="433" t="s">
        <v>454</v>
      </c>
      <c r="D382" s="417" t="s">
        <v>519</v>
      </c>
      <c r="E382" s="434" t="s">
        <v>518</v>
      </c>
      <c r="F382" s="435">
        <v>1</v>
      </c>
      <c r="G382" s="436">
        <v>0</v>
      </c>
      <c r="H382" s="436">
        <v>0</v>
      </c>
      <c r="I382" s="436">
        <v>7</v>
      </c>
      <c r="J382" s="436">
        <v>5</v>
      </c>
      <c r="K382" s="436">
        <v>3</v>
      </c>
      <c r="L382" s="436">
        <v>2</v>
      </c>
      <c r="M382" s="436">
        <v>1472</v>
      </c>
      <c r="N382" s="436">
        <v>600</v>
      </c>
      <c r="O382" s="436">
        <v>78</v>
      </c>
      <c r="P382" s="436">
        <v>522</v>
      </c>
      <c r="Q382" s="436">
        <v>872</v>
      </c>
      <c r="R382" s="436">
        <v>542</v>
      </c>
      <c r="S382" s="436">
        <v>330</v>
      </c>
      <c r="T382" s="436">
        <v>178</v>
      </c>
      <c r="U382" s="436">
        <v>182</v>
      </c>
      <c r="V382" s="436">
        <v>182</v>
      </c>
      <c r="W382" s="436">
        <v>173</v>
      </c>
      <c r="X382" s="436">
        <v>157</v>
      </c>
      <c r="Y382" s="436">
        <v>122.66666666666667</v>
      </c>
      <c r="Z382" s="436">
        <v>393.99999999999955</v>
      </c>
      <c r="AA382" s="436">
        <v>396</v>
      </c>
      <c r="AB382" s="436">
        <v>612.99999999999932</v>
      </c>
      <c r="AC382" s="436">
        <v>618.9999999999992</v>
      </c>
      <c r="AD382" s="436">
        <v>27.999999999999961</v>
      </c>
      <c r="AE382" s="436">
        <v>12</v>
      </c>
      <c r="AF382" s="436">
        <v>189.9999999999996</v>
      </c>
      <c r="AG382" s="436">
        <v>195.9999999999996</v>
      </c>
      <c r="AH382" s="436">
        <v>151.9999999999998</v>
      </c>
      <c r="AI382" s="436">
        <v>15.999999999999959</v>
      </c>
      <c r="AJ382" s="436">
        <v>6</v>
      </c>
      <c r="AK382" s="436">
        <v>37.999999999999957</v>
      </c>
      <c r="AL382" s="436">
        <v>22.999999999999979</v>
      </c>
      <c r="AM382" s="436">
        <v>255.99999999999986</v>
      </c>
      <c r="AN382" s="436">
        <v>262.99999999999915</v>
      </c>
      <c r="AO382" s="436">
        <v>241.99999999999957</v>
      </c>
      <c r="AP382" s="436">
        <v>37.999999999999957</v>
      </c>
      <c r="AQ382" s="436">
        <v>11.99999999999995</v>
      </c>
      <c r="AR382" s="436">
        <v>236.08445297504761</v>
      </c>
      <c r="AS382" s="436">
        <v>68.234752589182932</v>
      </c>
      <c r="AT382" s="436">
        <v>131.9107851916506</v>
      </c>
      <c r="AU382" s="436">
        <v>60.023255813953419</v>
      </c>
      <c r="AV382" s="436">
        <v>54.280701754385831</v>
      </c>
      <c r="AW382" s="436">
        <v>63.590361445782996</v>
      </c>
      <c r="AX382" s="436">
        <v>71.17088607594934</v>
      </c>
      <c r="AY382" s="436">
        <v>64.58860759493669</v>
      </c>
      <c r="AZ382" s="436">
        <v>176.95225371181286</v>
      </c>
      <c r="BA382" s="436">
        <v>0</v>
      </c>
      <c r="BB382" s="436">
        <v>0</v>
      </c>
      <c r="BC382" s="436">
        <v>0</v>
      </c>
      <c r="BD382" s="436">
        <v>0.86799999999999999</v>
      </c>
      <c r="BE382" s="436">
        <v>0</v>
      </c>
      <c r="BF382" s="437">
        <v>0</v>
      </c>
      <c r="BG382" s="436">
        <v>0</v>
      </c>
      <c r="BH382" s="436">
        <v>0.40760869565217389</v>
      </c>
      <c r="BI382" s="436">
        <v>0.59239130434782605</v>
      </c>
    </row>
    <row r="383" spans="1:61">
      <c r="A383" s="432">
        <v>147757</v>
      </c>
      <c r="B383" s="432">
        <v>3304038</v>
      </c>
      <c r="C383" s="433" t="s">
        <v>455</v>
      </c>
      <c r="D383" s="417" t="s">
        <v>519</v>
      </c>
      <c r="E383" s="434" t="s">
        <v>518</v>
      </c>
      <c r="F383" s="435">
        <v>1</v>
      </c>
      <c r="G383" s="436">
        <v>0</v>
      </c>
      <c r="H383" s="436">
        <v>0</v>
      </c>
      <c r="I383" s="436">
        <v>7</v>
      </c>
      <c r="J383" s="436">
        <v>5</v>
      </c>
      <c r="K383" s="436">
        <v>3</v>
      </c>
      <c r="L383" s="436">
        <v>2</v>
      </c>
      <c r="M383" s="436">
        <v>2044</v>
      </c>
      <c r="N383" s="436">
        <v>1162</v>
      </c>
      <c r="O383" s="436">
        <v>132</v>
      </c>
      <c r="P383" s="436">
        <v>1030</v>
      </c>
      <c r="Q383" s="436">
        <v>882</v>
      </c>
      <c r="R383" s="436">
        <v>529</v>
      </c>
      <c r="S383" s="436">
        <v>353</v>
      </c>
      <c r="T383" s="436">
        <v>175</v>
      </c>
      <c r="U383" s="436">
        <v>179</v>
      </c>
      <c r="V383" s="436">
        <v>175</v>
      </c>
      <c r="W383" s="436">
        <v>177</v>
      </c>
      <c r="X383" s="436">
        <v>176</v>
      </c>
      <c r="Y383" s="436">
        <v>170.33333333333334</v>
      </c>
      <c r="Z383" s="436">
        <v>382.99999999999994</v>
      </c>
      <c r="AA383" s="436">
        <v>398</v>
      </c>
      <c r="AB383" s="436">
        <v>505.00000000000006</v>
      </c>
      <c r="AC383" s="436">
        <v>579.99999999999977</v>
      </c>
      <c r="AD383" s="436">
        <v>38.999999999999972</v>
      </c>
      <c r="AE383" s="436">
        <v>62.999999999999979</v>
      </c>
      <c r="AF383" s="436">
        <v>156.99999999999943</v>
      </c>
      <c r="AG383" s="436">
        <v>363.99999999999909</v>
      </c>
      <c r="AH383" s="436">
        <v>424.99999999999983</v>
      </c>
      <c r="AI383" s="436">
        <v>101.99999999999994</v>
      </c>
      <c r="AJ383" s="436">
        <v>11.999999999999947</v>
      </c>
      <c r="AK383" s="436">
        <v>31.035187287173585</v>
      </c>
      <c r="AL383" s="436">
        <v>70.079455164585639</v>
      </c>
      <c r="AM383" s="436">
        <v>130.14755959137318</v>
      </c>
      <c r="AN383" s="436">
        <v>260.29511918274636</v>
      </c>
      <c r="AO383" s="436">
        <v>292.3314415436999</v>
      </c>
      <c r="AP383" s="436">
        <v>75.085130533484673</v>
      </c>
      <c r="AQ383" s="436">
        <v>23.026106696935219</v>
      </c>
      <c r="AR383" s="436">
        <v>402.14313725490194</v>
      </c>
      <c r="AS383" s="436">
        <v>76.520547945205479</v>
      </c>
      <c r="AT383" s="436">
        <v>429.49928381605878</v>
      </c>
      <c r="AU383" s="436">
        <v>60.778443113772305</v>
      </c>
      <c r="AV383" s="436">
        <v>70.964497041419961</v>
      </c>
      <c r="AW383" s="436">
        <v>57.939189189189172</v>
      </c>
      <c r="AX383" s="436">
        <v>68.076923076922967</v>
      </c>
      <c r="AY383" s="436">
        <v>67.692307692307594</v>
      </c>
      <c r="AZ383" s="436">
        <v>183.89052685411116</v>
      </c>
      <c r="BA383" s="436">
        <v>7.4127586206895542</v>
      </c>
      <c r="BB383" s="436">
        <v>17.239090909090873</v>
      </c>
      <c r="BC383" s="436">
        <v>0</v>
      </c>
      <c r="BD383" s="436">
        <v>0.66500000000000004</v>
      </c>
      <c r="BE383" s="436">
        <v>0</v>
      </c>
      <c r="BF383" s="437">
        <v>0</v>
      </c>
      <c r="BG383" s="436">
        <v>0</v>
      </c>
      <c r="BH383" s="436">
        <v>0.56849315068493156</v>
      </c>
      <c r="BI383" s="436">
        <v>0.4315068493150685</v>
      </c>
    </row>
    <row r="384" spans="1:61">
      <c r="A384" s="432">
        <v>149155</v>
      </c>
      <c r="B384" s="432">
        <v>3304045</v>
      </c>
      <c r="C384" s="433" t="s">
        <v>456</v>
      </c>
      <c r="D384" s="417" t="s">
        <v>519</v>
      </c>
      <c r="E384" s="434" t="s">
        <v>518</v>
      </c>
      <c r="F384" s="435">
        <v>1</v>
      </c>
      <c r="G384" s="436">
        <v>0</v>
      </c>
      <c r="H384" s="436">
        <v>0</v>
      </c>
      <c r="I384" s="436">
        <v>7</v>
      </c>
      <c r="J384" s="436">
        <v>5</v>
      </c>
      <c r="K384" s="436">
        <v>3</v>
      </c>
      <c r="L384" s="436">
        <v>2</v>
      </c>
      <c r="M384" s="436">
        <v>349</v>
      </c>
      <c r="N384" s="436">
        <v>125</v>
      </c>
      <c r="O384" s="436">
        <v>6</v>
      </c>
      <c r="P384" s="436">
        <v>119</v>
      </c>
      <c r="Q384" s="436">
        <v>224</v>
      </c>
      <c r="R384" s="436">
        <v>123</v>
      </c>
      <c r="S384" s="436">
        <v>101</v>
      </c>
      <c r="T384" s="436">
        <v>28</v>
      </c>
      <c r="U384" s="436">
        <v>44</v>
      </c>
      <c r="V384" s="436">
        <v>51</v>
      </c>
      <c r="W384" s="436">
        <v>48</v>
      </c>
      <c r="X384" s="436">
        <v>53</v>
      </c>
      <c r="Y384" s="436">
        <v>29.083333333333332</v>
      </c>
      <c r="Z384" s="436">
        <v>65</v>
      </c>
      <c r="AA384" s="436">
        <v>71</v>
      </c>
      <c r="AB384" s="436">
        <v>119</v>
      </c>
      <c r="AC384" s="436">
        <v>141.99999999999989</v>
      </c>
      <c r="AD384" s="436">
        <v>11</v>
      </c>
      <c r="AE384" s="436">
        <v>9</v>
      </c>
      <c r="AF384" s="436">
        <v>10</v>
      </c>
      <c r="AG384" s="436">
        <v>14</v>
      </c>
      <c r="AH384" s="436">
        <v>25</v>
      </c>
      <c r="AI384" s="436">
        <v>45</v>
      </c>
      <c r="AJ384" s="436">
        <v>11</v>
      </c>
      <c r="AK384" s="436">
        <v>15.999999999999993</v>
      </c>
      <c r="AL384" s="436">
        <v>14</v>
      </c>
      <c r="AM384" s="436">
        <v>18.999999999999986</v>
      </c>
      <c r="AN384" s="436">
        <v>18.999999999999986</v>
      </c>
      <c r="AO384" s="436">
        <v>50.999999999999908</v>
      </c>
      <c r="AP384" s="436">
        <v>89.999999999999943</v>
      </c>
      <c r="AQ384" s="436">
        <v>14.999999999999996</v>
      </c>
      <c r="AR384" s="436">
        <v>19.144144144144125</v>
      </c>
      <c r="AS384" s="436">
        <v>59.870967741935388</v>
      </c>
      <c r="AT384" s="436">
        <v>45.885492686148872</v>
      </c>
      <c r="AU384" s="436">
        <v>18.999999999999986</v>
      </c>
      <c r="AV384" s="436">
        <v>29.857142857142833</v>
      </c>
      <c r="AW384" s="436">
        <v>38.689655172413772</v>
      </c>
      <c r="AX384" s="436">
        <v>36.799999999999969</v>
      </c>
      <c r="AY384" s="436">
        <v>40.633333333333297</v>
      </c>
      <c r="AZ384" s="436">
        <v>92.448673880502412</v>
      </c>
      <c r="BA384" s="436">
        <v>22.5</v>
      </c>
      <c r="BB384" s="436">
        <v>53.55999999999981</v>
      </c>
      <c r="BC384" s="436">
        <v>0</v>
      </c>
      <c r="BD384" s="436">
        <v>0.89300000000000002</v>
      </c>
      <c r="BE384" s="436">
        <v>1</v>
      </c>
      <c r="BF384" s="437">
        <v>0</v>
      </c>
      <c r="BG384" s="436">
        <v>0</v>
      </c>
      <c r="BH384" s="436">
        <v>0.35816618911174786</v>
      </c>
      <c r="BI384" s="436">
        <v>0.6418338108882522</v>
      </c>
    </row>
    <row r="385" spans="1:61">
      <c r="A385" s="432">
        <v>139888</v>
      </c>
      <c r="B385" s="432">
        <v>3304084</v>
      </c>
      <c r="C385" s="433" t="s">
        <v>457</v>
      </c>
      <c r="D385" s="417" t="s">
        <v>519</v>
      </c>
      <c r="E385" s="434" t="s">
        <v>518</v>
      </c>
      <c r="F385" s="435">
        <v>1</v>
      </c>
      <c r="G385" s="436">
        <v>0</v>
      </c>
      <c r="H385" s="436">
        <v>0</v>
      </c>
      <c r="I385" s="436">
        <v>7</v>
      </c>
      <c r="J385" s="436">
        <v>5</v>
      </c>
      <c r="K385" s="436">
        <v>3</v>
      </c>
      <c r="L385" s="436">
        <v>2</v>
      </c>
      <c r="M385" s="436">
        <v>1596</v>
      </c>
      <c r="N385" s="436">
        <v>210</v>
      </c>
      <c r="O385" s="436">
        <v>30</v>
      </c>
      <c r="P385" s="436">
        <v>180</v>
      </c>
      <c r="Q385" s="436">
        <v>1386</v>
      </c>
      <c r="R385" s="436">
        <v>848</v>
      </c>
      <c r="S385" s="436">
        <v>538</v>
      </c>
      <c r="T385" s="436">
        <v>282</v>
      </c>
      <c r="U385" s="436">
        <v>286</v>
      </c>
      <c r="V385" s="436">
        <v>280</v>
      </c>
      <c r="W385" s="436">
        <v>269</v>
      </c>
      <c r="X385" s="436">
        <v>269</v>
      </c>
      <c r="Y385" s="436">
        <v>133</v>
      </c>
      <c r="Z385" s="436">
        <v>122.99999999999984</v>
      </c>
      <c r="AA385" s="436">
        <v>126</v>
      </c>
      <c r="AB385" s="436">
        <v>772.99999999999898</v>
      </c>
      <c r="AC385" s="436">
        <v>860.99999999999966</v>
      </c>
      <c r="AD385" s="436">
        <v>12.999999999999998</v>
      </c>
      <c r="AE385" s="436">
        <v>5.9999999999999849</v>
      </c>
      <c r="AF385" s="436">
        <v>45.999999999999986</v>
      </c>
      <c r="AG385" s="436">
        <v>18.999999999999986</v>
      </c>
      <c r="AH385" s="436">
        <v>106.9999999999999</v>
      </c>
      <c r="AI385" s="436">
        <v>17.999999999999996</v>
      </c>
      <c r="AJ385" s="436">
        <v>0.99999999999999956</v>
      </c>
      <c r="AK385" s="436">
        <v>64.999999999999858</v>
      </c>
      <c r="AL385" s="436">
        <v>93.999999999999972</v>
      </c>
      <c r="AM385" s="436">
        <v>331.99999999999926</v>
      </c>
      <c r="AN385" s="436">
        <v>138.9999999999996</v>
      </c>
      <c r="AO385" s="436">
        <v>366.99999999999892</v>
      </c>
      <c r="AP385" s="436">
        <v>272.99999999999864</v>
      </c>
      <c r="AQ385" s="436">
        <v>116</v>
      </c>
      <c r="AR385" s="436">
        <v>63.396226415094304</v>
      </c>
      <c r="AS385" s="436">
        <v>142.67647058823496</v>
      </c>
      <c r="AT385" s="436">
        <v>67.51411564625846</v>
      </c>
      <c r="AU385" s="436">
        <v>102.35555555555557</v>
      </c>
      <c r="AV385" s="436">
        <v>125.84</v>
      </c>
      <c r="AW385" s="436">
        <v>128.03418803418796</v>
      </c>
      <c r="AX385" s="436">
        <v>137.83471074380165</v>
      </c>
      <c r="AY385" s="436">
        <v>137.83471074380165</v>
      </c>
      <c r="AZ385" s="436">
        <v>355.93919781066251</v>
      </c>
      <c r="BA385" s="436">
        <v>0</v>
      </c>
      <c r="BB385" s="436">
        <v>28.241882693700155</v>
      </c>
      <c r="BC385" s="436">
        <v>0</v>
      </c>
      <c r="BD385" s="436">
        <v>1.0549999999999999</v>
      </c>
      <c r="BE385" s="436">
        <v>0</v>
      </c>
      <c r="BF385" s="437">
        <v>0</v>
      </c>
      <c r="BG385" s="436">
        <v>0</v>
      </c>
      <c r="BH385" s="436">
        <v>0.13157894736842105</v>
      </c>
      <c r="BI385" s="436">
        <v>0.86842105263157898</v>
      </c>
    </row>
  </sheetData>
  <autoFilter ref="A2:BI385" xr:uid="{6BBD55DD-2B92-489C-9F50-AFCFD80ED829}"/>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A3EA0-1D3A-4920-B447-D7BE92249279}">
  <dimension ref="A3:T386"/>
  <sheetViews>
    <sheetView workbookViewId="0">
      <selection activeCell="I9" sqref="I9"/>
    </sheetView>
  </sheetViews>
  <sheetFormatPr defaultRowHeight="15"/>
  <cols>
    <col min="16" max="16" width="11.140625" bestFit="1" customWidth="1"/>
    <col min="17" max="17" width="8.5703125" bestFit="1" customWidth="1"/>
    <col min="18" max="18" width="11.140625" bestFit="1" customWidth="1"/>
    <col min="19" max="19" width="11.85546875" bestFit="1" customWidth="1"/>
    <col min="20" max="20" width="12.7109375" bestFit="1" customWidth="1"/>
  </cols>
  <sheetData>
    <row r="3" spans="1:20" ht="270">
      <c r="A3" s="513" t="s">
        <v>0</v>
      </c>
      <c r="B3" s="513" t="s">
        <v>1</v>
      </c>
      <c r="C3" s="408" t="s">
        <v>2</v>
      </c>
      <c r="D3" s="408" t="s">
        <v>520</v>
      </c>
      <c r="E3" s="408" t="s">
        <v>521</v>
      </c>
      <c r="F3" s="408" t="s">
        <v>522</v>
      </c>
      <c r="G3" s="408" t="s">
        <v>523</v>
      </c>
      <c r="H3" s="514" t="s">
        <v>524</v>
      </c>
      <c r="I3" s="514" t="s">
        <v>525</v>
      </c>
      <c r="J3" s="514" t="s">
        <v>526</v>
      </c>
      <c r="K3" s="408" t="s">
        <v>527</v>
      </c>
      <c r="L3" s="515" t="s">
        <v>528</v>
      </c>
      <c r="M3" s="408" t="s">
        <v>529</v>
      </c>
      <c r="N3" s="408" t="s">
        <v>530</v>
      </c>
      <c r="O3" s="408" t="s">
        <v>531</v>
      </c>
      <c r="P3" s="515" t="s">
        <v>532</v>
      </c>
      <c r="Q3" s="515" t="s">
        <v>533</v>
      </c>
      <c r="R3" s="515" t="s">
        <v>74</v>
      </c>
      <c r="S3" s="515" t="s">
        <v>534</v>
      </c>
      <c r="T3" s="515" t="s">
        <v>535</v>
      </c>
    </row>
    <row r="4" spans="1:20">
      <c r="A4" s="600" t="s">
        <v>76</v>
      </c>
      <c r="B4" s="601"/>
      <c r="C4" s="602"/>
      <c r="D4" s="516"/>
      <c r="E4" s="516"/>
      <c r="F4" s="517"/>
      <c r="G4" s="518">
        <f t="shared" ref="G4" si="0">SUM(G5:G386)</f>
        <v>900</v>
      </c>
      <c r="H4" s="518">
        <f t="shared" ref="H4" si="1">SUM(H5:H386)</f>
        <v>534</v>
      </c>
      <c r="I4" s="518">
        <f t="shared" ref="I4" si="2">SUM(I5:I386)</f>
        <v>193</v>
      </c>
      <c r="J4" s="518">
        <f t="shared" ref="J4" si="3">SUM(J5:J386)</f>
        <v>95</v>
      </c>
      <c r="K4" s="517"/>
      <c r="L4" s="519">
        <v>11</v>
      </c>
      <c r="M4" s="520"/>
      <c r="N4" s="520"/>
      <c r="O4" s="520"/>
      <c r="P4" s="521">
        <f t="shared" ref="P4:S4" si="4">SUM(P5:P386)</f>
        <v>747984.34896043921</v>
      </c>
      <c r="Q4" s="521">
        <f t="shared" si="4"/>
        <v>0</v>
      </c>
      <c r="R4" s="521">
        <f t="shared" si="4"/>
        <v>8753649.1439999901</v>
      </c>
      <c r="S4" s="521">
        <f t="shared" si="4"/>
        <v>0</v>
      </c>
      <c r="T4" s="521">
        <f>SUM(T5:T386)</f>
        <v>5894212.79</v>
      </c>
    </row>
    <row r="5" spans="1:20">
      <c r="A5" s="522">
        <v>134094</v>
      </c>
      <c r="B5" s="522">
        <v>3302004</v>
      </c>
      <c r="C5" s="523" t="s">
        <v>77</v>
      </c>
      <c r="D5" s="524">
        <v>1</v>
      </c>
      <c r="E5" s="524" t="s">
        <v>536</v>
      </c>
      <c r="F5" s="525" t="s">
        <v>536</v>
      </c>
      <c r="G5" s="526"/>
      <c r="H5" s="526"/>
      <c r="I5" s="526"/>
      <c r="J5" s="526"/>
      <c r="K5" s="526"/>
      <c r="L5" s="527">
        <v>0</v>
      </c>
      <c r="M5" s="528">
        <v>0</v>
      </c>
      <c r="N5" s="528">
        <v>0</v>
      </c>
      <c r="O5" s="528">
        <v>0</v>
      </c>
      <c r="P5" s="529">
        <v>0</v>
      </c>
      <c r="Q5" s="529">
        <v>0</v>
      </c>
      <c r="R5" s="530">
        <v>29679.604500000001</v>
      </c>
      <c r="S5" s="530"/>
      <c r="T5" s="530">
        <v>0</v>
      </c>
    </row>
    <row r="6" spans="1:20">
      <c r="A6" s="522">
        <v>134098</v>
      </c>
      <c r="B6" s="522">
        <v>3302005</v>
      </c>
      <c r="C6" s="523" t="s">
        <v>79</v>
      </c>
      <c r="D6" s="524">
        <v>1</v>
      </c>
      <c r="E6" s="524" t="s">
        <v>536</v>
      </c>
      <c r="F6" s="525" t="s">
        <v>537</v>
      </c>
      <c r="G6" s="526">
        <v>1</v>
      </c>
      <c r="H6" s="526">
        <v>1</v>
      </c>
      <c r="I6" s="526">
        <v>0</v>
      </c>
      <c r="J6" s="526">
        <v>0</v>
      </c>
      <c r="K6" s="526" t="s">
        <v>538</v>
      </c>
      <c r="L6" s="527">
        <v>0</v>
      </c>
      <c r="M6" s="528">
        <v>0</v>
      </c>
      <c r="N6" s="528">
        <v>0</v>
      </c>
      <c r="O6" s="528">
        <v>0</v>
      </c>
      <c r="P6" s="529">
        <v>0</v>
      </c>
      <c r="Q6" s="529">
        <v>0</v>
      </c>
      <c r="R6" s="530">
        <v>68580.057000000001</v>
      </c>
      <c r="S6" s="531"/>
      <c r="T6" s="530">
        <v>0</v>
      </c>
    </row>
    <row r="7" spans="1:20">
      <c r="A7" s="522">
        <v>103157</v>
      </c>
      <c r="B7" s="522">
        <v>3302008</v>
      </c>
      <c r="C7" s="523" t="s">
        <v>80</v>
      </c>
      <c r="D7" s="524">
        <v>1</v>
      </c>
      <c r="E7" s="524" t="s">
        <v>536</v>
      </c>
      <c r="F7" s="525" t="s">
        <v>536</v>
      </c>
      <c r="G7" s="526"/>
      <c r="H7" s="526"/>
      <c r="I7" s="526"/>
      <c r="J7" s="526"/>
      <c r="K7" s="526"/>
      <c r="L7" s="527">
        <v>0</v>
      </c>
      <c r="M7" s="528">
        <v>0</v>
      </c>
      <c r="N7" s="528">
        <v>0</v>
      </c>
      <c r="O7" s="528">
        <v>0</v>
      </c>
      <c r="P7" s="529">
        <v>0</v>
      </c>
      <c r="Q7" s="529">
        <v>0</v>
      </c>
      <c r="R7" s="530">
        <v>41493.815999999999</v>
      </c>
      <c r="S7" s="531"/>
      <c r="T7" s="530">
        <v>0</v>
      </c>
    </row>
    <row r="8" spans="1:20">
      <c r="A8" s="522">
        <v>103159</v>
      </c>
      <c r="B8" s="522">
        <v>3302010</v>
      </c>
      <c r="C8" s="523" t="s">
        <v>81</v>
      </c>
      <c r="D8" s="524">
        <v>1</v>
      </c>
      <c r="E8" s="524" t="s">
        <v>536</v>
      </c>
      <c r="F8" s="525" t="s">
        <v>536</v>
      </c>
      <c r="G8" s="526"/>
      <c r="H8" s="526"/>
      <c r="I8" s="526"/>
      <c r="J8" s="526"/>
      <c r="K8" s="526"/>
      <c r="L8" s="527">
        <v>0</v>
      </c>
      <c r="M8" s="528">
        <v>0</v>
      </c>
      <c r="N8" s="528">
        <v>0</v>
      </c>
      <c r="O8" s="528">
        <v>0</v>
      </c>
      <c r="P8" s="529">
        <v>0</v>
      </c>
      <c r="Q8" s="529">
        <v>0</v>
      </c>
      <c r="R8" s="530">
        <v>59935.512000000002</v>
      </c>
      <c r="S8" s="531"/>
      <c r="T8" s="530">
        <v>0</v>
      </c>
    </row>
    <row r="9" spans="1:20">
      <c r="A9" s="522">
        <v>134099</v>
      </c>
      <c r="B9" s="522">
        <v>3302011</v>
      </c>
      <c r="C9" s="523" t="s">
        <v>82</v>
      </c>
      <c r="D9" s="524">
        <v>1</v>
      </c>
      <c r="E9" s="524" t="s">
        <v>536</v>
      </c>
      <c r="F9" s="525" t="s">
        <v>536</v>
      </c>
      <c r="G9" s="526"/>
      <c r="H9" s="526"/>
      <c r="I9" s="526"/>
      <c r="J9" s="526"/>
      <c r="K9" s="526"/>
      <c r="L9" s="527">
        <v>0</v>
      </c>
      <c r="M9" s="528">
        <v>0</v>
      </c>
      <c r="N9" s="528">
        <v>0</v>
      </c>
      <c r="O9" s="528">
        <v>0</v>
      </c>
      <c r="P9" s="529">
        <v>0</v>
      </c>
      <c r="Q9" s="529">
        <v>0</v>
      </c>
      <c r="R9" s="530">
        <v>104887.14599999999</v>
      </c>
      <c r="S9" s="531"/>
      <c r="T9" s="530">
        <v>0</v>
      </c>
    </row>
    <row r="10" spans="1:20">
      <c r="A10" s="522">
        <v>103162</v>
      </c>
      <c r="B10" s="522">
        <v>3302014</v>
      </c>
      <c r="C10" s="523" t="s">
        <v>83</v>
      </c>
      <c r="D10" s="524">
        <v>1</v>
      </c>
      <c r="E10" s="524" t="s">
        <v>536</v>
      </c>
      <c r="F10" s="525" t="s">
        <v>536</v>
      </c>
      <c r="G10" s="526"/>
      <c r="H10" s="526"/>
      <c r="I10" s="526"/>
      <c r="J10" s="526"/>
      <c r="K10" s="526"/>
      <c r="L10" s="527">
        <v>0</v>
      </c>
      <c r="M10" s="528">
        <v>0</v>
      </c>
      <c r="N10" s="528">
        <v>0</v>
      </c>
      <c r="O10" s="528">
        <v>0</v>
      </c>
      <c r="P10" s="529">
        <v>0</v>
      </c>
      <c r="Q10" s="529">
        <v>0</v>
      </c>
      <c r="R10" s="530">
        <v>40917.512999999999</v>
      </c>
      <c r="S10" s="531"/>
      <c r="T10" s="530">
        <v>0</v>
      </c>
    </row>
    <row r="11" spans="1:20">
      <c r="A11" s="522">
        <v>134102</v>
      </c>
      <c r="B11" s="522">
        <v>3302015</v>
      </c>
      <c r="C11" s="523" t="s">
        <v>84</v>
      </c>
      <c r="D11" s="524">
        <v>1</v>
      </c>
      <c r="E11" s="524" t="s">
        <v>536</v>
      </c>
      <c r="F11" s="525" t="s">
        <v>536</v>
      </c>
      <c r="G11" s="526"/>
      <c r="H11" s="526"/>
      <c r="I11" s="526"/>
      <c r="J11" s="526"/>
      <c r="K11" s="526"/>
      <c r="L11" s="527">
        <v>0</v>
      </c>
      <c r="M11" s="528">
        <v>0</v>
      </c>
      <c r="N11" s="528">
        <v>0</v>
      </c>
      <c r="O11" s="528">
        <v>0</v>
      </c>
      <c r="P11" s="529">
        <v>0</v>
      </c>
      <c r="Q11" s="529">
        <v>0</v>
      </c>
      <c r="R11" s="530">
        <v>39764.906999999999</v>
      </c>
      <c r="S11" s="531"/>
      <c r="T11" s="530">
        <v>0</v>
      </c>
    </row>
    <row r="12" spans="1:20">
      <c r="A12" s="522">
        <v>103163</v>
      </c>
      <c r="B12" s="522">
        <v>3302016</v>
      </c>
      <c r="C12" s="523" t="s">
        <v>85</v>
      </c>
      <c r="D12" s="524">
        <v>1</v>
      </c>
      <c r="E12" s="524" t="s">
        <v>536</v>
      </c>
      <c r="F12" s="525" t="s">
        <v>536</v>
      </c>
      <c r="G12" s="526"/>
      <c r="H12" s="526"/>
      <c r="I12" s="526"/>
      <c r="J12" s="526"/>
      <c r="K12" s="526"/>
      <c r="L12" s="527">
        <v>0</v>
      </c>
      <c r="M12" s="528">
        <v>0</v>
      </c>
      <c r="N12" s="528">
        <v>0</v>
      </c>
      <c r="O12" s="528">
        <v>0</v>
      </c>
      <c r="P12" s="529">
        <v>0</v>
      </c>
      <c r="Q12" s="529">
        <v>0</v>
      </c>
      <c r="R12" s="530">
        <v>8822.1329000000005</v>
      </c>
      <c r="S12" s="531"/>
      <c r="T12" s="530">
        <v>272955.62</v>
      </c>
    </row>
    <row r="13" spans="1:20">
      <c r="A13" s="522">
        <v>103164</v>
      </c>
      <c r="B13" s="522">
        <v>3302017</v>
      </c>
      <c r="C13" s="523" t="s">
        <v>86</v>
      </c>
      <c r="D13" s="524">
        <v>1</v>
      </c>
      <c r="E13" s="524" t="s">
        <v>536</v>
      </c>
      <c r="F13" s="525" t="s">
        <v>536</v>
      </c>
      <c r="G13" s="526"/>
      <c r="H13" s="526"/>
      <c r="I13" s="526"/>
      <c r="J13" s="526"/>
      <c r="K13" s="526"/>
      <c r="L13" s="527">
        <v>0</v>
      </c>
      <c r="M13" s="528">
        <v>0</v>
      </c>
      <c r="N13" s="528">
        <v>0</v>
      </c>
      <c r="O13" s="528">
        <v>0</v>
      </c>
      <c r="P13" s="529">
        <v>0</v>
      </c>
      <c r="Q13" s="529">
        <v>0</v>
      </c>
      <c r="R13" s="530">
        <v>18095.914199999999</v>
      </c>
      <c r="S13" s="531"/>
      <c r="T13" s="530">
        <v>273297.83</v>
      </c>
    </row>
    <row r="14" spans="1:20">
      <c r="A14" s="522">
        <v>134279</v>
      </c>
      <c r="B14" s="522">
        <v>3302019</v>
      </c>
      <c r="C14" s="523" t="s">
        <v>87</v>
      </c>
      <c r="D14" s="524">
        <v>1</v>
      </c>
      <c r="E14" s="524" t="s">
        <v>536</v>
      </c>
      <c r="F14" s="525" t="s">
        <v>536</v>
      </c>
      <c r="G14" s="526"/>
      <c r="H14" s="526"/>
      <c r="I14" s="526"/>
      <c r="J14" s="526"/>
      <c r="K14" s="526"/>
      <c r="L14" s="527">
        <v>0</v>
      </c>
      <c r="M14" s="528">
        <v>0</v>
      </c>
      <c r="N14" s="528">
        <v>0</v>
      </c>
      <c r="O14" s="528">
        <v>0</v>
      </c>
      <c r="P14" s="529">
        <v>0</v>
      </c>
      <c r="Q14" s="529">
        <v>0</v>
      </c>
      <c r="R14" s="530">
        <v>84140.237999999998</v>
      </c>
      <c r="S14" s="531"/>
      <c r="T14" s="530">
        <v>0</v>
      </c>
    </row>
    <row r="15" spans="1:20">
      <c r="A15" s="522">
        <v>103172</v>
      </c>
      <c r="B15" s="522">
        <v>3302030</v>
      </c>
      <c r="C15" s="523" t="s">
        <v>88</v>
      </c>
      <c r="D15" s="524">
        <v>1</v>
      </c>
      <c r="E15" s="524" t="s">
        <v>536</v>
      </c>
      <c r="F15" s="525" t="s">
        <v>536</v>
      </c>
      <c r="G15" s="526"/>
      <c r="H15" s="526"/>
      <c r="I15" s="526"/>
      <c r="J15" s="526"/>
      <c r="K15" s="526"/>
      <c r="L15" s="527">
        <v>0</v>
      </c>
      <c r="M15" s="528">
        <v>0</v>
      </c>
      <c r="N15" s="528">
        <v>0</v>
      </c>
      <c r="O15" s="528">
        <v>0</v>
      </c>
      <c r="P15" s="529">
        <v>0</v>
      </c>
      <c r="Q15" s="529">
        <v>0</v>
      </c>
      <c r="R15" s="530">
        <v>12332.8842</v>
      </c>
      <c r="S15" s="531"/>
      <c r="T15" s="530">
        <v>0</v>
      </c>
    </row>
    <row r="16" spans="1:20">
      <c r="A16" s="522">
        <v>103178</v>
      </c>
      <c r="B16" s="522">
        <v>3302040</v>
      </c>
      <c r="C16" s="523" t="s">
        <v>89</v>
      </c>
      <c r="D16" s="524">
        <v>1</v>
      </c>
      <c r="E16" s="524" t="s">
        <v>536</v>
      </c>
      <c r="F16" s="525" t="s">
        <v>537</v>
      </c>
      <c r="G16" s="526">
        <v>16</v>
      </c>
      <c r="H16" s="526">
        <v>16</v>
      </c>
      <c r="I16" s="526">
        <v>0</v>
      </c>
      <c r="J16" s="526">
        <v>0</v>
      </c>
      <c r="K16" s="526" t="s">
        <v>538</v>
      </c>
      <c r="L16" s="527">
        <v>1</v>
      </c>
      <c r="M16" s="528">
        <v>42.1</v>
      </c>
      <c r="N16" s="528">
        <v>0</v>
      </c>
      <c r="O16" s="528">
        <v>0</v>
      </c>
      <c r="P16" s="529">
        <v>53911.6</v>
      </c>
      <c r="Q16" s="529">
        <v>0</v>
      </c>
      <c r="R16" s="530">
        <v>41205.664499999999</v>
      </c>
      <c r="S16" s="531"/>
      <c r="T16" s="530">
        <v>0</v>
      </c>
    </row>
    <row r="17" spans="1:20">
      <c r="A17" s="522">
        <v>103188</v>
      </c>
      <c r="B17" s="522">
        <v>3302053</v>
      </c>
      <c r="C17" s="523" t="s">
        <v>90</v>
      </c>
      <c r="D17" s="524">
        <v>1</v>
      </c>
      <c r="E17" s="524" t="s">
        <v>536</v>
      </c>
      <c r="F17" s="525" t="s">
        <v>536</v>
      </c>
      <c r="G17" s="526"/>
      <c r="H17" s="526"/>
      <c r="I17" s="526"/>
      <c r="J17" s="526"/>
      <c r="K17" s="526"/>
      <c r="L17" s="527">
        <v>0</v>
      </c>
      <c r="M17" s="528">
        <v>0</v>
      </c>
      <c r="N17" s="528">
        <v>0</v>
      </c>
      <c r="O17" s="528">
        <v>0</v>
      </c>
      <c r="P17" s="529">
        <v>0</v>
      </c>
      <c r="Q17" s="529">
        <v>0</v>
      </c>
      <c r="R17" s="530">
        <v>21618.466</v>
      </c>
      <c r="S17" s="531"/>
      <c r="T17" s="530">
        <v>0</v>
      </c>
    </row>
    <row r="18" spans="1:20">
      <c r="A18" s="522">
        <v>103189</v>
      </c>
      <c r="B18" s="522">
        <v>3302054</v>
      </c>
      <c r="C18" s="523" t="s">
        <v>91</v>
      </c>
      <c r="D18" s="524">
        <v>1</v>
      </c>
      <c r="E18" s="524" t="s">
        <v>536</v>
      </c>
      <c r="F18" s="525" t="s">
        <v>536</v>
      </c>
      <c r="G18" s="526"/>
      <c r="H18" s="526"/>
      <c r="I18" s="526"/>
      <c r="J18" s="526"/>
      <c r="K18" s="526"/>
      <c r="L18" s="527">
        <v>0</v>
      </c>
      <c r="M18" s="528">
        <v>0</v>
      </c>
      <c r="N18" s="528">
        <v>0</v>
      </c>
      <c r="O18" s="528">
        <v>0</v>
      </c>
      <c r="P18" s="529">
        <v>0</v>
      </c>
      <c r="Q18" s="529">
        <v>0</v>
      </c>
      <c r="R18" s="530">
        <v>15023.0054</v>
      </c>
      <c r="S18" s="531"/>
      <c r="T18" s="530">
        <v>0</v>
      </c>
    </row>
    <row r="19" spans="1:20">
      <c r="A19" s="522">
        <v>103190</v>
      </c>
      <c r="B19" s="522">
        <v>3302055</v>
      </c>
      <c r="C19" s="523" t="s">
        <v>92</v>
      </c>
      <c r="D19" s="524">
        <v>1</v>
      </c>
      <c r="E19" s="524" t="s">
        <v>536</v>
      </c>
      <c r="F19" s="525" t="s">
        <v>536</v>
      </c>
      <c r="G19" s="526"/>
      <c r="H19" s="526"/>
      <c r="I19" s="526"/>
      <c r="J19" s="526"/>
      <c r="K19" s="526"/>
      <c r="L19" s="527">
        <v>0</v>
      </c>
      <c r="M19" s="528">
        <v>0</v>
      </c>
      <c r="N19" s="528">
        <v>0</v>
      </c>
      <c r="O19" s="528">
        <v>0</v>
      </c>
      <c r="P19" s="529">
        <v>0</v>
      </c>
      <c r="Q19" s="529">
        <v>0</v>
      </c>
      <c r="R19" s="530">
        <v>39188.603999999999</v>
      </c>
      <c r="S19" s="531"/>
      <c r="T19" s="530">
        <v>0</v>
      </c>
    </row>
    <row r="20" spans="1:20">
      <c r="A20" s="522">
        <v>103192</v>
      </c>
      <c r="B20" s="522">
        <v>3302062</v>
      </c>
      <c r="C20" s="523" t="s">
        <v>93</v>
      </c>
      <c r="D20" s="524">
        <v>1</v>
      </c>
      <c r="E20" s="524" t="s">
        <v>536</v>
      </c>
      <c r="F20" s="525" t="s">
        <v>536</v>
      </c>
      <c r="G20" s="526"/>
      <c r="H20" s="526"/>
      <c r="I20" s="526"/>
      <c r="J20" s="526"/>
      <c r="K20" s="526"/>
      <c r="L20" s="527">
        <v>0</v>
      </c>
      <c r="M20" s="528">
        <v>0</v>
      </c>
      <c r="N20" s="528">
        <v>0</v>
      </c>
      <c r="O20" s="528">
        <v>0</v>
      </c>
      <c r="P20" s="529">
        <v>0</v>
      </c>
      <c r="Q20" s="529">
        <v>0</v>
      </c>
      <c r="R20" s="530">
        <v>39764.906999999999</v>
      </c>
      <c r="S20" s="531"/>
      <c r="T20" s="530">
        <v>0</v>
      </c>
    </row>
    <row r="21" spans="1:20">
      <c r="A21" s="522">
        <v>103193</v>
      </c>
      <c r="B21" s="522">
        <v>3302063</v>
      </c>
      <c r="C21" s="523" t="s">
        <v>94</v>
      </c>
      <c r="D21" s="524">
        <v>1</v>
      </c>
      <c r="E21" s="524" t="s">
        <v>536</v>
      </c>
      <c r="F21" s="525" t="s">
        <v>536</v>
      </c>
      <c r="G21" s="526"/>
      <c r="H21" s="526"/>
      <c r="I21" s="526"/>
      <c r="J21" s="526"/>
      <c r="K21" s="526"/>
      <c r="L21" s="527">
        <v>0</v>
      </c>
      <c r="M21" s="528">
        <v>0</v>
      </c>
      <c r="N21" s="528">
        <v>0</v>
      </c>
      <c r="O21" s="528">
        <v>0</v>
      </c>
      <c r="P21" s="529">
        <v>0</v>
      </c>
      <c r="Q21" s="529">
        <v>0</v>
      </c>
      <c r="R21" s="530">
        <v>65698.542000000001</v>
      </c>
      <c r="S21" s="531"/>
      <c r="T21" s="530">
        <v>0</v>
      </c>
    </row>
    <row r="22" spans="1:20">
      <c r="A22" s="522">
        <v>103200</v>
      </c>
      <c r="B22" s="522">
        <v>3302079</v>
      </c>
      <c r="C22" s="523" t="s">
        <v>95</v>
      </c>
      <c r="D22" s="524">
        <v>1</v>
      </c>
      <c r="E22" s="524" t="s">
        <v>536</v>
      </c>
      <c r="F22" s="525" t="s">
        <v>536</v>
      </c>
      <c r="G22" s="526"/>
      <c r="H22" s="526"/>
      <c r="I22" s="526"/>
      <c r="J22" s="526"/>
      <c r="K22" s="526"/>
      <c r="L22" s="527">
        <v>0</v>
      </c>
      <c r="M22" s="528">
        <v>0</v>
      </c>
      <c r="N22" s="528">
        <v>0</v>
      </c>
      <c r="O22" s="528">
        <v>0</v>
      </c>
      <c r="P22" s="529">
        <v>0</v>
      </c>
      <c r="Q22" s="529">
        <v>0</v>
      </c>
      <c r="R22" s="530">
        <v>34866.3315</v>
      </c>
      <c r="S22" s="531"/>
      <c r="T22" s="530">
        <v>0</v>
      </c>
    </row>
    <row r="23" spans="1:20">
      <c r="A23" s="522">
        <v>103201</v>
      </c>
      <c r="B23" s="522">
        <v>3302081</v>
      </c>
      <c r="C23" s="523" t="s">
        <v>96</v>
      </c>
      <c r="D23" s="524">
        <v>1</v>
      </c>
      <c r="E23" s="524" t="s">
        <v>536</v>
      </c>
      <c r="F23" s="525" t="s">
        <v>536</v>
      </c>
      <c r="G23" s="526"/>
      <c r="H23" s="526"/>
      <c r="I23" s="526"/>
      <c r="J23" s="526"/>
      <c r="K23" s="526"/>
      <c r="L23" s="527">
        <v>0</v>
      </c>
      <c r="M23" s="528">
        <v>0</v>
      </c>
      <c r="N23" s="528">
        <v>0</v>
      </c>
      <c r="O23" s="528">
        <v>0</v>
      </c>
      <c r="P23" s="529">
        <v>0</v>
      </c>
      <c r="Q23" s="529">
        <v>0</v>
      </c>
      <c r="R23" s="530">
        <v>53308.027499999997</v>
      </c>
      <c r="S23" s="531"/>
      <c r="T23" s="530">
        <v>0</v>
      </c>
    </row>
    <row r="24" spans="1:20">
      <c r="A24" s="522">
        <v>103205</v>
      </c>
      <c r="B24" s="522">
        <v>3302087</v>
      </c>
      <c r="C24" s="523" t="s">
        <v>97</v>
      </c>
      <c r="D24" s="524">
        <v>1</v>
      </c>
      <c r="E24" s="524" t="s">
        <v>536</v>
      </c>
      <c r="F24" s="525" t="s">
        <v>536</v>
      </c>
      <c r="G24" s="526"/>
      <c r="H24" s="526"/>
      <c r="I24" s="526"/>
      <c r="J24" s="526"/>
      <c r="K24" s="526"/>
      <c r="L24" s="527">
        <v>0</v>
      </c>
      <c r="M24" s="528">
        <v>0</v>
      </c>
      <c r="N24" s="528">
        <v>0</v>
      </c>
      <c r="O24" s="528">
        <v>0</v>
      </c>
      <c r="P24" s="529">
        <v>0</v>
      </c>
      <c r="Q24" s="529">
        <v>0</v>
      </c>
      <c r="R24" s="530">
        <v>34866.3315</v>
      </c>
      <c r="S24" s="531"/>
      <c r="T24" s="530">
        <v>0</v>
      </c>
    </row>
    <row r="25" spans="1:20">
      <c r="A25" s="522">
        <v>103208</v>
      </c>
      <c r="B25" s="522">
        <v>3302091</v>
      </c>
      <c r="C25" s="523" t="s">
        <v>98</v>
      </c>
      <c r="D25" s="524">
        <v>1</v>
      </c>
      <c r="E25" s="524" t="s">
        <v>536</v>
      </c>
      <c r="F25" s="525" t="s">
        <v>536</v>
      </c>
      <c r="G25" s="526"/>
      <c r="H25" s="526"/>
      <c r="I25" s="526"/>
      <c r="J25" s="526"/>
      <c r="K25" s="526"/>
      <c r="L25" s="527">
        <v>0</v>
      </c>
      <c r="M25" s="528">
        <v>0</v>
      </c>
      <c r="N25" s="528">
        <v>0</v>
      </c>
      <c r="O25" s="528">
        <v>0</v>
      </c>
      <c r="P25" s="529">
        <v>0</v>
      </c>
      <c r="Q25" s="529">
        <v>0</v>
      </c>
      <c r="R25" s="530">
        <v>21594.4745</v>
      </c>
      <c r="S25" s="531"/>
      <c r="T25" s="530">
        <v>0</v>
      </c>
    </row>
    <row r="26" spans="1:20">
      <c r="A26" s="522">
        <v>103209</v>
      </c>
      <c r="B26" s="522">
        <v>3302092</v>
      </c>
      <c r="C26" s="523" t="s">
        <v>99</v>
      </c>
      <c r="D26" s="524">
        <v>1</v>
      </c>
      <c r="E26" s="524" t="s">
        <v>536</v>
      </c>
      <c r="F26" s="525" t="s">
        <v>536</v>
      </c>
      <c r="G26" s="526"/>
      <c r="H26" s="526"/>
      <c r="I26" s="526"/>
      <c r="J26" s="526"/>
      <c r="K26" s="526"/>
      <c r="L26" s="527">
        <v>0</v>
      </c>
      <c r="M26" s="528">
        <v>0</v>
      </c>
      <c r="N26" s="528">
        <v>0</v>
      </c>
      <c r="O26" s="528">
        <v>0</v>
      </c>
      <c r="P26" s="529">
        <v>0</v>
      </c>
      <c r="Q26" s="529">
        <v>0</v>
      </c>
      <c r="R26" s="530">
        <v>32561.119500000001</v>
      </c>
      <c r="S26" s="531"/>
      <c r="T26" s="530">
        <v>0</v>
      </c>
    </row>
    <row r="27" spans="1:20">
      <c r="A27" s="522">
        <v>103210</v>
      </c>
      <c r="B27" s="522">
        <v>3302093</v>
      </c>
      <c r="C27" s="523" t="s">
        <v>100</v>
      </c>
      <c r="D27" s="524">
        <v>1</v>
      </c>
      <c r="E27" s="524" t="s">
        <v>536</v>
      </c>
      <c r="F27" s="525" t="s">
        <v>536</v>
      </c>
      <c r="G27" s="526"/>
      <c r="H27" s="526"/>
      <c r="I27" s="526"/>
      <c r="J27" s="526"/>
      <c r="K27" s="526"/>
      <c r="L27" s="527">
        <v>0</v>
      </c>
      <c r="M27" s="528">
        <v>0</v>
      </c>
      <c r="N27" s="528">
        <v>0</v>
      </c>
      <c r="O27" s="528">
        <v>0</v>
      </c>
      <c r="P27" s="529">
        <v>0</v>
      </c>
      <c r="Q27" s="529">
        <v>0</v>
      </c>
      <c r="R27" s="530">
        <v>23174.558000000001</v>
      </c>
      <c r="S27" s="531"/>
      <c r="T27" s="530">
        <v>0</v>
      </c>
    </row>
    <row r="28" spans="1:20">
      <c r="A28" s="522">
        <v>103214</v>
      </c>
      <c r="B28" s="522">
        <v>3302099</v>
      </c>
      <c r="C28" s="523" t="s">
        <v>101</v>
      </c>
      <c r="D28" s="524">
        <v>1</v>
      </c>
      <c r="E28" s="524" t="s">
        <v>536</v>
      </c>
      <c r="F28" s="525" t="s">
        <v>537</v>
      </c>
      <c r="G28" s="526">
        <v>10</v>
      </c>
      <c r="H28" s="526">
        <v>7</v>
      </c>
      <c r="I28" s="526">
        <v>0</v>
      </c>
      <c r="J28" s="526">
        <v>0</v>
      </c>
      <c r="K28" s="526" t="s">
        <v>538</v>
      </c>
      <c r="L28" s="527">
        <v>0</v>
      </c>
      <c r="M28" s="528">
        <v>0</v>
      </c>
      <c r="N28" s="528">
        <v>0</v>
      </c>
      <c r="O28" s="528">
        <v>0</v>
      </c>
      <c r="P28" s="529">
        <v>0</v>
      </c>
      <c r="Q28" s="529">
        <v>0</v>
      </c>
      <c r="R28" s="530">
        <v>20936.106400000001</v>
      </c>
      <c r="S28" s="531"/>
      <c r="T28" s="530">
        <v>0</v>
      </c>
    </row>
    <row r="29" spans="1:20">
      <c r="A29" s="522">
        <v>103217</v>
      </c>
      <c r="B29" s="522">
        <v>3302108</v>
      </c>
      <c r="C29" s="523" t="s">
        <v>102</v>
      </c>
      <c r="D29" s="524">
        <v>1</v>
      </c>
      <c r="E29" s="524" t="s">
        <v>536</v>
      </c>
      <c r="F29" s="525" t="s">
        <v>537</v>
      </c>
      <c r="G29" s="526">
        <v>18</v>
      </c>
      <c r="H29" s="526">
        <v>19</v>
      </c>
      <c r="I29" s="526">
        <v>0</v>
      </c>
      <c r="J29" s="526">
        <v>0</v>
      </c>
      <c r="K29" s="526" t="s">
        <v>538</v>
      </c>
      <c r="L29" s="527">
        <v>0</v>
      </c>
      <c r="M29" s="528">
        <v>0</v>
      </c>
      <c r="N29" s="528">
        <v>0</v>
      </c>
      <c r="O29" s="528">
        <v>0</v>
      </c>
      <c r="P29" s="529">
        <v>0</v>
      </c>
      <c r="Q29" s="529">
        <v>0</v>
      </c>
      <c r="R29" s="530">
        <v>20170.605</v>
      </c>
      <c r="S29" s="531"/>
      <c r="T29" s="530">
        <v>0</v>
      </c>
    </row>
    <row r="30" spans="1:20">
      <c r="A30" s="522">
        <v>103221</v>
      </c>
      <c r="B30" s="522">
        <v>3302115</v>
      </c>
      <c r="C30" s="523" t="s">
        <v>103</v>
      </c>
      <c r="D30" s="524">
        <v>1</v>
      </c>
      <c r="E30" s="524" t="s">
        <v>536</v>
      </c>
      <c r="F30" s="525" t="s">
        <v>536</v>
      </c>
      <c r="G30" s="526"/>
      <c r="H30" s="526"/>
      <c r="I30" s="526"/>
      <c r="J30" s="526"/>
      <c r="K30" s="526"/>
      <c r="L30" s="527">
        <v>0</v>
      </c>
      <c r="M30" s="528">
        <v>0</v>
      </c>
      <c r="N30" s="528">
        <v>0</v>
      </c>
      <c r="O30" s="528">
        <v>0</v>
      </c>
      <c r="P30" s="529">
        <v>0</v>
      </c>
      <c r="Q30" s="529">
        <v>0</v>
      </c>
      <c r="R30" s="530">
        <v>57342.148500000003</v>
      </c>
      <c r="S30" s="531"/>
      <c r="T30" s="530">
        <v>0</v>
      </c>
    </row>
    <row r="31" spans="1:20">
      <c r="A31" s="522">
        <v>103227</v>
      </c>
      <c r="B31" s="522">
        <v>3302127</v>
      </c>
      <c r="C31" s="523" t="s">
        <v>104</v>
      </c>
      <c r="D31" s="524">
        <v>1</v>
      </c>
      <c r="E31" s="524" t="s">
        <v>536</v>
      </c>
      <c r="F31" s="525" t="s">
        <v>536</v>
      </c>
      <c r="G31" s="526"/>
      <c r="H31" s="526"/>
      <c r="I31" s="526"/>
      <c r="J31" s="526"/>
      <c r="K31" s="526"/>
      <c r="L31" s="527">
        <v>0</v>
      </c>
      <c r="M31" s="528">
        <v>0</v>
      </c>
      <c r="N31" s="528">
        <v>0</v>
      </c>
      <c r="O31" s="528">
        <v>0</v>
      </c>
      <c r="P31" s="529">
        <v>0</v>
      </c>
      <c r="Q31" s="529">
        <v>0</v>
      </c>
      <c r="R31" s="530">
        <v>77224.601999999999</v>
      </c>
      <c r="S31" s="531"/>
      <c r="T31" s="530">
        <v>0</v>
      </c>
    </row>
    <row r="32" spans="1:20">
      <c r="A32" s="522">
        <v>103228</v>
      </c>
      <c r="B32" s="522">
        <v>3302128</v>
      </c>
      <c r="C32" s="523" t="s">
        <v>105</v>
      </c>
      <c r="D32" s="524">
        <v>1</v>
      </c>
      <c r="E32" s="524" t="s">
        <v>536</v>
      </c>
      <c r="F32" s="525" t="s">
        <v>537</v>
      </c>
      <c r="G32" s="526">
        <v>12</v>
      </c>
      <c r="H32" s="526">
        <v>13</v>
      </c>
      <c r="I32" s="526">
        <v>0</v>
      </c>
      <c r="J32" s="526">
        <v>0</v>
      </c>
      <c r="K32" s="526" t="s">
        <v>538</v>
      </c>
      <c r="L32" s="527">
        <v>0</v>
      </c>
      <c r="M32" s="528">
        <v>0</v>
      </c>
      <c r="N32" s="528">
        <v>0</v>
      </c>
      <c r="O32" s="528">
        <v>0</v>
      </c>
      <c r="P32" s="529">
        <v>0</v>
      </c>
      <c r="Q32" s="529">
        <v>0</v>
      </c>
      <c r="R32" s="530">
        <v>20071.683499999999</v>
      </c>
      <c r="S32" s="531"/>
      <c r="T32" s="530">
        <v>0</v>
      </c>
    </row>
    <row r="33" spans="1:20">
      <c r="A33" s="522">
        <v>103229</v>
      </c>
      <c r="B33" s="522">
        <v>3302129</v>
      </c>
      <c r="C33" s="523" t="s">
        <v>106</v>
      </c>
      <c r="D33" s="524">
        <v>1</v>
      </c>
      <c r="E33" s="524" t="s">
        <v>536</v>
      </c>
      <c r="F33" s="525" t="s">
        <v>537</v>
      </c>
      <c r="G33" s="526">
        <v>12</v>
      </c>
      <c r="H33" s="526">
        <v>11</v>
      </c>
      <c r="I33" s="526">
        <v>0</v>
      </c>
      <c r="J33" s="526">
        <v>0</v>
      </c>
      <c r="K33" s="526" t="s">
        <v>538</v>
      </c>
      <c r="L33" s="527">
        <v>0</v>
      </c>
      <c r="M33" s="528">
        <v>0</v>
      </c>
      <c r="N33" s="528">
        <v>0</v>
      </c>
      <c r="O33" s="528">
        <v>0</v>
      </c>
      <c r="P33" s="529">
        <v>0</v>
      </c>
      <c r="Q33" s="529">
        <v>0</v>
      </c>
      <c r="R33" s="530">
        <v>18527.719300000001</v>
      </c>
      <c r="S33" s="531"/>
      <c r="T33" s="530">
        <v>0</v>
      </c>
    </row>
    <row r="34" spans="1:20">
      <c r="A34" s="522">
        <v>103233</v>
      </c>
      <c r="B34" s="522">
        <v>3302133</v>
      </c>
      <c r="C34" s="523" t="s">
        <v>107</v>
      </c>
      <c r="D34" s="524">
        <v>1</v>
      </c>
      <c r="E34" s="524" t="s">
        <v>536</v>
      </c>
      <c r="F34" s="525" t="s">
        <v>536</v>
      </c>
      <c r="G34" s="526"/>
      <c r="H34" s="526"/>
      <c r="I34" s="526"/>
      <c r="J34" s="526"/>
      <c r="K34" s="526"/>
      <c r="L34" s="527">
        <v>0</v>
      </c>
      <c r="M34" s="528">
        <v>0</v>
      </c>
      <c r="N34" s="528">
        <v>0</v>
      </c>
      <c r="O34" s="528">
        <v>0</v>
      </c>
      <c r="P34" s="529">
        <v>0</v>
      </c>
      <c r="Q34" s="529">
        <v>0</v>
      </c>
      <c r="R34" s="530">
        <v>59935.512000000002</v>
      </c>
      <c r="S34" s="531"/>
      <c r="T34" s="530">
        <v>300463.24</v>
      </c>
    </row>
    <row r="35" spans="1:20">
      <c r="A35" s="522">
        <v>103237</v>
      </c>
      <c r="B35" s="522">
        <v>3302142</v>
      </c>
      <c r="C35" s="523" t="s">
        <v>108</v>
      </c>
      <c r="D35" s="524">
        <v>1</v>
      </c>
      <c r="E35" s="524" t="s">
        <v>536</v>
      </c>
      <c r="F35" s="525" t="s">
        <v>536</v>
      </c>
      <c r="G35" s="526"/>
      <c r="H35" s="526"/>
      <c r="I35" s="526"/>
      <c r="J35" s="526"/>
      <c r="K35" s="526"/>
      <c r="L35" s="527">
        <v>0</v>
      </c>
      <c r="M35" s="528">
        <v>0</v>
      </c>
      <c r="N35" s="528">
        <v>0</v>
      </c>
      <c r="O35" s="528">
        <v>0</v>
      </c>
      <c r="P35" s="529">
        <v>0</v>
      </c>
      <c r="Q35" s="529">
        <v>0</v>
      </c>
      <c r="R35" s="530">
        <v>29216.989399999999</v>
      </c>
      <c r="S35" s="531"/>
      <c r="T35" s="530">
        <v>0</v>
      </c>
    </row>
    <row r="36" spans="1:20">
      <c r="A36" s="522">
        <v>103241</v>
      </c>
      <c r="B36" s="522">
        <v>3302150</v>
      </c>
      <c r="C36" s="523" t="s">
        <v>109</v>
      </c>
      <c r="D36" s="524">
        <v>1</v>
      </c>
      <c r="E36" s="524" t="s">
        <v>536</v>
      </c>
      <c r="F36" s="525" t="s">
        <v>536</v>
      </c>
      <c r="G36" s="526"/>
      <c r="H36" s="526"/>
      <c r="I36" s="526"/>
      <c r="J36" s="526"/>
      <c r="K36" s="526"/>
      <c r="L36" s="527">
        <v>0</v>
      </c>
      <c r="M36" s="528">
        <v>0</v>
      </c>
      <c r="N36" s="528">
        <v>0</v>
      </c>
      <c r="O36" s="528">
        <v>0</v>
      </c>
      <c r="P36" s="529">
        <v>0</v>
      </c>
      <c r="Q36" s="529">
        <v>0</v>
      </c>
      <c r="R36" s="530">
        <v>36595.2405</v>
      </c>
      <c r="S36" s="531"/>
      <c r="T36" s="530">
        <v>0</v>
      </c>
    </row>
    <row r="37" spans="1:20">
      <c r="A37" s="522">
        <v>103243</v>
      </c>
      <c r="B37" s="522">
        <v>3302153</v>
      </c>
      <c r="C37" s="523" t="s">
        <v>110</v>
      </c>
      <c r="D37" s="524">
        <v>1</v>
      </c>
      <c r="E37" s="524" t="s">
        <v>536</v>
      </c>
      <c r="F37" s="525" t="s">
        <v>537</v>
      </c>
      <c r="G37" s="526">
        <v>36</v>
      </c>
      <c r="H37" s="526">
        <v>31</v>
      </c>
      <c r="I37" s="526">
        <v>0</v>
      </c>
      <c r="J37" s="526">
        <v>0</v>
      </c>
      <c r="K37" s="526" t="s">
        <v>538</v>
      </c>
      <c r="L37" s="527">
        <v>0</v>
      </c>
      <c r="M37" s="528">
        <v>0</v>
      </c>
      <c r="N37" s="528">
        <v>0</v>
      </c>
      <c r="O37" s="528">
        <v>0</v>
      </c>
      <c r="P37" s="529">
        <v>0</v>
      </c>
      <c r="Q37" s="529">
        <v>0</v>
      </c>
      <c r="R37" s="530">
        <v>9336.1085999999996</v>
      </c>
      <c r="S37" s="531"/>
      <c r="T37" s="530">
        <v>0</v>
      </c>
    </row>
    <row r="38" spans="1:20">
      <c r="A38" s="522">
        <v>103246</v>
      </c>
      <c r="B38" s="522">
        <v>3302157</v>
      </c>
      <c r="C38" s="523" t="s">
        <v>111</v>
      </c>
      <c r="D38" s="524">
        <v>1</v>
      </c>
      <c r="E38" s="524" t="s">
        <v>536</v>
      </c>
      <c r="F38" s="525" t="s">
        <v>536</v>
      </c>
      <c r="G38" s="526"/>
      <c r="H38" s="526"/>
      <c r="I38" s="526"/>
      <c r="J38" s="526"/>
      <c r="K38" s="526"/>
      <c r="L38" s="527">
        <v>0</v>
      </c>
      <c r="M38" s="528">
        <v>0</v>
      </c>
      <c r="N38" s="528">
        <v>0</v>
      </c>
      <c r="O38" s="528">
        <v>0</v>
      </c>
      <c r="P38" s="529">
        <v>0</v>
      </c>
      <c r="Q38" s="529">
        <v>0</v>
      </c>
      <c r="R38" s="530">
        <v>41493.815999999999</v>
      </c>
      <c r="S38" s="531"/>
      <c r="T38" s="530">
        <v>0</v>
      </c>
    </row>
    <row r="39" spans="1:20">
      <c r="A39" s="522">
        <v>103247</v>
      </c>
      <c r="B39" s="522">
        <v>3302159</v>
      </c>
      <c r="C39" s="523" t="s">
        <v>112</v>
      </c>
      <c r="D39" s="524">
        <v>1</v>
      </c>
      <c r="E39" s="524" t="s">
        <v>536</v>
      </c>
      <c r="F39" s="525" t="s">
        <v>536</v>
      </c>
      <c r="G39" s="526"/>
      <c r="H39" s="526"/>
      <c r="I39" s="526"/>
      <c r="J39" s="526"/>
      <c r="K39" s="526"/>
      <c r="L39" s="527">
        <v>0</v>
      </c>
      <c r="M39" s="528">
        <v>0</v>
      </c>
      <c r="N39" s="528">
        <v>0</v>
      </c>
      <c r="O39" s="528">
        <v>0</v>
      </c>
      <c r="P39" s="529">
        <v>0</v>
      </c>
      <c r="Q39" s="529">
        <v>0</v>
      </c>
      <c r="R39" s="530">
        <v>20014.391</v>
      </c>
      <c r="S39" s="531"/>
      <c r="T39" s="530">
        <v>0</v>
      </c>
    </row>
    <row r="40" spans="1:20">
      <c r="A40" s="522">
        <v>103248</v>
      </c>
      <c r="B40" s="522">
        <v>3302160</v>
      </c>
      <c r="C40" s="523" t="s">
        <v>113</v>
      </c>
      <c r="D40" s="524">
        <v>1</v>
      </c>
      <c r="E40" s="524" t="s">
        <v>536</v>
      </c>
      <c r="F40" s="525" t="s">
        <v>536</v>
      </c>
      <c r="G40" s="526"/>
      <c r="H40" s="526"/>
      <c r="I40" s="526"/>
      <c r="J40" s="526"/>
      <c r="K40" s="526"/>
      <c r="L40" s="527">
        <v>0</v>
      </c>
      <c r="M40" s="528">
        <v>0</v>
      </c>
      <c r="N40" s="528">
        <v>0</v>
      </c>
      <c r="O40" s="528">
        <v>0</v>
      </c>
      <c r="P40" s="529">
        <v>0</v>
      </c>
      <c r="Q40" s="529">
        <v>0</v>
      </c>
      <c r="R40" s="530">
        <v>13024.4478</v>
      </c>
      <c r="S40" s="531"/>
      <c r="T40" s="530">
        <v>0</v>
      </c>
    </row>
    <row r="41" spans="1:20">
      <c r="A41" s="522">
        <v>103249</v>
      </c>
      <c r="B41" s="522">
        <v>3302161</v>
      </c>
      <c r="C41" s="523" t="s">
        <v>114</v>
      </c>
      <c r="D41" s="524">
        <v>1</v>
      </c>
      <c r="E41" s="524" t="s">
        <v>536</v>
      </c>
      <c r="F41" s="525" t="s">
        <v>536</v>
      </c>
      <c r="G41" s="526"/>
      <c r="H41" s="526"/>
      <c r="I41" s="526"/>
      <c r="J41" s="526"/>
      <c r="K41" s="526"/>
      <c r="L41" s="527">
        <v>0</v>
      </c>
      <c r="M41" s="528">
        <v>0</v>
      </c>
      <c r="N41" s="528">
        <v>0</v>
      </c>
      <c r="O41" s="528">
        <v>0</v>
      </c>
      <c r="P41" s="529">
        <v>0</v>
      </c>
      <c r="Q41" s="529">
        <v>0</v>
      </c>
      <c r="R41" s="530">
        <v>14978.241599999999</v>
      </c>
      <c r="S41" s="531"/>
      <c r="T41" s="530">
        <v>0</v>
      </c>
    </row>
    <row r="42" spans="1:20">
      <c r="A42" s="522">
        <v>103252</v>
      </c>
      <c r="B42" s="522">
        <v>3302169</v>
      </c>
      <c r="C42" s="523" t="s">
        <v>115</v>
      </c>
      <c r="D42" s="524">
        <v>1</v>
      </c>
      <c r="E42" s="524" t="s">
        <v>536</v>
      </c>
      <c r="F42" s="525" t="s">
        <v>536</v>
      </c>
      <c r="G42" s="526"/>
      <c r="H42" s="526"/>
      <c r="I42" s="526"/>
      <c r="J42" s="526"/>
      <c r="K42" s="526"/>
      <c r="L42" s="527">
        <v>0</v>
      </c>
      <c r="M42" s="528">
        <v>0</v>
      </c>
      <c r="N42" s="528">
        <v>0</v>
      </c>
      <c r="O42" s="528">
        <v>0</v>
      </c>
      <c r="P42" s="529">
        <v>0</v>
      </c>
      <c r="Q42" s="529">
        <v>0</v>
      </c>
      <c r="R42" s="530">
        <v>38324.1495</v>
      </c>
      <c r="S42" s="531"/>
      <c r="T42" s="530">
        <v>0</v>
      </c>
    </row>
    <row r="43" spans="1:20">
      <c r="A43" s="522">
        <v>103255</v>
      </c>
      <c r="B43" s="522">
        <v>3302174</v>
      </c>
      <c r="C43" s="523" t="s">
        <v>116</v>
      </c>
      <c r="D43" s="524">
        <v>1</v>
      </c>
      <c r="E43" s="524" t="s">
        <v>536</v>
      </c>
      <c r="F43" s="525" t="s">
        <v>536</v>
      </c>
      <c r="G43" s="526"/>
      <c r="H43" s="526"/>
      <c r="I43" s="526"/>
      <c r="J43" s="526"/>
      <c r="K43" s="526"/>
      <c r="L43" s="527">
        <v>0</v>
      </c>
      <c r="M43" s="528">
        <v>0</v>
      </c>
      <c r="N43" s="528">
        <v>0</v>
      </c>
      <c r="O43" s="528">
        <v>0</v>
      </c>
      <c r="P43" s="529">
        <v>0</v>
      </c>
      <c r="Q43" s="529">
        <v>0</v>
      </c>
      <c r="R43" s="530">
        <v>30832.210500000001</v>
      </c>
      <c r="S43" s="531"/>
      <c r="T43" s="530">
        <v>0</v>
      </c>
    </row>
    <row r="44" spans="1:20">
      <c r="A44" s="522">
        <v>103256</v>
      </c>
      <c r="B44" s="522">
        <v>3302176</v>
      </c>
      <c r="C44" s="523" t="s">
        <v>117</v>
      </c>
      <c r="D44" s="524">
        <v>1</v>
      </c>
      <c r="E44" s="524" t="s">
        <v>536</v>
      </c>
      <c r="F44" s="525" t="s">
        <v>536</v>
      </c>
      <c r="G44" s="526"/>
      <c r="H44" s="526"/>
      <c r="I44" s="526"/>
      <c r="J44" s="526"/>
      <c r="K44" s="526"/>
      <c r="L44" s="527">
        <v>0</v>
      </c>
      <c r="M44" s="528">
        <v>0</v>
      </c>
      <c r="N44" s="528">
        <v>0</v>
      </c>
      <c r="O44" s="528">
        <v>0</v>
      </c>
      <c r="P44" s="529">
        <v>0</v>
      </c>
      <c r="Q44" s="529">
        <v>0</v>
      </c>
      <c r="R44" s="530">
        <v>78377.207999999999</v>
      </c>
      <c r="S44" s="531"/>
      <c r="T44" s="530">
        <v>0</v>
      </c>
    </row>
    <row r="45" spans="1:20">
      <c r="A45" s="522">
        <v>103257</v>
      </c>
      <c r="B45" s="522">
        <v>3302178</v>
      </c>
      <c r="C45" s="523" t="s">
        <v>118</v>
      </c>
      <c r="D45" s="524">
        <v>1</v>
      </c>
      <c r="E45" s="524" t="s">
        <v>536</v>
      </c>
      <c r="F45" s="525" t="s">
        <v>536</v>
      </c>
      <c r="G45" s="526"/>
      <c r="H45" s="526"/>
      <c r="I45" s="526"/>
      <c r="J45" s="526"/>
      <c r="K45" s="526"/>
      <c r="L45" s="527">
        <v>0</v>
      </c>
      <c r="M45" s="528">
        <v>0</v>
      </c>
      <c r="N45" s="528">
        <v>0</v>
      </c>
      <c r="O45" s="528">
        <v>0</v>
      </c>
      <c r="P45" s="529">
        <v>0</v>
      </c>
      <c r="Q45" s="529">
        <v>0</v>
      </c>
      <c r="R45" s="530">
        <v>21594.4745</v>
      </c>
      <c r="S45" s="531"/>
      <c r="T45" s="530">
        <v>0</v>
      </c>
    </row>
    <row r="46" spans="1:20">
      <c r="A46" s="522">
        <v>103261</v>
      </c>
      <c r="B46" s="522">
        <v>3302183</v>
      </c>
      <c r="C46" s="523" t="s">
        <v>119</v>
      </c>
      <c r="D46" s="524">
        <v>1</v>
      </c>
      <c r="E46" s="524" t="s">
        <v>536</v>
      </c>
      <c r="F46" s="525" t="s">
        <v>537</v>
      </c>
      <c r="G46" s="526">
        <v>24</v>
      </c>
      <c r="H46" s="526">
        <v>19</v>
      </c>
      <c r="I46" s="526">
        <v>0</v>
      </c>
      <c r="J46" s="526">
        <v>0</v>
      </c>
      <c r="K46" s="526" t="s">
        <v>538</v>
      </c>
      <c r="L46" s="527">
        <v>0</v>
      </c>
      <c r="M46" s="528">
        <v>0</v>
      </c>
      <c r="N46" s="528">
        <v>0</v>
      </c>
      <c r="O46" s="528">
        <v>0</v>
      </c>
      <c r="P46" s="529">
        <v>0</v>
      </c>
      <c r="Q46" s="529">
        <v>0</v>
      </c>
      <c r="R46" s="530">
        <v>37459.695</v>
      </c>
      <c r="S46" s="531"/>
      <c r="T46" s="530">
        <v>0</v>
      </c>
    </row>
    <row r="47" spans="1:20">
      <c r="A47" s="522">
        <v>103262</v>
      </c>
      <c r="B47" s="522">
        <v>3302184</v>
      </c>
      <c r="C47" s="523" t="s">
        <v>120</v>
      </c>
      <c r="D47" s="524">
        <v>1</v>
      </c>
      <c r="E47" s="524" t="s">
        <v>536</v>
      </c>
      <c r="F47" s="525" t="s">
        <v>536</v>
      </c>
      <c r="G47" s="526"/>
      <c r="H47" s="526"/>
      <c r="I47" s="526"/>
      <c r="J47" s="526"/>
      <c r="K47" s="526"/>
      <c r="L47" s="527">
        <v>0</v>
      </c>
      <c r="M47" s="528">
        <v>0</v>
      </c>
      <c r="N47" s="528">
        <v>0</v>
      </c>
      <c r="O47" s="528">
        <v>0</v>
      </c>
      <c r="P47" s="529">
        <v>0</v>
      </c>
      <c r="Q47" s="529">
        <v>0</v>
      </c>
      <c r="R47" s="530">
        <v>44087.179499999998</v>
      </c>
      <c r="S47" s="531"/>
      <c r="T47" s="530">
        <v>0</v>
      </c>
    </row>
    <row r="48" spans="1:20">
      <c r="A48" s="522">
        <v>103263</v>
      </c>
      <c r="B48" s="522">
        <v>3302185</v>
      </c>
      <c r="C48" s="523" t="s">
        <v>121</v>
      </c>
      <c r="D48" s="524">
        <v>1</v>
      </c>
      <c r="E48" s="524" t="s">
        <v>536</v>
      </c>
      <c r="F48" s="525" t="s">
        <v>536</v>
      </c>
      <c r="G48" s="526"/>
      <c r="H48" s="526"/>
      <c r="I48" s="526"/>
      <c r="J48" s="526"/>
      <c r="K48" s="526"/>
      <c r="L48" s="527">
        <v>0</v>
      </c>
      <c r="M48" s="528">
        <v>0</v>
      </c>
      <c r="N48" s="528">
        <v>0</v>
      </c>
      <c r="O48" s="528">
        <v>0</v>
      </c>
      <c r="P48" s="529">
        <v>0</v>
      </c>
      <c r="Q48" s="529">
        <v>0</v>
      </c>
      <c r="R48" s="530">
        <v>34001.877</v>
      </c>
      <c r="S48" s="531"/>
      <c r="T48" s="530">
        <v>0</v>
      </c>
    </row>
    <row r="49" spans="1:20">
      <c r="A49" s="522">
        <v>103265</v>
      </c>
      <c r="B49" s="522">
        <v>3302189</v>
      </c>
      <c r="C49" s="523" t="s">
        <v>122</v>
      </c>
      <c r="D49" s="524">
        <v>1</v>
      </c>
      <c r="E49" s="524" t="s">
        <v>536</v>
      </c>
      <c r="F49" s="525" t="s">
        <v>536</v>
      </c>
      <c r="G49" s="526"/>
      <c r="H49" s="526"/>
      <c r="I49" s="526"/>
      <c r="J49" s="526"/>
      <c r="K49" s="526"/>
      <c r="L49" s="527">
        <v>0</v>
      </c>
      <c r="M49" s="528">
        <v>0</v>
      </c>
      <c r="N49" s="528">
        <v>0</v>
      </c>
      <c r="O49" s="528">
        <v>0</v>
      </c>
      <c r="P49" s="529">
        <v>0</v>
      </c>
      <c r="Q49" s="529">
        <v>0</v>
      </c>
      <c r="R49" s="530">
        <v>33713.7255</v>
      </c>
      <c r="S49" s="531"/>
      <c r="T49" s="530">
        <v>0</v>
      </c>
    </row>
    <row r="50" spans="1:20">
      <c r="A50" s="522">
        <v>103266</v>
      </c>
      <c r="B50" s="522">
        <v>3302190</v>
      </c>
      <c r="C50" s="523" t="s">
        <v>123</v>
      </c>
      <c r="D50" s="524">
        <v>1</v>
      </c>
      <c r="E50" s="524" t="s">
        <v>536</v>
      </c>
      <c r="F50" s="525" t="s">
        <v>536</v>
      </c>
      <c r="G50" s="526"/>
      <c r="H50" s="526"/>
      <c r="I50" s="526"/>
      <c r="J50" s="526"/>
      <c r="K50" s="526"/>
      <c r="L50" s="527">
        <v>0</v>
      </c>
      <c r="M50" s="528">
        <v>0</v>
      </c>
      <c r="N50" s="528">
        <v>0</v>
      </c>
      <c r="O50" s="528">
        <v>0</v>
      </c>
      <c r="P50" s="529">
        <v>0</v>
      </c>
      <c r="Q50" s="529">
        <v>0</v>
      </c>
      <c r="R50" s="530">
        <v>25808.030500000001</v>
      </c>
      <c r="S50" s="531"/>
      <c r="T50" s="530">
        <v>0</v>
      </c>
    </row>
    <row r="51" spans="1:20">
      <c r="A51" s="522">
        <v>103268</v>
      </c>
      <c r="B51" s="522">
        <v>3302192</v>
      </c>
      <c r="C51" s="523" t="s">
        <v>124</v>
      </c>
      <c r="D51" s="524">
        <v>1</v>
      </c>
      <c r="E51" s="524" t="s">
        <v>536</v>
      </c>
      <c r="F51" s="525" t="s">
        <v>536</v>
      </c>
      <c r="G51" s="526"/>
      <c r="H51" s="526"/>
      <c r="I51" s="526"/>
      <c r="J51" s="526"/>
      <c r="K51" s="526"/>
      <c r="L51" s="527">
        <v>0</v>
      </c>
      <c r="M51" s="528">
        <v>0</v>
      </c>
      <c r="N51" s="528">
        <v>0</v>
      </c>
      <c r="O51" s="528">
        <v>0</v>
      </c>
      <c r="P51" s="529">
        <v>0</v>
      </c>
      <c r="Q51" s="529">
        <v>0</v>
      </c>
      <c r="R51" s="530">
        <v>45816.088499999998</v>
      </c>
      <c r="S51" s="531"/>
      <c r="T51" s="530">
        <v>0</v>
      </c>
    </row>
    <row r="52" spans="1:20">
      <c r="A52" s="522">
        <v>103279</v>
      </c>
      <c r="B52" s="522">
        <v>3302225</v>
      </c>
      <c r="C52" s="523" t="s">
        <v>125</v>
      </c>
      <c r="D52" s="524">
        <v>1</v>
      </c>
      <c r="E52" s="524" t="s">
        <v>536</v>
      </c>
      <c r="F52" s="525" t="s">
        <v>537</v>
      </c>
      <c r="G52" s="526">
        <v>8</v>
      </c>
      <c r="H52" s="526">
        <v>5</v>
      </c>
      <c r="I52" s="526">
        <v>0</v>
      </c>
      <c r="J52" s="526">
        <v>0</v>
      </c>
      <c r="K52" s="526" t="s">
        <v>538</v>
      </c>
      <c r="L52" s="527">
        <v>0</v>
      </c>
      <c r="M52" s="528">
        <v>0</v>
      </c>
      <c r="N52" s="528">
        <v>0</v>
      </c>
      <c r="O52" s="528">
        <v>0</v>
      </c>
      <c r="P52" s="529">
        <v>0</v>
      </c>
      <c r="Q52" s="529">
        <v>0</v>
      </c>
      <c r="R52" s="530">
        <v>21523.3655</v>
      </c>
      <c r="S52" s="531"/>
      <c r="T52" s="530">
        <v>0</v>
      </c>
    </row>
    <row r="53" spans="1:20">
      <c r="A53" s="522">
        <v>103281</v>
      </c>
      <c r="B53" s="522">
        <v>3302227</v>
      </c>
      <c r="C53" s="523" t="s">
        <v>126</v>
      </c>
      <c r="D53" s="524">
        <v>1</v>
      </c>
      <c r="E53" s="524" t="s">
        <v>536</v>
      </c>
      <c r="F53" s="525" t="s">
        <v>536</v>
      </c>
      <c r="G53" s="526"/>
      <c r="H53" s="526"/>
      <c r="I53" s="526"/>
      <c r="J53" s="526"/>
      <c r="K53" s="526"/>
      <c r="L53" s="527">
        <v>0</v>
      </c>
      <c r="M53" s="528">
        <v>0</v>
      </c>
      <c r="N53" s="528">
        <v>0</v>
      </c>
      <c r="O53" s="528">
        <v>0</v>
      </c>
      <c r="P53" s="529">
        <v>0</v>
      </c>
      <c r="Q53" s="529">
        <v>0</v>
      </c>
      <c r="R53" s="530">
        <v>33764.030599999998</v>
      </c>
      <c r="S53" s="531"/>
      <c r="T53" s="530">
        <v>0</v>
      </c>
    </row>
    <row r="54" spans="1:20">
      <c r="A54" s="522">
        <v>103284</v>
      </c>
      <c r="B54" s="522">
        <v>3302231</v>
      </c>
      <c r="C54" s="523" t="s">
        <v>127</v>
      </c>
      <c r="D54" s="524">
        <v>1</v>
      </c>
      <c r="E54" s="524" t="s">
        <v>536</v>
      </c>
      <c r="F54" s="525" t="s">
        <v>536</v>
      </c>
      <c r="G54" s="526"/>
      <c r="H54" s="526"/>
      <c r="I54" s="526"/>
      <c r="J54" s="526"/>
      <c r="K54" s="526"/>
      <c r="L54" s="527">
        <v>0</v>
      </c>
      <c r="M54" s="528">
        <v>0</v>
      </c>
      <c r="N54" s="528">
        <v>0</v>
      </c>
      <c r="O54" s="528">
        <v>0</v>
      </c>
      <c r="P54" s="529">
        <v>0</v>
      </c>
      <c r="Q54" s="529">
        <v>0</v>
      </c>
      <c r="R54" s="530">
        <v>37171.5435</v>
      </c>
      <c r="S54" s="531"/>
      <c r="T54" s="530">
        <v>0</v>
      </c>
    </row>
    <row r="55" spans="1:20">
      <c r="A55" s="522">
        <v>103289</v>
      </c>
      <c r="B55" s="522">
        <v>3302239</v>
      </c>
      <c r="C55" s="523" t="s">
        <v>128</v>
      </c>
      <c r="D55" s="524">
        <v>1</v>
      </c>
      <c r="E55" s="524" t="s">
        <v>536</v>
      </c>
      <c r="F55" s="525" t="s">
        <v>536</v>
      </c>
      <c r="G55" s="526"/>
      <c r="H55" s="526"/>
      <c r="I55" s="526"/>
      <c r="J55" s="526"/>
      <c r="K55" s="526"/>
      <c r="L55" s="527">
        <v>0</v>
      </c>
      <c r="M55" s="528">
        <v>0</v>
      </c>
      <c r="N55" s="528">
        <v>0</v>
      </c>
      <c r="O55" s="528">
        <v>0</v>
      </c>
      <c r="P55" s="529">
        <v>0</v>
      </c>
      <c r="Q55" s="529">
        <v>0</v>
      </c>
      <c r="R55" s="530">
        <v>11721.960800000001</v>
      </c>
      <c r="S55" s="531"/>
      <c r="T55" s="530">
        <v>0</v>
      </c>
    </row>
    <row r="56" spans="1:20">
      <c r="A56" s="522">
        <v>103291</v>
      </c>
      <c r="B56" s="522">
        <v>3302241</v>
      </c>
      <c r="C56" s="523" t="s">
        <v>129</v>
      </c>
      <c r="D56" s="524">
        <v>1</v>
      </c>
      <c r="E56" s="524" t="s">
        <v>536</v>
      </c>
      <c r="F56" s="525" t="s">
        <v>537</v>
      </c>
      <c r="G56" s="526">
        <v>0</v>
      </c>
      <c r="H56" s="526">
        <v>0</v>
      </c>
      <c r="I56" s="526">
        <v>0</v>
      </c>
      <c r="J56" s="526">
        <v>0</v>
      </c>
      <c r="K56" s="526" t="s">
        <v>538</v>
      </c>
      <c r="L56" s="527">
        <v>0</v>
      </c>
      <c r="M56" s="528">
        <v>0</v>
      </c>
      <c r="N56" s="528">
        <v>0</v>
      </c>
      <c r="O56" s="528">
        <v>0</v>
      </c>
      <c r="P56" s="529">
        <v>0</v>
      </c>
      <c r="Q56" s="529">
        <v>0</v>
      </c>
      <c r="R56" s="531">
        <v>15538.427100000001</v>
      </c>
      <c r="S56" s="531"/>
      <c r="T56" s="531">
        <v>0</v>
      </c>
    </row>
    <row r="57" spans="1:20">
      <c r="A57" s="522">
        <v>103295</v>
      </c>
      <c r="B57" s="522">
        <v>3302245</v>
      </c>
      <c r="C57" s="523" t="s">
        <v>130</v>
      </c>
      <c r="D57" s="524">
        <v>1</v>
      </c>
      <c r="E57" s="524" t="s">
        <v>536</v>
      </c>
      <c r="F57" s="525" t="s">
        <v>537</v>
      </c>
      <c r="G57" s="526">
        <v>12</v>
      </c>
      <c r="H57" s="526">
        <v>10</v>
      </c>
      <c r="I57" s="526">
        <v>0</v>
      </c>
      <c r="J57" s="526">
        <v>0</v>
      </c>
      <c r="K57" s="526" t="s">
        <v>538</v>
      </c>
      <c r="L57" s="527">
        <v>0</v>
      </c>
      <c r="M57" s="528">
        <v>0</v>
      </c>
      <c r="N57" s="528">
        <v>0</v>
      </c>
      <c r="O57" s="528">
        <v>0</v>
      </c>
      <c r="P57" s="529">
        <v>0</v>
      </c>
      <c r="Q57" s="529">
        <v>0</v>
      </c>
      <c r="R57" s="530">
        <v>24886.3151</v>
      </c>
      <c r="S57" s="531"/>
      <c r="T57" s="530">
        <v>0</v>
      </c>
    </row>
    <row r="58" spans="1:20">
      <c r="A58" s="522">
        <v>103298</v>
      </c>
      <c r="B58" s="522">
        <v>3302251</v>
      </c>
      <c r="C58" s="523" t="s">
        <v>131</v>
      </c>
      <c r="D58" s="524">
        <v>1</v>
      </c>
      <c r="E58" s="524" t="s">
        <v>536</v>
      </c>
      <c r="F58" s="525" t="s">
        <v>536</v>
      </c>
      <c r="G58" s="526"/>
      <c r="H58" s="526"/>
      <c r="I58" s="526"/>
      <c r="J58" s="526"/>
      <c r="K58" s="526"/>
      <c r="L58" s="527">
        <v>0</v>
      </c>
      <c r="M58" s="528">
        <v>0</v>
      </c>
      <c r="N58" s="528">
        <v>0</v>
      </c>
      <c r="O58" s="528">
        <v>0</v>
      </c>
      <c r="P58" s="529">
        <v>0</v>
      </c>
      <c r="Q58" s="529">
        <v>0</v>
      </c>
      <c r="R58" s="530">
        <v>15444.920400000001</v>
      </c>
      <c r="S58" s="531"/>
      <c r="T58" s="530">
        <v>0</v>
      </c>
    </row>
    <row r="59" spans="1:20">
      <c r="A59" s="522">
        <v>103300</v>
      </c>
      <c r="B59" s="522">
        <v>3302254</v>
      </c>
      <c r="C59" s="523" t="s">
        <v>132</v>
      </c>
      <c r="D59" s="524">
        <v>1</v>
      </c>
      <c r="E59" s="524" t="s">
        <v>536</v>
      </c>
      <c r="F59" s="525" t="s">
        <v>537</v>
      </c>
      <c r="G59" s="526">
        <v>15</v>
      </c>
      <c r="H59" s="526">
        <v>15</v>
      </c>
      <c r="I59" s="526">
        <v>0</v>
      </c>
      <c r="J59" s="526">
        <v>0</v>
      </c>
      <c r="K59" s="526" t="s">
        <v>538</v>
      </c>
      <c r="L59" s="527">
        <v>0</v>
      </c>
      <c r="M59" s="528">
        <v>0</v>
      </c>
      <c r="N59" s="528">
        <v>0</v>
      </c>
      <c r="O59" s="528">
        <v>0</v>
      </c>
      <c r="P59" s="529">
        <v>0</v>
      </c>
      <c r="Q59" s="529">
        <v>0</v>
      </c>
      <c r="R59" s="530">
        <v>97395.206999999995</v>
      </c>
      <c r="S59" s="531"/>
      <c r="T59" s="530">
        <v>0</v>
      </c>
    </row>
    <row r="60" spans="1:20">
      <c r="A60" s="522">
        <v>103310</v>
      </c>
      <c r="B60" s="522">
        <v>3302278</v>
      </c>
      <c r="C60" s="523" t="s">
        <v>133</v>
      </c>
      <c r="D60" s="524">
        <v>1</v>
      </c>
      <c r="E60" s="524" t="s">
        <v>536</v>
      </c>
      <c r="F60" s="525" t="s">
        <v>536</v>
      </c>
      <c r="G60" s="526"/>
      <c r="H60" s="526"/>
      <c r="I60" s="526"/>
      <c r="J60" s="526"/>
      <c r="K60" s="526"/>
      <c r="L60" s="527">
        <v>0</v>
      </c>
      <c r="M60" s="528">
        <v>0</v>
      </c>
      <c r="N60" s="528">
        <v>0</v>
      </c>
      <c r="O60" s="528">
        <v>0</v>
      </c>
      <c r="P60" s="529">
        <v>0</v>
      </c>
      <c r="Q60" s="529">
        <v>0</v>
      </c>
      <c r="R60" s="530">
        <v>35442.6345</v>
      </c>
      <c r="S60" s="531"/>
      <c r="T60" s="530">
        <v>0</v>
      </c>
    </row>
    <row r="61" spans="1:20">
      <c r="A61" s="522">
        <v>103315</v>
      </c>
      <c r="B61" s="522">
        <v>3302289</v>
      </c>
      <c r="C61" s="523" t="s">
        <v>134</v>
      </c>
      <c r="D61" s="524">
        <v>1</v>
      </c>
      <c r="E61" s="524" t="s">
        <v>536</v>
      </c>
      <c r="F61" s="525" t="s">
        <v>536</v>
      </c>
      <c r="G61" s="526"/>
      <c r="H61" s="526"/>
      <c r="I61" s="526"/>
      <c r="J61" s="526"/>
      <c r="K61" s="526"/>
      <c r="L61" s="527">
        <v>0</v>
      </c>
      <c r="M61" s="528">
        <v>0</v>
      </c>
      <c r="N61" s="528">
        <v>0</v>
      </c>
      <c r="O61" s="528">
        <v>0</v>
      </c>
      <c r="P61" s="529">
        <v>0</v>
      </c>
      <c r="Q61" s="529">
        <v>0</v>
      </c>
      <c r="R61" s="530">
        <v>20036.387599999998</v>
      </c>
      <c r="S61" s="531"/>
      <c r="T61" s="530">
        <v>0</v>
      </c>
    </row>
    <row r="62" spans="1:20">
      <c r="A62" s="522">
        <v>103317</v>
      </c>
      <c r="B62" s="522">
        <v>3302293</v>
      </c>
      <c r="C62" s="523" t="s">
        <v>135</v>
      </c>
      <c r="D62" s="524">
        <v>1</v>
      </c>
      <c r="E62" s="524" t="s">
        <v>536</v>
      </c>
      <c r="F62" s="525" t="s">
        <v>536</v>
      </c>
      <c r="G62" s="526"/>
      <c r="H62" s="526"/>
      <c r="I62" s="526"/>
      <c r="J62" s="526"/>
      <c r="K62" s="526"/>
      <c r="L62" s="527">
        <v>0</v>
      </c>
      <c r="M62" s="528">
        <v>0</v>
      </c>
      <c r="N62" s="528">
        <v>0</v>
      </c>
      <c r="O62" s="528">
        <v>0</v>
      </c>
      <c r="P62" s="529">
        <v>0</v>
      </c>
      <c r="Q62" s="529">
        <v>0</v>
      </c>
      <c r="R62" s="530">
        <v>9508.9994999999999</v>
      </c>
      <c r="S62" s="531"/>
      <c r="T62" s="530">
        <v>0</v>
      </c>
    </row>
    <row r="63" spans="1:20">
      <c r="A63" s="522">
        <v>103318</v>
      </c>
      <c r="B63" s="522">
        <v>3302294</v>
      </c>
      <c r="C63" s="523" t="s">
        <v>136</v>
      </c>
      <c r="D63" s="524">
        <v>1</v>
      </c>
      <c r="E63" s="524" t="s">
        <v>536</v>
      </c>
      <c r="F63" s="525" t="s">
        <v>536</v>
      </c>
      <c r="G63" s="526"/>
      <c r="H63" s="526"/>
      <c r="I63" s="526"/>
      <c r="J63" s="526"/>
      <c r="K63" s="526"/>
      <c r="L63" s="527">
        <v>0</v>
      </c>
      <c r="M63" s="528">
        <v>0</v>
      </c>
      <c r="N63" s="528">
        <v>0</v>
      </c>
      <c r="O63" s="528">
        <v>0</v>
      </c>
      <c r="P63" s="529">
        <v>0</v>
      </c>
      <c r="Q63" s="529">
        <v>0</v>
      </c>
      <c r="R63" s="530">
        <v>50550.069300000003</v>
      </c>
      <c r="S63" s="531"/>
      <c r="T63" s="530">
        <v>0</v>
      </c>
    </row>
    <row r="64" spans="1:20">
      <c r="A64" s="522">
        <v>103320</v>
      </c>
      <c r="B64" s="522">
        <v>3302296</v>
      </c>
      <c r="C64" s="523" t="s">
        <v>137</v>
      </c>
      <c r="D64" s="524">
        <v>1</v>
      </c>
      <c r="E64" s="524" t="s">
        <v>536</v>
      </c>
      <c r="F64" s="525" t="s">
        <v>536</v>
      </c>
      <c r="G64" s="526"/>
      <c r="H64" s="526"/>
      <c r="I64" s="526"/>
      <c r="J64" s="526"/>
      <c r="K64" s="526"/>
      <c r="L64" s="527">
        <v>0</v>
      </c>
      <c r="M64" s="528">
        <v>0</v>
      </c>
      <c r="N64" s="528">
        <v>0</v>
      </c>
      <c r="O64" s="528">
        <v>0</v>
      </c>
      <c r="P64" s="529">
        <v>0</v>
      </c>
      <c r="Q64" s="529">
        <v>0</v>
      </c>
      <c r="R64" s="530">
        <v>30544.059000000001</v>
      </c>
      <c r="S64" s="531"/>
      <c r="T64" s="530">
        <v>0</v>
      </c>
    </row>
    <row r="65" spans="1:20">
      <c r="A65" s="522">
        <v>103324</v>
      </c>
      <c r="B65" s="522">
        <v>3302300</v>
      </c>
      <c r="C65" s="523" t="s">
        <v>138</v>
      </c>
      <c r="D65" s="524">
        <v>1</v>
      </c>
      <c r="E65" s="524" t="s">
        <v>536</v>
      </c>
      <c r="F65" s="525" t="s">
        <v>536</v>
      </c>
      <c r="G65" s="526"/>
      <c r="H65" s="526"/>
      <c r="I65" s="526"/>
      <c r="J65" s="526"/>
      <c r="K65" s="526"/>
      <c r="L65" s="527">
        <v>0</v>
      </c>
      <c r="M65" s="528">
        <v>0</v>
      </c>
      <c r="N65" s="528">
        <v>0</v>
      </c>
      <c r="O65" s="528">
        <v>0</v>
      </c>
      <c r="P65" s="529">
        <v>0</v>
      </c>
      <c r="Q65" s="529">
        <v>0</v>
      </c>
      <c r="R65" s="530">
        <v>91632.176999999996</v>
      </c>
      <c r="S65" s="531"/>
      <c r="T65" s="530">
        <v>0</v>
      </c>
    </row>
    <row r="66" spans="1:20">
      <c r="A66" s="522">
        <v>103326</v>
      </c>
      <c r="B66" s="522">
        <v>3302306</v>
      </c>
      <c r="C66" s="523" t="s">
        <v>139</v>
      </c>
      <c r="D66" s="524">
        <v>1</v>
      </c>
      <c r="E66" s="524" t="s">
        <v>536</v>
      </c>
      <c r="F66" s="525" t="s">
        <v>536</v>
      </c>
      <c r="G66" s="526"/>
      <c r="H66" s="526"/>
      <c r="I66" s="526"/>
      <c r="J66" s="526"/>
      <c r="K66" s="526"/>
      <c r="L66" s="527">
        <v>0</v>
      </c>
      <c r="M66" s="528">
        <v>0</v>
      </c>
      <c r="N66" s="528">
        <v>0</v>
      </c>
      <c r="O66" s="528">
        <v>0</v>
      </c>
      <c r="P66" s="529">
        <v>0</v>
      </c>
      <c r="Q66" s="529">
        <v>0</v>
      </c>
      <c r="R66" s="530">
        <v>20146.064600000002</v>
      </c>
      <c r="S66" s="531"/>
      <c r="T66" s="530">
        <v>0</v>
      </c>
    </row>
    <row r="67" spans="1:20">
      <c r="A67" s="522">
        <v>103328</v>
      </c>
      <c r="B67" s="522">
        <v>3302308</v>
      </c>
      <c r="C67" s="523" t="s">
        <v>140</v>
      </c>
      <c r="D67" s="524">
        <v>1</v>
      </c>
      <c r="E67" s="524" t="s">
        <v>536</v>
      </c>
      <c r="F67" s="525" t="s">
        <v>536</v>
      </c>
      <c r="G67" s="526"/>
      <c r="H67" s="526"/>
      <c r="I67" s="526"/>
      <c r="J67" s="526"/>
      <c r="K67" s="526"/>
      <c r="L67" s="527">
        <v>0</v>
      </c>
      <c r="M67" s="528">
        <v>0</v>
      </c>
      <c r="N67" s="528">
        <v>0</v>
      </c>
      <c r="O67" s="528">
        <v>0</v>
      </c>
      <c r="P67" s="529">
        <v>0</v>
      </c>
      <c r="Q67" s="529">
        <v>0</v>
      </c>
      <c r="R67" s="530">
        <v>35154.483</v>
      </c>
      <c r="S67" s="531"/>
      <c r="T67" s="530">
        <v>0</v>
      </c>
    </row>
    <row r="68" spans="1:20">
      <c r="A68" s="522">
        <v>103332</v>
      </c>
      <c r="B68" s="522">
        <v>3302312</v>
      </c>
      <c r="C68" s="523" t="s">
        <v>141</v>
      </c>
      <c r="D68" s="524">
        <v>1</v>
      </c>
      <c r="E68" s="524" t="s">
        <v>536</v>
      </c>
      <c r="F68" s="525" t="s">
        <v>536</v>
      </c>
      <c r="G68" s="526"/>
      <c r="H68" s="526"/>
      <c r="I68" s="526"/>
      <c r="J68" s="526"/>
      <c r="K68" s="526"/>
      <c r="L68" s="527">
        <v>0</v>
      </c>
      <c r="M68" s="528">
        <v>0</v>
      </c>
      <c r="N68" s="528">
        <v>0</v>
      </c>
      <c r="O68" s="528">
        <v>0</v>
      </c>
      <c r="P68" s="529">
        <v>0</v>
      </c>
      <c r="Q68" s="529">
        <v>0</v>
      </c>
      <c r="R68" s="530">
        <v>39188.603999999999</v>
      </c>
      <c r="S68" s="531"/>
      <c r="T68" s="530">
        <v>0</v>
      </c>
    </row>
    <row r="69" spans="1:20">
      <c r="A69" s="522">
        <v>103337</v>
      </c>
      <c r="B69" s="522">
        <v>3302317</v>
      </c>
      <c r="C69" s="523" t="s">
        <v>142</v>
      </c>
      <c r="D69" s="524">
        <v>1</v>
      </c>
      <c r="E69" s="524" t="s">
        <v>536</v>
      </c>
      <c r="F69" s="525" t="s">
        <v>537</v>
      </c>
      <c r="G69" s="526">
        <v>3</v>
      </c>
      <c r="H69" s="526">
        <v>1</v>
      </c>
      <c r="I69" s="526">
        <v>0</v>
      </c>
      <c r="J69" s="526">
        <v>0</v>
      </c>
      <c r="K69" s="526" t="s">
        <v>538</v>
      </c>
      <c r="L69" s="527">
        <v>0</v>
      </c>
      <c r="M69" s="528">
        <v>0</v>
      </c>
      <c r="N69" s="528">
        <v>0</v>
      </c>
      <c r="O69" s="528">
        <v>0</v>
      </c>
      <c r="P69" s="529">
        <v>0</v>
      </c>
      <c r="Q69" s="529">
        <v>0</v>
      </c>
      <c r="R69" s="530">
        <v>16236.9148</v>
      </c>
      <c r="S69" s="531"/>
      <c r="T69" s="530">
        <v>0</v>
      </c>
    </row>
    <row r="70" spans="1:20">
      <c r="A70" s="522">
        <v>103339</v>
      </c>
      <c r="B70" s="522">
        <v>3302321</v>
      </c>
      <c r="C70" s="523" t="s">
        <v>143</v>
      </c>
      <c r="D70" s="524">
        <v>1</v>
      </c>
      <c r="E70" s="524" t="s">
        <v>536</v>
      </c>
      <c r="F70" s="525" t="s">
        <v>536</v>
      </c>
      <c r="G70" s="526"/>
      <c r="H70" s="526"/>
      <c r="I70" s="526"/>
      <c r="J70" s="526"/>
      <c r="K70" s="526"/>
      <c r="L70" s="527">
        <v>0</v>
      </c>
      <c r="M70" s="528">
        <v>0</v>
      </c>
      <c r="N70" s="528">
        <v>0</v>
      </c>
      <c r="O70" s="528">
        <v>0</v>
      </c>
      <c r="P70" s="529">
        <v>0</v>
      </c>
      <c r="Q70" s="529">
        <v>0</v>
      </c>
      <c r="R70" s="530">
        <v>15800.834999999999</v>
      </c>
      <c r="S70" s="531"/>
      <c r="T70" s="530">
        <v>0</v>
      </c>
    </row>
    <row r="71" spans="1:20">
      <c r="A71" s="522">
        <v>103341</v>
      </c>
      <c r="B71" s="522">
        <v>3302401</v>
      </c>
      <c r="C71" s="523" t="s">
        <v>144</v>
      </c>
      <c r="D71" s="524">
        <v>1</v>
      </c>
      <c r="E71" s="524" t="s">
        <v>536</v>
      </c>
      <c r="F71" s="525" t="s">
        <v>536</v>
      </c>
      <c r="G71" s="526"/>
      <c r="H71" s="526"/>
      <c r="I71" s="526"/>
      <c r="J71" s="526"/>
      <c r="K71" s="526"/>
      <c r="L71" s="527">
        <v>0</v>
      </c>
      <c r="M71" s="528">
        <v>0</v>
      </c>
      <c r="N71" s="528">
        <v>0</v>
      </c>
      <c r="O71" s="528">
        <v>0</v>
      </c>
      <c r="P71" s="529">
        <v>0</v>
      </c>
      <c r="Q71" s="529">
        <v>0</v>
      </c>
      <c r="R71" s="530">
        <v>31696.665000000001</v>
      </c>
      <c r="S71" s="531"/>
      <c r="T71" s="530">
        <v>0</v>
      </c>
    </row>
    <row r="72" spans="1:20">
      <c r="A72" s="522">
        <v>103342</v>
      </c>
      <c r="B72" s="522">
        <v>3302402</v>
      </c>
      <c r="C72" s="523" t="s">
        <v>145</v>
      </c>
      <c r="D72" s="524">
        <v>1</v>
      </c>
      <c r="E72" s="524" t="s">
        <v>536</v>
      </c>
      <c r="F72" s="525" t="s">
        <v>537</v>
      </c>
      <c r="G72" s="526">
        <v>22</v>
      </c>
      <c r="H72" s="526">
        <v>23</v>
      </c>
      <c r="I72" s="526">
        <v>0</v>
      </c>
      <c r="J72" s="526">
        <v>0</v>
      </c>
      <c r="K72" s="526" t="s">
        <v>538</v>
      </c>
      <c r="L72" s="527">
        <v>0</v>
      </c>
      <c r="M72" s="528">
        <v>0</v>
      </c>
      <c r="N72" s="528">
        <v>0</v>
      </c>
      <c r="O72" s="528">
        <v>0</v>
      </c>
      <c r="P72" s="529">
        <v>0</v>
      </c>
      <c r="Q72" s="529">
        <v>0</v>
      </c>
      <c r="R72" s="530">
        <v>23832.926100000001</v>
      </c>
      <c r="S72" s="531"/>
      <c r="T72" s="530">
        <v>0</v>
      </c>
    </row>
    <row r="73" spans="1:20">
      <c r="A73" s="522">
        <v>103345</v>
      </c>
      <c r="B73" s="522">
        <v>3302406</v>
      </c>
      <c r="C73" s="523" t="s">
        <v>146</v>
      </c>
      <c r="D73" s="524">
        <v>1</v>
      </c>
      <c r="E73" s="524" t="s">
        <v>536</v>
      </c>
      <c r="F73" s="525" t="s">
        <v>536</v>
      </c>
      <c r="G73" s="526"/>
      <c r="H73" s="526"/>
      <c r="I73" s="526"/>
      <c r="J73" s="526"/>
      <c r="K73" s="526"/>
      <c r="L73" s="527">
        <v>0</v>
      </c>
      <c r="M73" s="528">
        <v>0</v>
      </c>
      <c r="N73" s="528">
        <v>0</v>
      </c>
      <c r="O73" s="528">
        <v>0</v>
      </c>
      <c r="P73" s="529">
        <v>0</v>
      </c>
      <c r="Q73" s="529">
        <v>0</v>
      </c>
      <c r="R73" s="530">
        <v>13562.383400000001</v>
      </c>
      <c r="S73" s="531"/>
      <c r="T73" s="530">
        <v>0</v>
      </c>
    </row>
    <row r="74" spans="1:20">
      <c r="A74" s="522">
        <v>103349</v>
      </c>
      <c r="B74" s="522">
        <v>3302412</v>
      </c>
      <c r="C74" s="523" t="s">
        <v>147</v>
      </c>
      <c r="D74" s="524">
        <v>1</v>
      </c>
      <c r="E74" s="524" t="s">
        <v>536</v>
      </c>
      <c r="F74" s="525" t="s">
        <v>536</v>
      </c>
      <c r="G74" s="526"/>
      <c r="H74" s="526"/>
      <c r="I74" s="526"/>
      <c r="J74" s="526"/>
      <c r="K74" s="526"/>
      <c r="L74" s="527">
        <v>0</v>
      </c>
      <c r="M74" s="528">
        <v>0</v>
      </c>
      <c r="N74" s="528">
        <v>0</v>
      </c>
      <c r="O74" s="528">
        <v>0</v>
      </c>
      <c r="P74" s="529">
        <v>0</v>
      </c>
      <c r="Q74" s="529">
        <v>0</v>
      </c>
      <c r="R74" s="530">
        <v>43510.876499999998</v>
      </c>
      <c r="S74" s="531"/>
      <c r="T74" s="530">
        <v>0</v>
      </c>
    </row>
    <row r="75" spans="1:20">
      <c r="A75" s="522">
        <v>103351</v>
      </c>
      <c r="B75" s="522">
        <v>3302416</v>
      </c>
      <c r="C75" s="523" t="s">
        <v>148</v>
      </c>
      <c r="D75" s="524">
        <v>1</v>
      </c>
      <c r="E75" s="524" t="s">
        <v>536</v>
      </c>
      <c r="F75" s="525" t="s">
        <v>536</v>
      </c>
      <c r="G75" s="526"/>
      <c r="H75" s="526"/>
      <c r="I75" s="526"/>
      <c r="J75" s="526"/>
      <c r="K75" s="526"/>
      <c r="L75" s="527">
        <v>0</v>
      </c>
      <c r="M75" s="528">
        <v>0</v>
      </c>
      <c r="N75" s="528">
        <v>0</v>
      </c>
      <c r="O75" s="528">
        <v>0</v>
      </c>
      <c r="P75" s="529">
        <v>0</v>
      </c>
      <c r="Q75" s="529">
        <v>0</v>
      </c>
      <c r="R75" s="530">
        <v>43799.027999999998</v>
      </c>
      <c r="S75" s="531"/>
      <c r="T75" s="530">
        <v>0</v>
      </c>
    </row>
    <row r="76" spans="1:20">
      <c r="A76" s="522">
        <v>103353</v>
      </c>
      <c r="B76" s="522">
        <v>3302420</v>
      </c>
      <c r="C76" s="523" t="s">
        <v>149</v>
      </c>
      <c r="D76" s="524">
        <v>1</v>
      </c>
      <c r="E76" s="524" t="s">
        <v>536</v>
      </c>
      <c r="F76" s="525" t="s">
        <v>536</v>
      </c>
      <c r="G76" s="526"/>
      <c r="H76" s="526"/>
      <c r="I76" s="526"/>
      <c r="J76" s="526"/>
      <c r="K76" s="526"/>
      <c r="L76" s="527">
        <v>0</v>
      </c>
      <c r="M76" s="528">
        <v>0</v>
      </c>
      <c r="N76" s="528">
        <v>0</v>
      </c>
      <c r="O76" s="528">
        <v>0</v>
      </c>
      <c r="P76" s="529">
        <v>0</v>
      </c>
      <c r="Q76" s="529">
        <v>0</v>
      </c>
      <c r="R76" s="530">
        <v>40601.749600000003</v>
      </c>
      <c r="S76" s="531"/>
      <c r="T76" s="530">
        <v>0</v>
      </c>
    </row>
    <row r="77" spans="1:20">
      <c r="A77" s="522">
        <v>103356</v>
      </c>
      <c r="B77" s="522">
        <v>3302425</v>
      </c>
      <c r="C77" s="523" t="s">
        <v>150</v>
      </c>
      <c r="D77" s="524">
        <v>1</v>
      </c>
      <c r="E77" s="524" t="s">
        <v>536</v>
      </c>
      <c r="F77" s="525" t="s">
        <v>536</v>
      </c>
      <c r="G77" s="526"/>
      <c r="H77" s="526"/>
      <c r="I77" s="526"/>
      <c r="J77" s="526"/>
      <c r="K77" s="526"/>
      <c r="L77" s="527">
        <v>0</v>
      </c>
      <c r="M77" s="528">
        <v>0</v>
      </c>
      <c r="N77" s="528">
        <v>0</v>
      </c>
      <c r="O77" s="528">
        <v>0</v>
      </c>
      <c r="P77" s="529">
        <v>0</v>
      </c>
      <c r="Q77" s="529">
        <v>0</v>
      </c>
      <c r="R77" s="530">
        <v>16854.223999999998</v>
      </c>
      <c r="S77" s="531"/>
      <c r="T77" s="530">
        <v>0</v>
      </c>
    </row>
    <row r="78" spans="1:20">
      <c r="A78" s="522">
        <v>103368</v>
      </c>
      <c r="B78" s="522">
        <v>3302441</v>
      </c>
      <c r="C78" s="523" t="s">
        <v>151</v>
      </c>
      <c r="D78" s="524">
        <v>1</v>
      </c>
      <c r="E78" s="524" t="s">
        <v>536</v>
      </c>
      <c r="F78" s="525" t="s">
        <v>536</v>
      </c>
      <c r="G78" s="526"/>
      <c r="H78" s="526"/>
      <c r="I78" s="526"/>
      <c r="J78" s="526"/>
      <c r="K78" s="526"/>
      <c r="L78" s="527">
        <v>0</v>
      </c>
      <c r="M78" s="528">
        <v>0</v>
      </c>
      <c r="N78" s="528">
        <v>0</v>
      </c>
      <c r="O78" s="528">
        <v>0</v>
      </c>
      <c r="P78" s="529">
        <v>0</v>
      </c>
      <c r="Q78" s="529">
        <v>0</v>
      </c>
      <c r="R78" s="530">
        <v>6281.7026999999998</v>
      </c>
      <c r="S78" s="531"/>
      <c r="T78" s="530">
        <v>0</v>
      </c>
    </row>
    <row r="79" spans="1:20">
      <c r="A79" s="522">
        <v>103372</v>
      </c>
      <c r="B79" s="522">
        <v>3302445</v>
      </c>
      <c r="C79" s="523" t="s">
        <v>152</v>
      </c>
      <c r="D79" s="524">
        <v>1</v>
      </c>
      <c r="E79" s="524" t="s">
        <v>536</v>
      </c>
      <c r="F79" s="525" t="s">
        <v>536</v>
      </c>
      <c r="G79" s="526"/>
      <c r="H79" s="526"/>
      <c r="I79" s="526"/>
      <c r="J79" s="526"/>
      <c r="K79" s="526"/>
      <c r="L79" s="527">
        <v>0</v>
      </c>
      <c r="M79" s="528">
        <v>0</v>
      </c>
      <c r="N79" s="528">
        <v>0</v>
      </c>
      <c r="O79" s="528">
        <v>0</v>
      </c>
      <c r="P79" s="529">
        <v>0</v>
      </c>
      <c r="Q79" s="529">
        <v>0</v>
      </c>
      <c r="R79" s="530">
        <v>18697.6548</v>
      </c>
      <c r="S79" s="531"/>
      <c r="T79" s="530">
        <v>0</v>
      </c>
    </row>
    <row r="80" spans="1:20">
      <c r="A80" s="522">
        <v>103381</v>
      </c>
      <c r="B80" s="522">
        <v>3302454</v>
      </c>
      <c r="C80" s="523" t="s">
        <v>153</v>
      </c>
      <c r="D80" s="524">
        <v>1</v>
      </c>
      <c r="E80" s="524" t="s">
        <v>536</v>
      </c>
      <c r="F80" s="525" t="s">
        <v>536</v>
      </c>
      <c r="G80" s="526"/>
      <c r="H80" s="526"/>
      <c r="I80" s="526"/>
      <c r="J80" s="526"/>
      <c r="K80" s="526"/>
      <c r="L80" s="527">
        <v>0</v>
      </c>
      <c r="M80" s="528">
        <v>0</v>
      </c>
      <c r="N80" s="528">
        <v>0</v>
      </c>
      <c r="O80" s="528">
        <v>0</v>
      </c>
      <c r="P80" s="529">
        <v>0</v>
      </c>
      <c r="Q80" s="529">
        <v>0</v>
      </c>
      <c r="R80" s="530">
        <v>31408.513500000001</v>
      </c>
      <c r="S80" s="531"/>
      <c r="T80" s="530">
        <v>0</v>
      </c>
    </row>
    <row r="81" spans="1:20">
      <c r="A81" s="522">
        <v>103383</v>
      </c>
      <c r="B81" s="522">
        <v>3302456</v>
      </c>
      <c r="C81" s="523" t="s">
        <v>154</v>
      </c>
      <c r="D81" s="524">
        <v>1</v>
      </c>
      <c r="E81" s="524" t="s">
        <v>536</v>
      </c>
      <c r="F81" s="525" t="s">
        <v>536</v>
      </c>
      <c r="G81" s="526"/>
      <c r="H81" s="526"/>
      <c r="I81" s="526"/>
      <c r="J81" s="526"/>
      <c r="K81" s="526"/>
      <c r="L81" s="527">
        <v>0</v>
      </c>
      <c r="M81" s="528">
        <v>0</v>
      </c>
      <c r="N81" s="528">
        <v>0</v>
      </c>
      <c r="O81" s="528">
        <v>0</v>
      </c>
      <c r="P81" s="529">
        <v>0</v>
      </c>
      <c r="Q81" s="529">
        <v>0</v>
      </c>
      <c r="R81" s="530">
        <v>22911.210800000001</v>
      </c>
      <c r="S81" s="531"/>
      <c r="T81" s="530">
        <v>0</v>
      </c>
    </row>
    <row r="82" spans="1:20">
      <c r="A82" s="522">
        <v>103384</v>
      </c>
      <c r="B82" s="522">
        <v>3302457</v>
      </c>
      <c r="C82" s="523" t="s">
        <v>155</v>
      </c>
      <c r="D82" s="524">
        <v>1</v>
      </c>
      <c r="E82" s="524" t="s">
        <v>536</v>
      </c>
      <c r="F82" s="525" t="s">
        <v>536</v>
      </c>
      <c r="G82" s="526"/>
      <c r="H82" s="526"/>
      <c r="I82" s="526"/>
      <c r="J82" s="526"/>
      <c r="K82" s="526"/>
      <c r="L82" s="527">
        <v>0</v>
      </c>
      <c r="M82" s="528">
        <v>0</v>
      </c>
      <c r="N82" s="528">
        <v>0</v>
      </c>
      <c r="O82" s="528">
        <v>0</v>
      </c>
      <c r="P82" s="529">
        <v>0</v>
      </c>
      <c r="Q82" s="529">
        <v>0</v>
      </c>
      <c r="R82" s="530">
        <v>10603.975200000001</v>
      </c>
      <c r="S82" s="531"/>
      <c r="T82" s="530">
        <v>0</v>
      </c>
    </row>
    <row r="83" spans="1:20">
      <c r="A83" s="522">
        <v>103388</v>
      </c>
      <c r="B83" s="522">
        <v>3302462</v>
      </c>
      <c r="C83" s="523" t="s">
        <v>156</v>
      </c>
      <c r="D83" s="524">
        <v>1</v>
      </c>
      <c r="E83" s="524" t="s">
        <v>536</v>
      </c>
      <c r="F83" s="525" t="s">
        <v>536</v>
      </c>
      <c r="G83" s="526"/>
      <c r="H83" s="526"/>
      <c r="I83" s="526"/>
      <c r="J83" s="526"/>
      <c r="K83" s="526"/>
      <c r="L83" s="527">
        <v>0</v>
      </c>
      <c r="M83" s="528">
        <v>0</v>
      </c>
      <c r="N83" s="528">
        <v>0</v>
      </c>
      <c r="O83" s="528">
        <v>0</v>
      </c>
      <c r="P83" s="529">
        <v>0</v>
      </c>
      <c r="Q83" s="529">
        <v>0</v>
      </c>
      <c r="R83" s="530">
        <v>37459.695</v>
      </c>
      <c r="S83" s="531"/>
      <c r="T83" s="530">
        <v>0</v>
      </c>
    </row>
    <row r="84" spans="1:20">
      <c r="A84" s="522">
        <v>103390</v>
      </c>
      <c r="B84" s="522">
        <v>3302464</v>
      </c>
      <c r="C84" s="523" t="s">
        <v>157</v>
      </c>
      <c r="D84" s="524">
        <v>1</v>
      </c>
      <c r="E84" s="524" t="s">
        <v>536</v>
      </c>
      <c r="F84" s="525" t="s">
        <v>536</v>
      </c>
      <c r="G84" s="526"/>
      <c r="H84" s="526"/>
      <c r="I84" s="526"/>
      <c r="J84" s="526"/>
      <c r="K84" s="526"/>
      <c r="L84" s="527">
        <v>0</v>
      </c>
      <c r="M84" s="528">
        <v>0</v>
      </c>
      <c r="N84" s="528">
        <v>0</v>
      </c>
      <c r="O84" s="528">
        <v>0</v>
      </c>
      <c r="P84" s="529">
        <v>0</v>
      </c>
      <c r="Q84" s="529">
        <v>0</v>
      </c>
      <c r="R84" s="530">
        <v>33844.406999999999</v>
      </c>
      <c r="S84" s="531"/>
      <c r="T84" s="530">
        <v>0</v>
      </c>
    </row>
    <row r="85" spans="1:20">
      <c r="A85" s="522">
        <v>103391</v>
      </c>
      <c r="B85" s="522">
        <v>3302465</v>
      </c>
      <c r="C85" s="523" t="s">
        <v>158</v>
      </c>
      <c r="D85" s="524">
        <v>1</v>
      </c>
      <c r="E85" s="524" t="s">
        <v>536</v>
      </c>
      <c r="F85" s="525" t="s">
        <v>536</v>
      </c>
      <c r="G85" s="526"/>
      <c r="H85" s="526"/>
      <c r="I85" s="526"/>
      <c r="J85" s="526"/>
      <c r="K85" s="526"/>
      <c r="L85" s="527">
        <v>0</v>
      </c>
      <c r="M85" s="528">
        <v>0</v>
      </c>
      <c r="N85" s="528">
        <v>0</v>
      </c>
      <c r="O85" s="528">
        <v>0</v>
      </c>
      <c r="P85" s="529">
        <v>0</v>
      </c>
      <c r="Q85" s="529">
        <v>0</v>
      </c>
      <c r="R85" s="530">
        <v>42646.421999999999</v>
      </c>
      <c r="S85" s="531"/>
      <c r="T85" s="530">
        <v>482644.14</v>
      </c>
    </row>
    <row r="86" spans="1:20">
      <c r="A86" s="522">
        <v>103392</v>
      </c>
      <c r="B86" s="522">
        <v>3302466</v>
      </c>
      <c r="C86" s="523" t="s">
        <v>159</v>
      </c>
      <c r="D86" s="524">
        <v>1</v>
      </c>
      <c r="E86" s="524" t="s">
        <v>536</v>
      </c>
      <c r="F86" s="525" t="s">
        <v>536</v>
      </c>
      <c r="G86" s="526"/>
      <c r="H86" s="526"/>
      <c r="I86" s="526"/>
      <c r="J86" s="526"/>
      <c r="K86" s="526"/>
      <c r="L86" s="527">
        <v>1</v>
      </c>
      <c r="M86" s="528">
        <v>61.711659699999998</v>
      </c>
      <c r="N86" s="528">
        <v>0</v>
      </c>
      <c r="O86" s="528">
        <v>0</v>
      </c>
      <c r="P86" s="529">
        <v>53911.6</v>
      </c>
      <c r="Q86" s="529">
        <v>0</v>
      </c>
      <c r="R86" s="530">
        <v>40053.058499999999</v>
      </c>
      <c r="S86" s="531"/>
      <c r="T86" s="530">
        <v>0</v>
      </c>
    </row>
    <row r="87" spans="1:20">
      <c r="A87" s="522">
        <v>103395</v>
      </c>
      <c r="B87" s="522">
        <v>3302469</v>
      </c>
      <c r="C87" s="523" t="s">
        <v>160</v>
      </c>
      <c r="D87" s="524">
        <v>1</v>
      </c>
      <c r="E87" s="524" t="s">
        <v>536</v>
      </c>
      <c r="F87" s="525" t="s">
        <v>536</v>
      </c>
      <c r="G87" s="526"/>
      <c r="H87" s="526"/>
      <c r="I87" s="526"/>
      <c r="J87" s="526"/>
      <c r="K87" s="526"/>
      <c r="L87" s="527">
        <v>0</v>
      </c>
      <c r="M87" s="528">
        <v>0</v>
      </c>
      <c r="N87" s="528">
        <v>0</v>
      </c>
      <c r="O87" s="528">
        <v>0</v>
      </c>
      <c r="P87" s="529">
        <v>0</v>
      </c>
      <c r="Q87" s="529">
        <v>0</v>
      </c>
      <c r="R87" s="530">
        <v>8644.5450000000001</v>
      </c>
      <c r="S87" s="531"/>
      <c r="T87" s="530">
        <v>0</v>
      </c>
    </row>
    <row r="88" spans="1:20">
      <c r="A88" s="522">
        <v>131672</v>
      </c>
      <c r="B88" s="522">
        <v>3302474</v>
      </c>
      <c r="C88" s="523" t="s">
        <v>161</v>
      </c>
      <c r="D88" s="524">
        <v>1</v>
      </c>
      <c r="E88" s="524" t="s">
        <v>536</v>
      </c>
      <c r="F88" s="525" t="s">
        <v>536</v>
      </c>
      <c r="G88" s="526"/>
      <c r="H88" s="526"/>
      <c r="I88" s="526"/>
      <c r="J88" s="526"/>
      <c r="K88" s="526"/>
      <c r="L88" s="527">
        <v>0</v>
      </c>
      <c r="M88" s="528">
        <v>0</v>
      </c>
      <c r="N88" s="528">
        <v>0</v>
      </c>
      <c r="O88" s="528">
        <v>0</v>
      </c>
      <c r="P88" s="529">
        <v>0</v>
      </c>
      <c r="Q88" s="529">
        <v>0</v>
      </c>
      <c r="R88" s="530">
        <v>37171.5435</v>
      </c>
      <c r="S88" s="531"/>
      <c r="T88" s="530">
        <v>0</v>
      </c>
    </row>
    <row r="89" spans="1:20">
      <c r="A89" s="522">
        <v>132261</v>
      </c>
      <c r="B89" s="522">
        <v>3302477</v>
      </c>
      <c r="C89" s="523" t="s">
        <v>162</v>
      </c>
      <c r="D89" s="524">
        <v>1</v>
      </c>
      <c r="E89" s="524" t="s">
        <v>536</v>
      </c>
      <c r="F89" s="525" t="s">
        <v>536</v>
      </c>
      <c r="G89" s="526"/>
      <c r="H89" s="526"/>
      <c r="I89" s="526"/>
      <c r="J89" s="526"/>
      <c r="K89" s="526"/>
      <c r="L89" s="527">
        <v>1</v>
      </c>
      <c r="M89" s="528">
        <v>1160.8504600000001</v>
      </c>
      <c r="N89" s="528">
        <v>0</v>
      </c>
      <c r="O89" s="528">
        <v>0</v>
      </c>
      <c r="P89" s="529">
        <v>80916.320000000007</v>
      </c>
      <c r="Q89" s="529">
        <v>0</v>
      </c>
      <c r="R89" s="530">
        <v>46680.542999999998</v>
      </c>
      <c r="S89" s="531"/>
      <c r="T89" s="530">
        <v>0</v>
      </c>
    </row>
    <row r="90" spans="1:20">
      <c r="A90" s="522">
        <v>132007</v>
      </c>
      <c r="B90" s="522">
        <v>3302478</v>
      </c>
      <c r="C90" s="523" t="s">
        <v>163</v>
      </c>
      <c r="D90" s="524">
        <v>1</v>
      </c>
      <c r="E90" s="524" t="s">
        <v>536</v>
      </c>
      <c r="F90" s="525" t="s">
        <v>536</v>
      </c>
      <c r="G90" s="526"/>
      <c r="H90" s="526"/>
      <c r="I90" s="526"/>
      <c r="J90" s="526"/>
      <c r="K90" s="526"/>
      <c r="L90" s="527">
        <v>0</v>
      </c>
      <c r="M90" s="528">
        <v>0</v>
      </c>
      <c r="N90" s="528">
        <v>0</v>
      </c>
      <c r="O90" s="528">
        <v>0</v>
      </c>
      <c r="P90" s="529">
        <v>0</v>
      </c>
      <c r="Q90" s="529">
        <v>0</v>
      </c>
      <c r="R90" s="530">
        <v>40917.512999999999</v>
      </c>
      <c r="S90" s="531"/>
      <c r="T90" s="530">
        <v>0</v>
      </c>
    </row>
    <row r="91" spans="1:20">
      <c r="A91" s="522">
        <v>132074</v>
      </c>
      <c r="B91" s="522">
        <v>3302479</v>
      </c>
      <c r="C91" s="523" t="s">
        <v>164</v>
      </c>
      <c r="D91" s="524">
        <v>1</v>
      </c>
      <c r="E91" s="524" t="s">
        <v>536</v>
      </c>
      <c r="F91" s="525" t="s">
        <v>537</v>
      </c>
      <c r="G91" s="526">
        <v>10</v>
      </c>
      <c r="H91" s="526">
        <v>10</v>
      </c>
      <c r="I91" s="526">
        <v>0</v>
      </c>
      <c r="J91" s="526">
        <v>0</v>
      </c>
      <c r="K91" s="526" t="s">
        <v>538</v>
      </c>
      <c r="L91" s="527">
        <v>1</v>
      </c>
      <c r="M91" s="528">
        <v>113.7286958</v>
      </c>
      <c r="N91" s="528">
        <v>0</v>
      </c>
      <c r="O91" s="528">
        <v>0</v>
      </c>
      <c r="P91" s="529">
        <v>54838.448965110438</v>
      </c>
      <c r="Q91" s="529">
        <v>0</v>
      </c>
      <c r="R91" s="530">
        <v>22384.516299999999</v>
      </c>
      <c r="S91" s="531"/>
      <c r="T91" s="530">
        <v>0</v>
      </c>
    </row>
    <row r="92" spans="1:20">
      <c r="A92" s="522">
        <v>133759</v>
      </c>
      <c r="B92" s="522">
        <v>3302486</v>
      </c>
      <c r="C92" s="523" t="s">
        <v>165</v>
      </c>
      <c r="D92" s="524">
        <v>1</v>
      </c>
      <c r="E92" s="524" t="s">
        <v>536</v>
      </c>
      <c r="F92" s="525" t="s">
        <v>536</v>
      </c>
      <c r="G92" s="526"/>
      <c r="H92" s="526"/>
      <c r="I92" s="526"/>
      <c r="J92" s="526"/>
      <c r="K92" s="526"/>
      <c r="L92" s="527">
        <v>0</v>
      </c>
      <c r="M92" s="528">
        <v>0</v>
      </c>
      <c r="N92" s="528">
        <v>0</v>
      </c>
      <c r="O92" s="528">
        <v>0</v>
      </c>
      <c r="P92" s="529">
        <v>0</v>
      </c>
      <c r="Q92" s="529">
        <v>0</v>
      </c>
      <c r="R92" s="530">
        <v>4187.2213000000002</v>
      </c>
      <c r="S92" s="531"/>
      <c r="T92" s="530">
        <v>0</v>
      </c>
    </row>
    <row r="93" spans="1:20">
      <c r="A93" s="522">
        <v>103397</v>
      </c>
      <c r="B93" s="522">
        <v>3303002</v>
      </c>
      <c r="C93" s="523" t="s">
        <v>166</v>
      </c>
      <c r="D93" s="524">
        <v>1</v>
      </c>
      <c r="E93" s="524" t="s">
        <v>536</v>
      </c>
      <c r="F93" s="525" t="s">
        <v>536</v>
      </c>
      <c r="G93" s="526"/>
      <c r="H93" s="526"/>
      <c r="I93" s="526"/>
      <c r="J93" s="526"/>
      <c r="K93" s="526"/>
      <c r="L93" s="527">
        <v>0</v>
      </c>
      <c r="M93" s="528">
        <v>0</v>
      </c>
      <c r="N93" s="528">
        <v>0</v>
      </c>
      <c r="O93" s="528">
        <v>0</v>
      </c>
      <c r="P93" s="529">
        <v>0</v>
      </c>
      <c r="Q93" s="529">
        <v>0</v>
      </c>
      <c r="R93" s="530">
        <v>19882.717400000001</v>
      </c>
      <c r="S93" s="531"/>
      <c r="T93" s="530">
        <v>0</v>
      </c>
    </row>
    <row r="94" spans="1:20">
      <c r="A94" s="522">
        <v>103398</v>
      </c>
      <c r="B94" s="522">
        <v>3303003</v>
      </c>
      <c r="C94" s="523" t="s">
        <v>167</v>
      </c>
      <c r="D94" s="524">
        <v>1</v>
      </c>
      <c r="E94" s="524" t="s">
        <v>536</v>
      </c>
      <c r="F94" s="525" t="s">
        <v>536</v>
      </c>
      <c r="G94" s="526"/>
      <c r="H94" s="526"/>
      <c r="I94" s="526"/>
      <c r="J94" s="526"/>
      <c r="K94" s="526"/>
      <c r="L94" s="527">
        <v>0</v>
      </c>
      <c r="M94" s="528">
        <v>0</v>
      </c>
      <c r="N94" s="528">
        <v>0</v>
      </c>
      <c r="O94" s="528">
        <v>0</v>
      </c>
      <c r="P94" s="529">
        <v>0</v>
      </c>
      <c r="Q94" s="529">
        <v>0</v>
      </c>
      <c r="R94" s="530">
        <v>23832.926100000001</v>
      </c>
      <c r="S94" s="531"/>
      <c r="T94" s="530">
        <v>0</v>
      </c>
    </row>
    <row r="95" spans="1:20">
      <c r="A95" s="522">
        <v>103401</v>
      </c>
      <c r="B95" s="522">
        <v>3303010</v>
      </c>
      <c r="C95" s="523" t="s">
        <v>168</v>
      </c>
      <c r="D95" s="524">
        <v>1</v>
      </c>
      <c r="E95" s="524" t="s">
        <v>536</v>
      </c>
      <c r="F95" s="525" t="s">
        <v>536</v>
      </c>
      <c r="G95" s="526"/>
      <c r="H95" s="526"/>
      <c r="I95" s="526"/>
      <c r="J95" s="526"/>
      <c r="K95" s="526"/>
      <c r="L95" s="527">
        <v>0</v>
      </c>
      <c r="M95" s="528">
        <v>0</v>
      </c>
      <c r="N95" s="528">
        <v>0</v>
      </c>
      <c r="O95" s="528">
        <v>0</v>
      </c>
      <c r="P95" s="529">
        <v>0</v>
      </c>
      <c r="Q95" s="529">
        <v>0</v>
      </c>
      <c r="R95" s="530">
        <v>13946.5326</v>
      </c>
      <c r="S95" s="531"/>
      <c r="T95" s="530">
        <v>0</v>
      </c>
    </row>
    <row r="96" spans="1:20">
      <c r="A96" s="522">
        <v>103404</v>
      </c>
      <c r="B96" s="522">
        <v>3303016</v>
      </c>
      <c r="C96" s="523" t="s">
        <v>169</v>
      </c>
      <c r="D96" s="524">
        <v>1</v>
      </c>
      <c r="E96" s="524" t="s">
        <v>536</v>
      </c>
      <c r="F96" s="525" t="s">
        <v>536</v>
      </c>
      <c r="G96" s="526"/>
      <c r="H96" s="526"/>
      <c r="I96" s="526"/>
      <c r="J96" s="526"/>
      <c r="K96" s="526"/>
      <c r="L96" s="527">
        <v>0</v>
      </c>
      <c r="M96" s="528">
        <v>0</v>
      </c>
      <c r="N96" s="528">
        <v>0</v>
      </c>
      <c r="O96" s="528">
        <v>0</v>
      </c>
      <c r="P96" s="529">
        <v>0</v>
      </c>
      <c r="Q96" s="529">
        <v>0</v>
      </c>
      <c r="R96" s="530">
        <v>16590.876799999998</v>
      </c>
      <c r="S96" s="531"/>
      <c r="T96" s="530">
        <v>0</v>
      </c>
    </row>
    <row r="97" spans="1:20">
      <c r="A97" s="522">
        <v>103406</v>
      </c>
      <c r="B97" s="522">
        <v>3303019</v>
      </c>
      <c r="C97" s="523" t="s">
        <v>170</v>
      </c>
      <c r="D97" s="524">
        <v>1</v>
      </c>
      <c r="E97" s="524" t="s">
        <v>536</v>
      </c>
      <c r="F97" s="525" t="s">
        <v>536</v>
      </c>
      <c r="G97" s="526"/>
      <c r="H97" s="526"/>
      <c r="I97" s="526"/>
      <c r="J97" s="526"/>
      <c r="K97" s="526"/>
      <c r="L97" s="527">
        <v>0</v>
      </c>
      <c r="M97" s="528">
        <v>0</v>
      </c>
      <c r="N97" s="528">
        <v>0</v>
      </c>
      <c r="O97" s="528">
        <v>0</v>
      </c>
      <c r="P97" s="529">
        <v>0</v>
      </c>
      <c r="Q97" s="529">
        <v>0</v>
      </c>
      <c r="R97" s="530">
        <v>8356.3935000000001</v>
      </c>
      <c r="S97" s="531"/>
      <c r="T97" s="530">
        <v>0</v>
      </c>
    </row>
    <row r="98" spans="1:20">
      <c r="A98" s="522">
        <v>103410</v>
      </c>
      <c r="B98" s="522">
        <v>3303025</v>
      </c>
      <c r="C98" s="523" t="s">
        <v>171</v>
      </c>
      <c r="D98" s="524">
        <v>1</v>
      </c>
      <c r="E98" s="524" t="s">
        <v>536</v>
      </c>
      <c r="F98" s="525" t="s">
        <v>536</v>
      </c>
      <c r="G98" s="526"/>
      <c r="H98" s="526"/>
      <c r="I98" s="526"/>
      <c r="J98" s="526"/>
      <c r="K98" s="526"/>
      <c r="L98" s="527">
        <v>0</v>
      </c>
      <c r="M98" s="528">
        <v>0</v>
      </c>
      <c r="N98" s="528">
        <v>0</v>
      </c>
      <c r="O98" s="528">
        <v>0</v>
      </c>
      <c r="P98" s="529">
        <v>0</v>
      </c>
      <c r="Q98" s="529">
        <v>0</v>
      </c>
      <c r="R98" s="530">
        <v>8529.2844000000005</v>
      </c>
      <c r="S98" s="531"/>
      <c r="T98" s="530">
        <v>0</v>
      </c>
    </row>
    <row r="99" spans="1:20">
      <c r="A99" s="522">
        <v>103416</v>
      </c>
      <c r="B99" s="522">
        <v>3303307</v>
      </c>
      <c r="C99" s="523" t="s">
        <v>172</v>
      </c>
      <c r="D99" s="524">
        <v>1</v>
      </c>
      <c r="E99" s="524" t="s">
        <v>536</v>
      </c>
      <c r="F99" s="525" t="s">
        <v>536</v>
      </c>
      <c r="G99" s="526"/>
      <c r="H99" s="526"/>
      <c r="I99" s="526"/>
      <c r="J99" s="526"/>
      <c r="K99" s="526"/>
      <c r="L99" s="527">
        <v>0</v>
      </c>
      <c r="M99" s="528">
        <v>0</v>
      </c>
      <c r="N99" s="528">
        <v>0</v>
      </c>
      <c r="O99" s="528">
        <v>0</v>
      </c>
      <c r="P99" s="529">
        <v>0</v>
      </c>
      <c r="Q99" s="529">
        <v>0</v>
      </c>
      <c r="R99" s="530">
        <v>10488.714599999999</v>
      </c>
      <c r="S99" s="531"/>
      <c r="T99" s="530">
        <v>0</v>
      </c>
    </row>
    <row r="100" spans="1:20">
      <c r="A100" s="522">
        <v>103421</v>
      </c>
      <c r="B100" s="522">
        <v>3303317</v>
      </c>
      <c r="C100" s="523" t="s">
        <v>173</v>
      </c>
      <c r="D100" s="524">
        <v>1</v>
      </c>
      <c r="E100" s="524" t="s">
        <v>536</v>
      </c>
      <c r="F100" s="525" t="s">
        <v>536</v>
      </c>
      <c r="G100" s="526"/>
      <c r="H100" s="526"/>
      <c r="I100" s="526"/>
      <c r="J100" s="526"/>
      <c r="K100" s="526"/>
      <c r="L100" s="527">
        <v>0</v>
      </c>
      <c r="M100" s="528">
        <v>0</v>
      </c>
      <c r="N100" s="528">
        <v>0</v>
      </c>
      <c r="O100" s="528">
        <v>0</v>
      </c>
      <c r="P100" s="529">
        <v>0</v>
      </c>
      <c r="Q100" s="529">
        <v>0</v>
      </c>
      <c r="R100" s="530">
        <v>4582.2421999999997</v>
      </c>
      <c r="S100" s="531"/>
      <c r="T100" s="530">
        <v>0</v>
      </c>
    </row>
    <row r="101" spans="1:20">
      <c r="A101" s="522">
        <v>103423</v>
      </c>
      <c r="B101" s="522">
        <v>3303319</v>
      </c>
      <c r="C101" s="523" t="s">
        <v>174</v>
      </c>
      <c r="D101" s="524">
        <v>1</v>
      </c>
      <c r="E101" s="524" t="s">
        <v>536</v>
      </c>
      <c r="F101" s="525" t="s">
        <v>536</v>
      </c>
      <c r="G101" s="526"/>
      <c r="H101" s="526"/>
      <c r="I101" s="526"/>
      <c r="J101" s="526"/>
      <c r="K101" s="526"/>
      <c r="L101" s="527">
        <v>0</v>
      </c>
      <c r="M101" s="528">
        <v>0</v>
      </c>
      <c r="N101" s="528">
        <v>0</v>
      </c>
      <c r="O101" s="528">
        <v>0</v>
      </c>
      <c r="P101" s="529">
        <v>0</v>
      </c>
      <c r="Q101" s="529">
        <v>0</v>
      </c>
      <c r="R101" s="530">
        <v>7088.5268999999998</v>
      </c>
      <c r="S101" s="531"/>
      <c r="T101" s="530">
        <v>0</v>
      </c>
    </row>
    <row r="102" spans="1:20">
      <c r="A102" s="522">
        <v>103424</v>
      </c>
      <c r="B102" s="522">
        <v>3303320</v>
      </c>
      <c r="C102" s="523" t="s">
        <v>175</v>
      </c>
      <c r="D102" s="524">
        <v>1</v>
      </c>
      <c r="E102" s="524" t="s">
        <v>536</v>
      </c>
      <c r="F102" s="525" t="s">
        <v>536</v>
      </c>
      <c r="G102" s="526"/>
      <c r="H102" s="526"/>
      <c r="I102" s="526"/>
      <c r="J102" s="526"/>
      <c r="K102" s="526"/>
      <c r="L102" s="527">
        <v>0</v>
      </c>
      <c r="M102" s="528">
        <v>0</v>
      </c>
      <c r="N102" s="528">
        <v>0</v>
      </c>
      <c r="O102" s="528">
        <v>0</v>
      </c>
      <c r="P102" s="529">
        <v>0</v>
      </c>
      <c r="Q102" s="529">
        <v>0</v>
      </c>
      <c r="R102" s="530">
        <v>7549.5693000000001</v>
      </c>
      <c r="S102" s="531"/>
      <c r="T102" s="530">
        <v>0</v>
      </c>
    </row>
    <row r="103" spans="1:20">
      <c r="A103" s="522">
        <v>103425</v>
      </c>
      <c r="B103" s="522">
        <v>3303321</v>
      </c>
      <c r="C103" s="523" t="s">
        <v>176</v>
      </c>
      <c r="D103" s="524">
        <v>1</v>
      </c>
      <c r="E103" s="524" t="s">
        <v>536</v>
      </c>
      <c r="F103" s="525" t="s">
        <v>536</v>
      </c>
      <c r="G103" s="526"/>
      <c r="H103" s="526"/>
      <c r="I103" s="526"/>
      <c r="J103" s="526"/>
      <c r="K103" s="526"/>
      <c r="L103" s="527">
        <v>0</v>
      </c>
      <c r="M103" s="528">
        <v>0</v>
      </c>
      <c r="N103" s="528">
        <v>0</v>
      </c>
      <c r="O103" s="528">
        <v>0</v>
      </c>
      <c r="P103" s="529">
        <v>0</v>
      </c>
      <c r="Q103" s="529">
        <v>0</v>
      </c>
      <c r="R103" s="530">
        <v>5214.2755999999999</v>
      </c>
      <c r="S103" s="531"/>
      <c r="T103" s="530">
        <v>0</v>
      </c>
    </row>
    <row r="104" spans="1:20">
      <c r="A104" s="522">
        <v>103430</v>
      </c>
      <c r="B104" s="522">
        <v>3303328</v>
      </c>
      <c r="C104" s="523" t="s">
        <v>177</v>
      </c>
      <c r="D104" s="524">
        <v>1</v>
      </c>
      <c r="E104" s="524" t="s">
        <v>536</v>
      </c>
      <c r="F104" s="525" t="s">
        <v>536</v>
      </c>
      <c r="G104" s="526"/>
      <c r="H104" s="526"/>
      <c r="I104" s="526"/>
      <c r="J104" s="526"/>
      <c r="K104" s="526"/>
      <c r="L104" s="527">
        <v>0</v>
      </c>
      <c r="M104" s="528">
        <v>0</v>
      </c>
      <c r="N104" s="528">
        <v>0</v>
      </c>
      <c r="O104" s="528">
        <v>0</v>
      </c>
      <c r="P104" s="529">
        <v>0</v>
      </c>
      <c r="Q104" s="529">
        <v>0</v>
      </c>
      <c r="R104" s="530">
        <v>4081.8824</v>
      </c>
      <c r="S104" s="531"/>
      <c r="T104" s="530">
        <v>0</v>
      </c>
    </row>
    <row r="105" spans="1:20">
      <c r="A105" s="522">
        <v>103433</v>
      </c>
      <c r="B105" s="522">
        <v>3303331</v>
      </c>
      <c r="C105" s="523" t="s">
        <v>178</v>
      </c>
      <c r="D105" s="524">
        <v>1</v>
      </c>
      <c r="E105" s="524" t="s">
        <v>536</v>
      </c>
      <c r="F105" s="525" t="s">
        <v>536</v>
      </c>
      <c r="G105" s="526"/>
      <c r="H105" s="526"/>
      <c r="I105" s="526"/>
      <c r="J105" s="526"/>
      <c r="K105" s="526"/>
      <c r="L105" s="527">
        <v>0</v>
      </c>
      <c r="M105" s="528">
        <v>0</v>
      </c>
      <c r="N105" s="528">
        <v>0</v>
      </c>
      <c r="O105" s="528">
        <v>0</v>
      </c>
      <c r="P105" s="529">
        <v>0</v>
      </c>
      <c r="Q105" s="529">
        <v>0</v>
      </c>
      <c r="R105" s="530">
        <v>3686.8615</v>
      </c>
      <c r="S105" s="531"/>
      <c r="T105" s="530">
        <v>0</v>
      </c>
    </row>
    <row r="106" spans="1:20">
      <c r="A106" s="522">
        <v>103434</v>
      </c>
      <c r="B106" s="522">
        <v>3303335</v>
      </c>
      <c r="C106" s="523" t="s">
        <v>179</v>
      </c>
      <c r="D106" s="524">
        <v>1</v>
      </c>
      <c r="E106" s="524" t="s">
        <v>536</v>
      </c>
      <c r="F106" s="525" t="s">
        <v>536</v>
      </c>
      <c r="G106" s="526"/>
      <c r="H106" s="526"/>
      <c r="I106" s="526"/>
      <c r="J106" s="526"/>
      <c r="K106" s="526"/>
      <c r="L106" s="527">
        <v>0</v>
      </c>
      <c r="M106" s="528">
        <v>0</v>
      </c>
      <c r="N106" s="528">
        <v>0</v>
      </c>
      <c r="O106" s="528">
        <v>0</v>
      </c>
      <c r="P106" s="529">
        <v>0</v>
      </c>
      <c r="Q106" s="529">
        <v>0</v>
      </c>
      <c r="R106" s="530">
        <v>4687.5811000000003</v>
      </c>
      <c r="S106" s="531"/>
      <c r="T106" s="530">
        <v>0</v>
      </c>
    </row>
    <row r="107" spans="1:20">
      <c r="A107" s="522">
        <v>103438</v>
      </c>
      <c r="B107" s="522">
        <v>3303344</v>
      </c>
      <c r="C107" s="523" t="s">
        <v>180</v>
      </c>
      <c r="D107" s="524">
        <v>1</v>
      </c>
      <c r="E107" s="524" t="s">
        <v>536</v>
      </c>
      <c r="F107" s="525" t="s">
        <v>536</v>
      </c>
      <c r="G107" s="526"/>
      <c r="H107" s="526"/>
      <c r="I107" s="526"/>
      <c r="J107" s="526"/>
      <c r="K107" s="526"/>
      <c r="L107" s="527">
        <v>0</v>
      </c>
      <c r="M107" s="528">
        <v>0</v>
      </c>
      <c r="N107" s="528">
        <v>0</v>
      </c>
      <c r="O107" s="528">
        <v>0</v>
      </c>
      <c r="P107" s="529">
        <v>0</v>
      </c>
      <c r="Q107" s="529">
        <v>0</v>
      </c>
      <c r="R107" s="530">
        <v>10200.563099999999</v>
      </c>
      <c r="S107" s="531"/>
      <c r="T107" s="530">
        <v>0</v>
      </c>
    </row>
    <row r="108" spans="1:20">
      <c r="A108" s="522">
        <v>103439</v>
      </c>
      <c r="B108" s="522">
        <v>3303346</v>
      </c>
      <c r="C108" s="523" t="s">
        <v>181</v>
      </c>
      <c r="D108" s="524">
        <v>1</v>
      </c>
      <c r="E108" s="524" t="s">
        <v>536</v>
      </c>
      <c r="F108" s="525" t="s">
        <v>536</v>
      </c>
      <c r="G108" s="526"/>
      <c r="H108" s="526"/>
      <c r="I108" s="526"/>
      <c r="J108" s="526"/>
      <c r="K108" s="526"/>
      <c r="L108" s="527">
        <v>1</v>
      </c>
      <c r="M108" s="528">
        <v>594.83365760000004</v>
      </c>
      <c r="N108" s="528">
        <v>0</v>
      </c>
      <c r="O108" s="528">
        <v>0</v>
      </c>
      <c r="P108" s="529">
        <v>80916.320000000007</v>
      </c>
      <c r="Q108" s="529">
        <v>0</v>
      </c>
      <c r="R108" s="530">
        <v>3660.5268000000001</v>
      </c>
      <c r="S108" s="531"/>
      <c r="T108" s="530">
        <v>0</v>
      </c>
    </row>
    <row r="109" spans="1:20">
      <c r="A109" s="522">
        <v>103443</v>
      </c>
      <c r="B109" s="522">
        <v>3303351</v>
      </c>
      <c r="C109" s="523" t="s">
        <v>182</v>
      </c>
      <c r="D109" s="524">
        <v>1</v>
      </c>
      <c r="E109" s="524" t="s">
        <v>536</v>
      </c>
      <c r="F109" s="525" t="s">
        <v>536</v>
      </c>
      <c r="G109" s="526"/>
      <c r="H109" s="526"/>
      <c r="I109" s="526"/>
      <c r="J109" s="526"/>
      <c r="K109" s="526"/>
      <c r="L109" s="527">
        <v>0</v>
      </c>
      <c r="M109" s="528">
        <v>0</v>
      </c>
      <c r="N109" s="528">
        <v>0</v>
      </c>
      <c r="O109" s="528">
        <v>0</v>
      </c>
      <c r="P109" s="529">
        <v>0</v>
      </c>
      <c r="Q109" s="529">
        <v>0</v>
      </c>
      <c r="R109" s="530">
        <v>4266.2254999999996</v>
      </c>
      <c r="S109" s="531"/>
      <c r="T109" s="530">
        <v>0</v>
      </c>
    </row>
    <row r="110" spans="1:20">
      <c r="A110" s="522">
        <v>103444</v>
      </c>
      <c r="B110" s="522">
        <v>3303352</v>
      </c>
      <c r="C110" s="523" t="s">
        <v>183</v>
      </c>
      <c r="D110" s="524">
        <v>1</v>
      </c>
      <c r="E110" s="524" t="s">
        <v>536</v>
      </c>
      <c r="F110" s="525" t="s">
        <v>536</v>
      </c>
      <c r="G110" s="526"/>
      <c r="H110" s="526"/>
      <c r="I110" s="526"/>
      <c r="J110" s="526"/>
      <c r="K110" s="526"/>
      <c r="L110" s="527">
        <v>0</v>
      </c>
      <c r="M110" s="528">
        <v>0</v>
      </c>
      <c r="N110" s="528">
        <v>0</v>
      </c>
      <c r="O110" s="528">
        <v>0</v>
      </c>
      <c r="P110" s="529">
        <v>0</v>
      </c>
      <c r="Q110" s="529">
        <v>0</v>
      </c>
      <c r="R110" s="530">
        <v>4529.5726999999997</v>
      </c>
      <c r="S110" s="531"/>
      <c r="T110" s="530">
        <v>0</v>
      </c>
    </row>
    <row r="111" spans="1:20">
      <c r="A111" s="522">
        <v>103445</v>
      </c>
      <c r="B111" s="522">
        <v>3303353</v>
      </c>
      <c r="C111" s="523" t="s">
        <v>184</v>
      </c>
      <c r="D111" s="524">
        <v>1</v>
      </c>
      <c r="E111" s="524" t="s">
        <v>536</v>
      </c>
      <c r="F111" s="525" t="s">
        <v>536</v>
      </c>
      <c r="G111" s="526"/>
      <c r="H111" s="526"/>
      <c r="I111" s="526"/>
      <c r="J111" s="526"/>
      <c r="K111" s="526"/>
      <c r="L111" s="527">
        <v>0</v>
      </c>
      <c r="M111" s="528">
        <v>0</v>
      </c>
      <c r="N111" s="528">
        <v>0</v>
      </c>
      <c r="O111" s="528">
        <v>0</v>
      </c>
      <c r="P111" s="529">
        <v>0</v>
      </c>
      <c r="Q111" s="529">
        <v>0</v>
      </c>
      <c r="R111" s="530">
        <v>10431.0843</v>
      </c>
      <c r="S111" s="531"/>
      <c r="T111" s="530">
        <v>0</v>
      </c>
    </row>
    <row r="112" spans="1:20">
      <c r="A112" s="522">
        <v>103447</v>
      </c>
      <c r="B112" s="522">
        <v>3303355</v>
      </c>
      <c r="C112" s="523" t="s">
        <v>185</v>
      </c>
      <c r="D112" s="524">
        <v>1</v>
      </c>
      <c r="E112" s="524" t="s">
        <v>536</v>
      </c>
      <c r="F112" s="525" t="s">
        <v>536</v>
      </c>
      <c r="G112" s="526"/>
      <c r="H112" s="526"/>
      <c r="I112" s="526"/>
      <c r="J112" s="526"/>
      <c r="K112" s="526"/>
      <c r="L112" s="527">
        <v>0</v>
      </c>
      <c r="M112" s="528">
        <v>0</v>
      </c>
      <c r="N112" s="528">
        <v>0</v>
      </c>
      <c r="O112" s="528">
        <v>0</v>
      </c>
      <c r="P112" s="529">
        <v>0</v>
      </c>
      <c r="Q112" s="529">
        <v>0</v>
      </c>
      <c r="R112" s="530">
        <v>9105.5874000000003</v>
      </c>
      <c r="S112" s="531"/>
      <c r="T112" s="530">
        <v>0</v>
      </c>
    </row>
    <row r="113" spans="1:20">
      <c r="A113" s="522">
        <v>103453</v>
      </c>
      <c r="B113" s="522">
        <v>3303361</v>
      </c>
      <c r="C113" s="523" t="s">
        <v>186</v>
      </c>
      <c r="D113" s="524">
        <v>1</v>
      </c>
      <c r="E113" s="524" t="s">
        <v>536</v>
      </c>
      <c r="F113" s="525" t="s">
        <v>536</v>
      </c>
      <c r="G113" s="526"/>
      <c r="H113" s="526"/>
      <c r="I113" s="526"/>
      <c r="J113" s="526"/>
      <c r="K113" s="526"/>
      <c r="L113" s="527">
        <v>0</v>
      </c>
      <c r="M113" s="528">
        <v>0</v>
      </c>
      <c r="N113" s="528">
        <v>0</v>
      </c>
      <c r="O113" s="528">
        <v>0</v>
      </c>
      <c r="P113" s="529">
        <v>0</v>
      </c>
      <c r="Q113" s="529">
        <v>0</v>
      </c>
      <c r="R113" s="530">
        <v>8875.0661999999993</v>
      </c>
      <c r="S113" s="531"/>
      <c r="T113" s="530">
        <v>0</v>
      </c>
    </row>
    <row r="114" spans="1:20">
      <c r="A114" s="522">
        <v>103455</v>
      </c>
      <c r="B114" s="522">
        <v>3303363</v>
      </c>
      <c r="C114" s="523" t="s">
        <v>187</v>
      </c>
      <c r="D114" s="524">
        <v>1</v>
      </c>
      <c r="E114" s="524" t="s">
        <v>536</v>
      </c>
      <c r="F114" s="525" t="s">
        <v>536</v>
      </c>
      <c r="G114" s="526"/>
      <c r="H114" s="526"/>
      <c r="I114" s="526"/>
      <c r="J114" s="526"/>
      <c r="K114" s="526"/>
      <c r="L114" s="527">
        <v>0</v>
      </c>
      <c r="M114" s="528">
        <v>0</v>
      </c>
      <c r="N114" s="528">
        <v>0</v>
      </c>
      <c r="O114" s="528">
        <v>0</v>
      </c>
      <c r="P114" s="529">
        <v>0</v>
      </c>
      <c r="Q114" s="529">
        <v>0</v>
      </c>
      <c r="R114" s="530">
        <v>9681.8904000000002</v>
      </c>
      <c r="S114" s="531"/>
      <c r="T114" s="530">
        <v>0</v>
      </c>
    </row>
    <row r="115" spans="1:20">
      <c r="A115" s="522">
        <v>103458</v>
      </c>
      <c r="B115" s="522">
        <v>3303367</v>
      </c>
      <c r="C115" s="523" t="s">
        <v>188</v>
      </c>
      <c r="D115" s="524">
        <v>1</v>
      </c>
      <c r="E115" s="524" t="s">
        <v>536</v>
      </c>
      <c r="F115" s="525" t="s">
        <v>536</v>
      </c>
      <c r="G115" s="526"/>
      <c r="H115" s="526"/>
      <c r="I115" s="526"/>
      <c r="J115" s="526"/>
      <c r="K115" s="526"/>
      <c r="L115" s="527">
        <v>0</v>
      </c>
      <c r="M115" s="528">
        <v>0</v>
      </c>
      <c r="N115" s="528">
        <v>0</v>
      </c>
      <c r="O115" s="528">
        <v>0</v>
      </c>
      <c r="P115" s="529">
        <v>0</v>
      </c>
      <c r="Q115" s="529">
        <v>0</v>
      </c>
      <c r="R115" s="530">
        <v>4002.8782000000001</v>
      </c>
      <c r="S115" s="531"/>
      <c r="T115" s="530">
        <v>0</v>
      </c>
    </row>
    <row r="116" spans="1:20">
      <c r="A116" s="522">
        <v>103459</v>
      </c>
      <c r="B116" s="522">
        <v>3303371</v>
      </c>
      <c r="C116" s="523" t="s">
        <v>189</v>
      </c>
      <c r="D116" s="524">
        <v>1</v>
      </c>
      <c r="E116" s="524" t="s">
        <v>536</v>
      </c>
      <c r="F116" s="525" t="s">
        <v>536</v>
      </c>
      <c r="G116" s="526"/>
      <c r="H116" s="526"/>
      <c r="I116" s="526"/>
      <c r="J116" s="526"/>
      <c r="K116" s="526"/>
      <c r="L116" s="527">
        <v>0</v>
      </c>
      <c r="M116" s="528">
        <v>0</v>
      </c>
      <c r="N116" s="528">
        <v>0</v>
      </c>
      <c r="O116" s="528">
        <v>0</v>
      </c>
      <c r="P116" s="529">
        <v>0</v>
      </c>
      <c r="Q116" s="529">
        <v>0</v>
      </c>
      <c r="R116" s="530">
        <v>19803.1643</v>
      </c>
      <c r="S116" s="531"/>
      <c r="T116" s="530">
        <v>0</v>
      </c>
    </row>
    <row r="117" spans="1:20">
      <c r="A117" s="522">
        <v>103460</v>
      </c>
      <c r="B117" s="522">
        <v>3303372</v>
      </c>
      <c r="C117" s="523" t="s">
        <v>190</v>
      </c>
      <c r="D117" s="524">
        <v>1</v>
      </c>
      <c r="E117" s="524" t="s">
        <v>536</v>
      </c>
      <c r="F117" s="525" t="s">
        <v>536</v>
      </c>
      <c r="G117" s="526"/>
      <c r="H117" s="526"/>
      <c r="I117" s="526"/>
      <c r="J117" s="526"/>
      <c r="K117" s="526"/>
      <c r="L117" s="527">
        <v>0</v>
      </c>
      <c r="M117" s="528">
        <v>0</v>
      </c>
      <c r="N117" s="528">
        <v>0</v>
      </c>
      <c r="O117" s="528">
        <v>0</v>
      </c>
      <c r="P117" s="529">
        <v>0</v>
      </c>
      <c r="Q117" s="529">
        <v>0</v>
      </c>
      <c r="R117" s="530">
        <v>11007.3873</v>
      </c>
      <c r="S117" s="531"/>
      <c r="T117" s="530">
        <v>0</v>
      </c>
    </row>
    <row r="118" spans="1:20">
      <c r="A118" s="522">
        <v>103462</v>
      </c>
      <c r="B118" s="522">
        <v>3303375</v>
      </c>
      <c r="C118" s="523" t="s">
        <v>191</v>
      </c>
      <c r="D118" s="524">
        <v>1</v>
      </c>
      <c r="E118" s="524" t="s">
        <v>536</v>
      </c>
      <c r="F118" s="525" t="s">
        <v>536</v>
      </c>
      <c r="G118" s="526"/>
      <c r="H118" s="526"/>
      <c r="I118" s="526"/>
      <c r="J118" s="526"/>
      <c r="K118" s="526"/>
      <c r="L118" s="527">
        <v>0</v>
      </c>
      <c r="M118" s="528">
        <v>0</v>
      </c>
      <c r="N118" s="528">
        <v>0</v>
      </c>
      <c r="O118" s="528">
        <v>0</v>
      </c>
      <c r="P118" s="529">
        <v>0</v>
      </c>
      <c r="Q118" s="529">
        <v>0</v>
      </c>
      <c r="R118" s="530">
        <v>6973.2663000000002</v>
      </c>
      <c r="S118" s="531"/>
      <c r="T118" s="530">
        <v>0</v>
      </c>
    </row>
    <row r="119" spans="1:20">
      <c r="A119" s="522">
        <v>103463</v>
      </c>
      <c r="B119" s="522">
        <v>3303377</v>
      </c>
      <c r="C119" s="523" t="s">
        <v>192</v>
      </c>
      <c r="D119" s="524">
        <v>1</v>
      </c>
      <c r="E119" s="524" t="s">
        <v>536</v>
      </c>
      <c r="F119" s="525" t="s">
        <v>536</v>
      </c>
      <c r="G119" s="526"/>
      <c r="H119" s="526"/>
      <c r="I119" s="526"/>
      <c r="J119" s="526"/>
      <c r="K119" s="526"/>
      <c r="L119" s="527">
        <v>0</v>
      </c>
      <c r="M119" s="528">
        <v>0</v>
      </c>
      <c r="N119" s="528">
        <v>0</v>
      </c>
      <c r="O119" s="528">
        <v>0</v>
      </c>
      <c r="P119" s="529">
        <v>0</v>
      </c>
      <c r="Q119" s="529">
        <v>0</v>
      </c>
      <c r="R119" s="530">
        <v>4292.5601999999999</v>
      </c>
      <c r="S119" s="531"/>
      <c r="T119" s="530">
        <v>0</v>
      </c>
    </row>
    <row r="120" spans="1:20">
      <c r="A120" s="522">
        <v>103466</v>
      </c>
      <c r="B120" s="522">
        <v>3303381</v>
      </c>
      <c r="C120" s="523" t="s">
        <v>193</v>
      </c>
      <c r="D120" s="524">
        <v>1</v>
      </c>
      <c r="E120" s="524" t="s">
        <v>536</v>
      </c>
      <c r="F120" s="525" t="s">
        <v>536</v>
      </c>
      <c r="G120" s="526"/>
      <c r="H120" s="526"/>
      <c r="I120" s="526"/>
      <c r="J120" s="526"/>
      <c r="K120" s="526"/>
      <c r="L120" s="527">
        <v>0</v>
      </c>
      <c r="M120" s="528">
        <v>0</v>
      </c>
      <c r="N120" s="528">
        <v>0</v>
      </c>
      <c r="O120" s="528">
        <v>0</v>
      </c>
      <c r="P120" s="529">
        <v>0</v>
      </c>
      <c r="Q120" s="529">
        <v>0</v>
      </c>
      <c r="R120" s="530">
        <v>3660.5268000000001</v>
      </c>
      <c r="S120" s="531"/>
      <c r="T120" s="530">
        <v>0</v>
      </c>
    </row>
    <row r="121" spans="1:20">
      <c r="A121" s="522">
        <v>103467</v>
      </c>
      <c r="B121" s="522">
        <v>3303382</v>
      </c>
      <c r="C121" s="523" t="s">
        <v>194</v>
      </c>
      <c r="D121" s="524">
        <v>1</v>
      </c>
      <c r="E121" s="524" t="s">
        <v>536</v>
      </c>
      <c r="F121" s="525" t="s">
        <v>536</v>
      </c>
      <c r="G121" s="526"/>
      <c r="H121" s="526"/>
      <c r="I121" s="526"/>
      <c r="J121" s="526"/>
      <c r="K121" s="526"/>
      <c r="L121" s="527">
        <v>0</v>
      </c>
      <c r="M121" s="528">
        <v>0</v>
      </c>
      <c r="N121" s="528">
        <v>0</v>
      </c>
      <c r="O121" s="528">
        <v>0</v>
      </c>
      <c r="P121" s="529">
        <v>0</v>
      </c>
      <c r="Q121" s="529">
        <v>0</v>
      </c>
      <c r="R121" s="530">
        <v>4187.2213000000002</v>
      </c>
      <c r="S121" s="531"/>
      <c r="T121" s="530">
        <v>0</v>
      </c>
    </row>
    <row r="122" spans="1:20">
      <c r="A122" s="522">
        <v>103470</v>
      </c>
      <c r="B122" s="522">
        <v>3303386</v>
      </c>
      <c r="C122" s="523" t="s">
        <v>195</v>
      </c>
      <c r="D122" s="524">
        <v>1</v>
      </c>
      <c r="E122" s="524" t="s">
        <v>536</v>
      </c>
      <c r="F122" s="525" t="s">
        <v>536</v>
      </c>
      <c r="G122" s="526"/>
      <c r="H122" s="526"/>
      <c r="I122" s="526"/>
      <c r="J122" s="526"/>
      <c r="K122" s="526"/>
      <c r="L122" s="527">
        <v>0</v>
      </c>
      <c r="M122" s="528">
        <v>0</v>
      </c>
      <c r="N122" s="528">
        <v>0</v>
      </c>
      <c r="O122" s="528">
        <v>0</v>
      </c>
      <c r="P122" s="529">
        <v>0</v>
      </c>
      <c r="Q122" s="529">
        <v>0</v>
      </c>
      <c r="R122" s="530">
        <v>4292.5601999999999</v>
      </c>
      <c r="S122" s="531"/>
      <c r="T122" s="530">
        <v>0</v>
      </c>
    </row>
    <row r="123" spans="1:20">
      <c r="A123" s="522">
        <v>103478</v>
      </c>
      <c r="B123" s="522">
        <v>3303410</v>
      </c>
      <c r="C123" s="523" t="s">
        <v>196</v>
      </c>
      <c r="D123" s="524">
        <v>1</v>
      </c>
      <c r="E123" s="524" t="s">
        <v>536</v>
      </c>
      <c r="F123" s="525" t="s">
        <v>536</v>
      </c>
      <c r="G123" s="526"/>
      <c r="H123" s="526"/>
      <c r="I123" s="526"/>
      <c r="J123" s="526"/>
      <c r="K123" s="526"/>
      <c r="L123" s="527">
        <v>0</v>
      </c>
      <c r="M123" s="528">
        <v>0</v>
      </c>
      <c r="N123" s="528">
        <v>0</v>
      </c>
      <c r="O123" s="528">
        <v>0</v>
      </c>
      <c r="P123" s="529">
        <v>0</v>
      </c>
      <c r="Q123" s="529">
        <v>0</v>
      </c>
      <c r="R123" s="530">
        <v>4187.2213000000002</v>
      </c>
      <c r="S123" s="531"/>
      <c r="T123" s="530">
        <v>0</v>
      </c>
    </row>
    <row r="124" spans="1:20">
      <c r="A124" s="522">
        <v>103479</v>
      </c>
      <c r="B124" s="522">
        <v>3303411</v>
      </c>
      <c r="C124" s="523" t="s">
        <v>197</v>
      </c>
      <c r="D124" s="524">
        <v>1</v>
      </c>
      <c r="E124" s="524" t="s">
        <v>536</v>
      </c>
      <c r="F124" s="525" t="s">
        <v>536</v>
      </c>
      <c r="G124" s="526"/>
      <c r="H124" s="526"/>
      <c r="I124" s="526"/>
      <c r="J124" s="526"/>
      <c r="K124" s="526"/>
      <c r="L124" s="527">
        <v>0</v>
      </c>
      <c r="M124" s="528">
        <v>0</v>
      </c>
      <c r="N124" s="528">
        <v>0</v>
      </c>
      <c r="O124" s="528">
        <v>0</v>
      </c>
      <c r="P124" s="529">
        <v>0</v>
      </c>
      <c r="Q124" s="529">
        <v>0</v>
      </c>
      <c r="R124" s="530">
        <v>4266.2254999999996</v>
      </c>
      <c r="S124" s="531"/>
      <c r="T124" s="530">
        <v>0</v>
      </c>
    </row>
    <row r="125" spans="1:20">
      <c r="A125" s="522">
        <v>133996</v>
      </c>
      <c r="B125" s="522">
        <v>3303421</v>
      </c>
      <c r="C125" s="523" t="s">
        <v>198</v>
      </c>
      <c r="D125" s="524">
        <v>1</v>
      </c>
      <c r="E125" s="524" t="s">
        <v>536</v>
      </c>
      <c r="F125" s="525" t="s">
        <v>536</v>
      </c>
      <c r="G125" s="526"/>
      <c r="H125" s="526"/>
      <c r="I125" s="526"/>
      <c r="J125" s="526"/>
      <c r="K125" s="526"/>
      <c r="L125" s="527">
        <v>0</v>
      </c>
      <c r="M125" s="528">
        <v>0</v>
      </c>
      <c r="N125" s="528">
        <v>0</v>
      </c>
      <c r="O125" s="528">
        <v>0</v>
      </c>
      <c r="P125" s="529">
        <v>0</v>
      </c>
      <c r="Q125" s="529">
        <v>0</v>
      </c>
      <c r="R125" s="530">
        <v>48121.300499999998</v>
      </c>
      <c r="S125" s="531"/>
      <c r="T125" s="530">
        <v>0</v>
      </c>
    </row>
    <row r="126" spans="1:20">
      <c r="A126" s="522">
        <v>134476</v>
      </c>
      <c r="B126" s="522">
        <v>3303428</v>
      </c>
      <c r="C126" s="523" t="s">
        <v>199</v>
      </c>
      <c r="D126" s="524">
        <v>1</v>
      </c>
      <c r="E126" s="524" t="s">
        <v>536</v>
      </c>
      <c r="F126" s="525" t="s">
        <v>536</v>
      </c>
      <c r="G126" s="526"/>
      <c r="H126" s="526"/>
      <c r="I126" s="526"/>
      <c r="J126" s="526"/>
      <c r="K126" s="526"/>
      <c r="L126" s="527">
        <v>1</v>
      </c>
      <c r="M126" s="528">
        <v>106.5217845</v>
      </c>
      <c r="N126" s="528">
        <v>0</v>
      </c>
      <c r="O126" s="528">
        <v>0</v>
      </c>
      <c r="P126" s="529">
        <v>54351.897410807098</v>
      </c>
      <c r="Q126" s="529">
        <v>0</v>
      </c>
      <c r="R126" s="530">
        <v>21462.800899999998</v>
      </c>
      <c r="S126" s="531"/>
      <c r="T126" s="530">
        <v>0</v>
      </c>
    </row>
    <row r="127" spans="1:20">
      <c r="A127" s="522">
        <v>134840</v>
      </c>
      <c r="B127" s="522">
        <v>3303432</v>
      </c>
      <c r="C127" s="523" t="s">
        <v>200</v>
      </c>
      <c r="D127" s="524">
        <v>1</v>
      </c>
      <c r="E127" s="524" t="s">
        <v>536</v>
      </c>
      <c r="F127" s="525" t="s">
        <v>536</v>
      </c>
      <c r="G127" s="526"/>
      <c r="H127" s="526"/>
      <c r="I127" s="526"/>
      <c r="J127" s="526"/>
      <c r="K127" s="526"/>
      <c r="L127" s="527">
        <v>0</v>
      </c>
      <c r="M127" s="528">
        <v>0</v>
      </c>
      <c r="N127" s="528">
        <v>0</v>
      </c>
      <c r="O127" s="528">
        <v>0</v>
      </c>
      <c r="P127" s="529">
        <v>0</v>
      </c>
      <c r="Q127" s="529">
        <v>0</v>
      </c>
      <c r="R127" s="530">
        <v>23974.2048</v>
      </c>
      <c r="S127" s="531"/>
      <c r="T127" s="530">
        <v>400389.03</v>
      </c>
    </row>
    <row r="128" spans="1:20">
      <c r="A128" s="522">
        <v>131920</v>
      </c>
      <c r="B128" s="522">
        <v>3303435</v>
      </c>
      <c r="C128" s="523" t="s">
        <v>201</v>
      </c>
      <c r="D128" s="524">
        <v>1</v>
      </c>
      <c r="E128" s="524" t="s">
        <v>536</v>
      </c>
      <c r="F128" s="525" t="s">
        <v>536</v>
      </c>
      <c r="G128" s="526"/>
      <c r="H128" s="526"/>
      <c r="I128" s="526"/>
      <c r="J128" s="526"/>
      <c r="K128" s="526"/>
      <c r="L128" s="527">
        <v>0</v>
      </c>
      <c r="M128" s="528">
        <v>0</v>
      </c>
      <c r="N128" s="528">
        <v>0</v>
      </c>
      <c r="O128" s="528">
        <v>0</v>
      </c>
      <c r="P128" s="529">
        <v>0</v>
      </c>
      <c r="Q128" s="529">
        <v>0</v>
      </c>
      <c r="R128" s="530">
        <v>8068.2420000000002</v>
      </c>
      <c r="S128" s="531"/>
      <c r="T128" s="530">
        <v>0</v>
      </c>
    </row>
    <row r="129" spans="1:20">
      <c r="A129" s="522">
        <v>136440</v>
      </c>
      <c r="B129" s="522">
        <v>3303436</v>
      </c>
      <c r="C129" s="523" t="s">
        <v>202</v>
      </c>
      <c r="D129" s="524">
        <v>1</v>
      </c>
      <c r="E129" s="524" t="s">
        <v>536</v>
      </c>
      <c r="F129" s="525" t="s">
        <v>536</v>
      </c>
      <c r="G129" s="526"/>
      <c r="H129" s="526"/>
      <c r="I129" s="526"/>
      <c r="J129" s="526"/>
      <c r="K129" s="526"/>
      <c r="L129" s="527">
        <v>0</v>
      </c>
      <c r="M129" s="528">
        <v>0</v>
      </c>
      <c r="N129" s="528">
        <v>0</v>
      </c>
      <c r="O129" s="528">
        <v>0</v>
      </c>
      <c r="P129" s="529">
        <v>0</v>
      </c>
      <c r="Q129" s="529">
        <v>0</v>
      </c>
      <c r="R129" s="530">
        <v>4134.5518000000002</v>
      </c>
      <c r="S129" s="531"/>
      <c r="T129" s="530">
        <v>0</v>
      </c>
    </row>
    <row r="130" spans="1:20">
      <c r="A130" s="522">
        <v>103543</v>
      </c>
      <c r="B130" s="522">
        <v>3305202</v>
      </c>
      <c r="C130" s="523" t="s">
        <v>203</v>
      </c>
      <c r="D130" s="524">
        <v>1</v>
      </c>
      <c r="E130" s="524" t="s">
        <v>536</v>
      </c>
      <c r="F130" s="525" t="s">
        <v>536</v>
      </c>
      <c r="G130" s="526"/>
      <c r="H130" s="526"/>
      <c r="I130" s="526"/>
      <c r="J130" s="526"/>
      <c r="K130" s="526"/>
      <c r="L130" s="527">
        <v>0</v>
      </c>
      <c r="M130" s="528">
        <v>0</v>
      </c>
      <c r="N130" s="528">
        <v>0</v>
      </c>
      <c r="O130" s="528">
        <v>0</v>
      </c>
      <c r="P130" s="529">
        <v>0</v>
      </c>
      <c r="Q130" s="529">
        <v>0</v>
      </c>
      <c r="R130" s="530">
        <v>4447.3176000000003</v>
      </c>
      <c r="S130" s="531"/>
      <c r="T130" s="530">
        <v>0</v>
      </c>
    </row>
    <row r="131" spans="1:20">
      <c r="A131" s="522">
        <v>103544</v>
      </c>
      <c r="B131" s="522">
        <v>3305203</v>
      </c>
      <c r="C131" s="523" t="s">
        <v>204</v>
      </c>
      <c r="D131" s="524">
        <v>1</v>
      </c>
      <c r="E131" s="524" t="s">
        <v>536</v>
      </c>
      <c r="F131" s="525" t="s">
        <v>536</v>
      </c>
      <c r="G131" s="526"/>
      <c r="H131" s="526"/>
      <c r="I131" s="526"/>
      <c r="J131" s="526"/>
      <c r="K131" s="526"/>
      <c r="L131" s="527">
        <v>0</v>
      </c>
      <c r="M131" s="528">
        <v>0</v>
      </c>
      <c r="N131" s="528">
        <v>0</v>
      </c>
      <c r="O131" s="528">
        <v>0</v>
      </c>
      <c r="P131" s="529">
        <v>0</v>
      </c>
      <c r="Q131" s="529">
        <v>0</v>
      </c>
      <c r="R131" s="530">
        <v>5935.9209000000001</v>
      </c>
      <c r="S131" s="531"/>
      <c r="T131" s="530">
        <v>0</v>
      </c>
    </row>
    <row r="132" spans="1:20">
      <c r="A132" s="522">
        <v>131465</v>
      </c>
      <c r="B132" s="522">
        <v>3305949</v>
      </c>
      <c r="C132" s="523" t="s">
        <v>205</v>
      </c>
      <c r="D132" s="524">
        <v>1</v>
      </c>
      <c r="E132" s="524" t="s">
        <v>536</v>
      </c>
      <c r="F132" s="525" t="s">
        <v>536</v>
      </c>
      <c r="G132" s="526"/>
      <c r="H132" s="526"/>
      <c r="I132" s="526"/>
      <c r="J132" s="526"/>
      <c r="K132" s="526"/>
      <c r="L132" s="527">
        <v>0</v>
      </c>
      <c r="M132" s="528">
        <v>0</v>
      </c>
      <c r="N132" s="528">
        <v>0</v>
      </c>
      <c r="O132" s="528">
        <v>0</v>
      </c>
      <c r="P132" s="529">
        <v>0</v>
      </c>
      <c r="Q132" s="529">
        <v>0</v>
      </c>
      <c r="R132" s="530">
        <v>11237.9085</v>
      </c>
      <c r="S132" s="531"/>
      <c r="T132" s="530">
        <v>0</v>
      </c>
    </row>
    <row r="133" spans="1:20">
      <c r="A133" s="522">
        <v>103483</v>
      </c>
      <c r="B133" s="522">
        <v>3304015</v>
      </c>
      <c r="C133" s="523" t="s">
        <v>206</v>
      </c>
      <c r="D133" s="524">
        <v>1</v>
      </c>
      <c r="E133" s="524" t="s">
        <v>536</v>
      </c>
      <c r="F133" s="525" t="s">
        <v>536</v>
      </c>
      <c r="G133" s="526"/>
      <c r="H133" s="526"/>
      <c r="I133" s="526"/>
      <c r="J133" s="526"/>
      <c r="K133" s="526"/>
      <c r="L133" s="527">
        <v>0</v>
      </c>
      <c r="M133" s="528">
        <v>0</v>
      </c>
      <c r="N133" s="528">
        <v>0</v>
      </c>
      <c r="O133" s="528">
        <v>0</v>
      </c>
      <c r="P133" s="529">
        <v>0</v>
      </c>
      <c r="Q133" s="529">
        <v>0</v>
      </c>
      <c r="R133" s="530">
        <v>94513.691999999995</v>
      </c>
      <c r="S133" s="531"/>
      <c r="T133" s="530">
        <v>0</v>
      </c>
    </row>
    <row r="134" spans="1:20">
      <c r="A134" s="522">
        <v>103486</v>
      </c>
      <c r="B134" s="522">
        <v>3304063</v>
      </c>
      <c r="C134" s="523" t="s">
        <v>207</v>
      </c>
      <c r="D134" s="524">
        <v>1</v>
      </c>
      <c r="E134" s="524" t="s">
        <v>536</v>
      </c>
      <c r="F134" s="525" t="s">
        <v>536</v>
      </c>
      <c r="G134" s="526"/>
      <c r="H134" s="526"/>
      <c r="I134" s="526"/>
      <c r="J134" s="526"/>
      <c r="K134" s="526"/>
      <c r="L134" s="527">
        <v>0</v>
      </c>
      <c r="M134" s="528">
        <v>0</v>
      </c>
      <c r="N134" s="528">
        <v>0</v>
      </c>
      <c r="O134" s="528">
        <v>0</v>
      </c>
      <c r="P134" s="529">
        <v>0</v>
      </c>
      <c r="Q134" s="529">
        <v>0</v>
      </c>
      <c r="R134" s="530">
        <v>110650.17600000001</v>
      </c>
      <c r="S134" s="531"/>
      <c r="T134" s="530">
        <v>0</v>
      </c>
    </row>
    <row r="135" spans="1:20">
      <c r="A135" s="522">
        <v>103493</v>
      </c>
      <c r="B135" s="522">
        <v>3304115</v>
      </c>
      <c r="C135" s="523" t="s">
        <v>208</v>
      </c>
      <c r="D135" s="524">
        <v>1</v>
      </c>
      <c r="E135" s="524" t="s">
        <v>536</v>
      </c>
      <c r="F135" s="525" t="s">
        <v>537</v>
      </c>
      <c r="G135" s="526">
        <v>12</v>
      </c>
      <c r="H135" s="526">
        <v>0</v>
      </c>
      <c r="I135" s="526">
        <v>8</v>
      </c>
      <c r="J135" s="526">
        <v>2</v>
      </c>
      <c r="K135" s="526" t="s">
        <v>538</v>
      </c>
      <c r="L135" s="527">
        <v>0</v>
      </c>
      <c r="M135" s="528">
        <v>0</v>
      </c>
      <c r="N135" s="528">
        <v>0</v>
      </c>
      <c r="O135" s="528">
        <v>0</v>
      </c>
      <c r="P135" s="529">
        <v>0</v>
      </c>
      <c r="Q135" s="529">
        <v>0</v>
      </c>
      <c r="R135" s="530">
        <v>33713.7255</v>
      </c>
      <c r="S135" s="531"/>
      <c r="T135" s="530">
        <v>0</v>
      </c>
    </row>
    <row r="136" spans="1:20">
      <c r="A136" s="522">
        <v>103497</v>
      </c>
      <c r="B136" s="522">
        <v>3304173</v>
      </c>
      <c r="C136" s="523" t="s">
        <v>209</v>
      </c>
      <c r="D136" s="524">
        <v>1</v>
      </c>
      <c r="E136" s="524" t="s">
        <v>536</v>
      </c>
      <c r="F136" s="525" t="s">
        <v>536</v>
      </c>
      <c r="G136" s="526"/>
      <c r="H136" s="526"/>
      <c r="I136" s="526"/>
      <c r="J136" s="526"/>
      <c r="K136" s="526"/>
      <c r="L136" s="527">
        <v>0</v>
      </c>
      <c r="M136" s="528">
        <v>0</v>
      </c>
      <c r="N136" s="528">
        <v>0</v>
      </c>
      <c r="O136" s="528">
        <v>0</v>
      </c>
      <c r="P136" s="529">
        <v>0</v>
      </c>
      <c r="Q136" s="529">
        <v>0</v>
      </c>
      <c r="R136" s="530">
        <v>24089.465400000001</v>
      </c>
      <c r="S136" s="531"/>
      <c r="T136" s="530">
        <v>0</v>
      </c>
    </row>
    <row r="137" spans="1:20">
      <c r="A137" s="522">
        <v>103498</v>
      </c>
      <c r="B137" s="522">
        <v>3304177</v>
      </c>
      <c r="C137" s="523" t="s">
        <v>210</v>
      </c>
      <c r="D137" s="524">
        <v>1</v>
      </c>
      <c r="E137" s="524" t="s">
        <v>536</v>
      </c>
      <c r="F137" s="525" t="s">
        <v>536</v>
      </c>
      <c r="G137" s="526"/>
      <c r="H137" s="526"/>
      <c r="I137" s="526"/>
      <c r="J137" s="526"/>
      <c r="K137" s="526"/>
      <c r="L137" s="527">
        <v>0</v>
      </c>
      <c r="M137" s="528">
        <v>0</v>
      </c>
      <c r="N137" s="528">
        <v>0</v>
      </c>
      <c r="O137" s="528">
        <v>0</v>
      </c>
      <c r="P137" s="529">
        <v>0</v>
      </c>
      <c r="Q137" s="529">
        <v>0</v>
      </c>
      <c r="R137" s="530">
        <v>99700.418999999994</v>
      </c>
      <c r="S137" s="531"/>
      <c r="T137" s="530">
        <v>0</v>
      </c>
    </row>
    <row r="138" spans="1:20">
      <c r="A138" s="522">
        <v>103501</v>
      </c>
      <c r="B138" s="522">
        <v>3304193</v>
      </c>
      <c r="C138" s="523" t="s">
        <v>211</v>
      </c>
      <c r="D138" s="524">
        <v>1</v>
      </c>
      <c r="E138" s="524" t="s">
        <v>536</v>
      </c>
      <c r="F138" s="525" t="s">
        <v>536</v>
      </c>
      <c r="G138" s="526"/>
      <c r="H138" s="526"/>
      <c r="I138" s="526"/>
      <c r="J138" s="526"/>
      <c r="K138" s="526"/>
      <c r="L138" s="527">
        <v>0</v>
      </c>
      <c r="M138" s="528">
        <v>0</v>
      </c>
      <c r="N138" s="528">
        <v>0</v>
      </c>
      <c r="O138" s="528">
        <v>0</v>
      </c>
      <c r="P138" s="529">
        <v>0</v>
      </c>
      <c r="Q138" s="529">
        <v>0</v>
      </c>
      <c r="R138" s="530">
        <v>137736.41699999999</v>
      </c>
      <c r="S138" s="531"/>
      <c r="T138" s="530">
        <v>0</v>
      </c>
    </row>
    <row r="139" spans="1:20">
      <c r="A139" s="522">
        <v>103503</v>
      </c>
      <c r="B139" s="522">
        <v>3304201</v>
      </c>
      <c r="C139" s="523" t="s">
        <v>212</v>
      </c>
      <c r="D139" s="524">
        <v>1</v>
      </c>
      <c r="E139" s="524" t="s">
        <v>536</v>
      </c>
      <c r="F139" s="525" t="s">
        <v>536</v>
      </c>
      <c r="G139" s="526"/>
      <c r="H139" s="526"/>
      <c r="I139" s="526"/>
      <c r="J139" s="526"/>
      <c r="K139" s="526"/>
      <c r="L139" s="527">
        <v>0</v>
      </c>
      <c r="M139" s="528">
        <v>0</v>
      </c>
      <c r="N139" s="528">
        <v>0</v>
      </c>
      <c r="O139" s="528">
        <v>0</v>
      </c>
      <c r="P139" s="529">
        <v>0</v>
      </c>
      <c r="Q139" s="529">
        <v>0</v>
      </c>
      <c r="R139" s="530">
        <v>148398.02249999999</v>
      </c>
      <c r="S139" s="531"/>
      <c r="T139" s="530">
        <v>0</v>
      </c>
    </row>
    <row r="140" spans="1:20">
      <c r="A140" s="522">
        <v>103509</v>
      </c>
      <c r="B140" s="522">
        <v>3304223</v>
      </c>
      <c r="C140" s="523" t="s">
        <v>213</v>
      </c>
      <c r="D140" s="524">
        <v>1</v>
      </c>
      <c r="E140" s="524" t="s">
        <v>536</v>
      </c>
      <c r="F140" s="525" t="s">
        <v>536</v>
      </c>
      <c r="G140" s="526"/>
      <c r="H140" s="526"/>
      <c r="I140" s="526"/>
      <c r="J140" s="526"/>
      <c r="K140" s="526"/>
      <c r="L140" s="527">
        <v>0</v>
      </c>
      <c r="M140" s="528">
        <v>0</v>
      </c>
      <c r="N140" s="528">
        <v>0</v>
      </c>
      <c r="O140" s="528">
        <v>0</v>
      </c>
      <c r="P140" s="529">
        <v>0</v>
      </c>
      <c r="Q140" s="529">
        <v>0</v>
      </c>
      <c r="R140" s="530">
        <v>196863.6588</v>
      </c>
      <c r="S140" s="531"/>
      <c r="T140" s="530">
        <v>0</v>
      </c>
    </row>
    <row r="141" spans="1:20">
      <c r="A141" s="522">
        <v>103519</v>
      </c>
      <c r="B141" s="522">
        <v>3304245</v>
      </c>
      <c r="C141" s="523" t="s">
        <v>214</v>
      </c>
      <c r="D141" s="524">
        <v>1</v>
      </c>
      <c r="E141" s="524" t="s">
        <v>536</v>
      </c>
      <c r="F141" s="525" t="s">
        <v>536</v>
      </c>
      <c r="G141" s="526"/>
      <c r="H141" s="526"/>
      <c r="I141" s="526"/>
      <c r="J141" s="526"/>
      <c r="K141" s="526"/>
      <c r="L141" s="527">
        <v>0</v>
      </c>
      <c r="M141" s="528">
        <v>0</v>
      </c>
      <c r="N141" s="528">
        <v>0</v>
      </c>
      <c r="O141" s="528">
        <v>0</v>
      </c>
      <c r="P141" s="529">
        <v>0</v>
      </c>
      <c r="Q141" s="529">
        <v>0</v>
      </c>
      <c r="R141" s="530">
        <v>57630.3</v>
      </c>
      <c r="S141" s="531"/>
      <c r="T141" s="530">
        <v>0</v>
      </c>
    </row>
    <row r="142" spans="1:20">
      <c r="A142" s="522">
        <v>103531</v>
      </c>
      <c r="B142" s="522">
        <v>3304606</v>
      </c>
      <c r="C142" s="523" t="s">
        <v>215</v>
      </c>
      <c r="D142" s="524">
        <v>1</v>
      </c>
      <c r="E142" s="524" t="s">
        <v>536</v>
      </c>
      <c r="F142" s="525" t="s">
        <v>536</v>
      </c>
      <c r="G142" s="526"/>
      <c r="H142" s="526"/>
      <c r="I142" s="526"/>
      <c r="J142" s="526"/>
      <c r="K142" s="526"/>
      <c r="L142" s="527">
        <v>0</v>
      </c>
      <c r="M142" s="528">
        <v>0</v>
      </c>
      <c r="N142" s="528">
        <v>0</v>
      </c>
      <c r="O142" s="528">
        <v>0</v>
      </c>
      <c r="P142" s="529">
        <v>0</v>
      </c>
      <c r="Q142" s="529">
        <v>0</v>
      </c>
      <c r="R142" s="530">
        <v>31984.816500000001</v>
      </c>
      <c r="S142" s="531"/>
      <c r="T142" s="530">
        <v>0</v>
      </c>
    </row>
    <row r="143" spans="1:20">
      <c r="A143" s="522">
        <v>103534</v>
      </c>
      <c r="B143" s="522">
        <v>3304625</v>
      </c>
      <c r="C143" s="523" t="s">
        <v>216</v>
      </c>
      <c r="D143" s="524">
        <v>1</v>
      </c>
      <c r="E143" s="524" t="s">
        <v>536</v>
      </c>
      <c r="F143" s="525" t="s">
        <v>536</v>
      </c>
      <c r="G143" s="526"/>
      <c r="H143" s="526"/>
      <c r="I143" s="526"/>
      <c r="J143" s="526"/>
      <c r="K143" s="526"/>
      <c r="L143" s="527">
        <v>0</v>
      </c>
      <c r="M143" s="528">
        <v>0</v>
      </c>
      <c r="N143" s="528">
        <v>0</v>
      </c>
      <c r="O143" s="528">
        <v>0</v>
      </c>
      <c r="P143" s="529">
        <v>0</v>
      </c>
      <c r="Q143" s="529">
        <v>0</v>
      </c>
      <c r="R143" s="530">
        <v>17289.09</v>
      </c>
      <c r="S143" s="531"/>
      <c r="T143" s="530">
        <v>0</v>
      </c>
    </row>
    <row r="144" spans="1:20">
      <c r="A144" s="522">
        <v>103539</v>
      </c>
      <c r="B144" s="522">
        <v>3304801</v>
      </c>
      <c r="C144" s="523" t="s">
        <v>217</v>
      </c>
      <c r="D144" s="524">
        <v>1</v>
      </c>
      <c r="E144" s="524" t="s">
        <v>536</v>
      </c>
      <c r="F144" s="525" t="s">
        <v>536</v>
      </c>
      <c r="G144" s="526"/>
      <c r="H144" s="526"/>
      <c r="I144" s="526"/>
      <c r="J144" s="526"/>
      <c r="K144" s="526"/>
      <c r="L144" s="527">
        <v>0</v>
      </c>
      <c r="M144" s="528">
        <v>0</v>
      </c>
      <c r="N144" s="528">
        <v>0</v>
      </c>
      <c r="O144" s="528">
        <v>0</v>
      </c>
      <c r="P144" s="529">
        <v>0</v>
      </c>
      <c r="Q144" s="529">
        <v>0</v>
      </c>
      <c r="R144" s="530">
        <v>20862.168600000001</v>
      </c>
      <c r="S144" s="531"/>
      <c r="T144" s="530">
        <v>0</v>
      </c>
    </row>
    <row r="145" spans="1:20">
      <c r="A145" s="522">
        <v>103560</v>
      </c>
      <c r="B145" s="522">
        <v>3305413</v>
      </c>
      <c r="C145" s="523" t="s">
        <v>218</v>
      </c>
      <c r="D145" s="524">
        <v>1</v>
      </c>
      <c r="E145" s="524" t="s">
        <v>536</v>
      </c>
      <c r="F145" s="525" t="s">
        <v>536</v>
      </c>
      <c r="G145" s="526"/>
      <c r="H145" s="526"/>
      <c r="I145" s="526"/>
      <c r="J145" s="526"/>
      <c r="K145" s="526"/>
      <c r="L145" s="527">
        <v>0</v>
      </c>
      <c r="M145" s="528">
        <v>0</v>
      </c>
      <c r="N145" s="528">
        <v>0</v>
      </c>
      <c r="O145" s="528">
        <v>0</v>
      </c>
      <c r="P145" s="529">
        <v>0</v>
      </c>
      <c r="Q145" s="529">
        <v>0</v>
      </c>
      <c r="R145" s="530">
        <v>35730.786</v>
      </c>
      <c r="S145" s="531"/>
      <c r="T145" s="530">
        <v>0</v>
      </c>
    </row>
    <row r="146" spans="1:20">
      <c r="A146" s="522">
        <v>103563</v>
      </c>
      <c r="B146" s="522">
        <v>3305416</v>
      </c>
      <c r="C146" s="523" t="s">
        <v>219</v>
      </c>
      <c r="D146" s="524">
        <v>1</v>
      </c>
      <c r="E146" s="524" t="s">
        <v>536</v>
      </c>
      <c r="F146" s="525" t="s">
        <v>536</v>
      </c>
      <c r="G146" s="526"/>
      <c r="H146" s="526"/>
      <c r="I146" s="526"/>
      <c r="J146" s="526"/>
      <c r="K146" s="526"/>
      <c r="L146" s="527">
        <v>0</v>
      </c>
      <c r="M146" s="528">
        <v>0</v>
      </c>
      <c r="N146" s="528">
        <v>0</v>
      </c>
      <c r="O146" s="528">
        <v>0</v>
      </c>
      <c r="P146" s="529">
        <v>0</v>
      </c>
      <c r="Q146" s="529">
        <v>0</v>
      </c>
      <c r="R146" s="530">
        <v>39764.906999999999</v>
      </c>
      <c r="S146" s="531"/>
      <c r="T146" s="530">
        <v>0</v>
      </c>
    </row>
    <row r="147" spans="1:20">
      <c r="A147" s="522">
        <v>142230</v>
      </c>
      <c r="B147" s="522">
        <v>3302003</v>
      </c>
      <c r="C147" s="523" t="s">
        <v>220</v>
      </c>
      <c r="D147" s="524">
        <v>1</v>
      </c>
      <c r="E147" s="524" t="s">
        <v>536</v>
      </c>
      <c r="F147" s="525" t="s">
        <v>537</v>
      </c>
      <c r="G147" s="526">
        <v>24</v>
      </c>
      <c r="H147" s="526">
        <v>15</v>
      </c>
      <c r="I147" s="526">
        <v>0</v>
      </c>
      <c r="J147" s="526">
        <v>0</v>
      </c>
      <c r="K147" s="526" t="s">
        <v>538</v>
      </c>
      <c r="L147" s="527">
        <v>0</v>
      </c>
      <c r="M147" s="528">
        <v>0</v>
      </c>
      <c r="N147" s="528">
        <v>0</v>
      </c>
      <c r="O147" s="528">
        <v>0</v>
      </c>
      <c r="P147" s="529">
        <v>0</v>
      </c>
      <c r="Q147" s="529">
        <v>0</v>
      </c>
      <c r="R147" s="530">
        <v>11641.320599999999</v>
      </c>
      <c r="S147" s="531"/>
      <c r="T147" s="530">
        <v>0</v>
      </c>
    </row>
    <row r="148" spans="1:20">
      <c r="A148" s="522">
        <v>149872</v>
      </c>
      <c r="B148" s="522">
        <v>3302018</v>
      </c>
      <c r="C148" s="523" t="s">
        <v>221</v>
      </c>
      <c r="D148" s="524">
        <v>1</v>
      </c>
      <c r="E148" s="524" t="s">
        <v>536</v>
      </c>
      <c r="F148" s="525" t="s">
        <v>536</v>
      </c>
      <c r="G148" s="526"/>
      <c r="H148" s="526"/>
      <c r="I148" s="526"/>
      <c r="J148" s="526"/>
      <c r="K148" s="526"/>
      <c r="L148" s="527">
        <v>0</v>
      </c>
      <c r="M148" s="528">
        <v>0</v>
      </c>
      <c r="N148" s="528">
        <v>0</v>
      </c>
      <c r="O148" s="528">
        <v>0</v>
      </c>
      <c r="P148" s="529">
        <v>0</v>
      </c>
      <c r="Q148" s="529">
        <v>0</v>
      </c>
      <c r="R148" s="530">
        <v>31984.816500000001</v>
      </c>
      <c r="S148" s="531"/>
      <c r="T148" s="530">
        <v>0</v>
      </c>
    </row>
    <row r="149" spans="1:20">
      <c r="A149" s="522">
        <v>139443</v>
      </c>
      <c r="B149" s="522">
        <v>3302020</v>
      </c>
      <c r="C149" s="523" t="s">
        <v>222</v>
      </c>
      <c r="D149" s="524">
        <v>1</v>
      </c>
      <c r="E149" s="524" t="s">
        <v>536</v>
      </c>
      <c r="F149" s="525" t="s">
        <v>536</v>
      </c>
      <c r="G149" s="526"/>
      <c r="H149" s="526"/>
      <c r="I149" s="526"/>
      <c r="J149" s="526"/>
      <c r="K149" s="526"/>
      <c r="L149" s="527">
        <v>0</v>
      </c>
      <c r="M149" s="528">
        <v>0</v>
      </c>
      <c r="N149" s="528">
        <v>0</v>
      </c>
      <c r="O149" s="528">
        <v>0</v>
      </c>
      <c r="P149" s="529">
        <v>0</v>
      </c>
      <c r="Q149" s="529">
        <v>0</v>
      </c>
      <c r="R149" s="530">
        <v>8414.0238000000008</v>
      </c>
      <c r="S149" s="531"/>
      <c r="T149" s="530">
        <v>0</v>
      </c>
    </row>
    <row r="150" spans="1:20">
      <c r="A150" s="522">
        <v>150148</v>
      </c>
      <c r="B150" s="522">
        <v>3302021</v>
      </c>
      <c r="C150" s="523" t="s">
        <v>223</v>
      </c>
      <c r="D150" s="524">
        <v>1</v>
      </c>
      <c r="E150" s="524" t="s">
        <v>536</v>
      </c>
      <c r="F150" s="525" t="s">
        <v>536</v>
      </c>
      <c r="G150" s="526"/>
      <c r="H150" s="526"/>
      <c r="I150" s="526"/>
      <c r="J150" s="526"/>
      <c r="K150" s="526"/>
      <c r="L150" s="527">
        <v>0</v>
      </c>
      <c r="M150" s="528">
        <v>0</v>
      </c>
      <c r="N150" s="528">
        <v>0</v>
      </c>
      <c r="O150" s="528">
        <v>0</v>
      </c>
      <c r="P150" s="529">
        <v>0</v>
      </c>
      <c r="Q150" s="529">
        <v>0</v>
      </c>
      <c r="R150" s="530">
        <v>35730.786</v>
      </c>
      <c r="S150" s="531"/>
      <c r="T150" s="530">
        <v>0</v>
      </c>
    </row>
    <row r="151" spans="1:20">
      <c r="A151" s="522">
        <v>137492</v>
      </c>
      <c r="B151" s="522">
        <v>3302032</v>
      </c>
      <c r="C151" s="523" t="s">
        <v>224</v>
      </c>
      <c r="D151" s="524">
        <v>1</v>
      </c>
      <c r="E151" s="524" t="s">
        <v>536</v>
      </c>
      <c r="F151" s="525" t="s">
        <v>536</v>
      </c>
      <c r="G151" s="526"/>
      <c r="H151" s="526"/>
      <c r="I151" s="526"/>
      <c r="J151" s="526"/>
      <c r="K151" s="526"/>
      <c r="L151" s="527">
        <v>0</v>
      </c>
      <c r="M151" s="528">
        <v>0</v>
      </c>
      <c r="N151" s="528">
        <v>0</v>
      </c>
      <c r="O151" s="528">
        <v>0</v>
      </c>
      <c r="P151" s="529">
        <v>0</v>
      </c>
      <c r="Q151" s="529">
        <v>0</v>
      </c>
      <c r="R151" s="530">
        <v>12678.665999999999</v>
      </c>
      <c r="S151" s="531"/>
      <c r="T151" s="530">
        <v>0</v>
      </c>
    </row>
    <row r="152" spans="1:20">
      <c r="A152" s="522">
        <v>138194</v>
      </c>
      <c r="B152" s="522">
        <v>3302036</v>
      </c>
      <c r="C152" s="523" t="s">
        <v>225</v>
      </c>
      <c r="D152" s="524">
        <v>1</v>
      </c>
      <c r="E152" s="524" t="s">
        <v>536</v>
      </c>
      <c r="F152" s="525" t="s">
        <v>536</v>
      </c>
      <c r="G152" s="526"/>
      <c r="H152" s="526"/>
      <c r="I152" s="526"/>
      <c r="J152" s="526"/>
      <c r="K152" s="526"/>
      <c r="L152" s="527">
        <v>0</v>
      </c>
      <c r="M152" s="528">
        <v>0</v>
      </c>
      <c r="N152" s="528">
        <v>0</v>
      </c>
      <c r="O152" s="528">
        <v>0</v>
      </c>
      <c r="P152" s="529">
        <v>0</v>
      </c>
      <c r="Q152" s="529">
        <v>0</v>
      </c>
      <c r="R152" s="530">
        <v>6396.9633000000003</v>
      </c>
      <c r="S152" s="531"/>
      <c r="T152" s="530">
        <v>0</v>
      </c>
    </row>
    <row r="153" spans="1:20">
      <c r="A153" s="522">
        <v>138590</v>
      </c>
      <c r="B153" s="522">
        <v>3302037</v>
      </c>
      <c r="C153" s="523" t="s">
        <v>226</v>
      </c>
      <c r="D153" s="524">
        <v>1</v>
      </c>
      <c r="E153" s="524" t="s">
        <v>536</v>
      </c>
      <c r="F153" s="525" t="s">
        <v>536</v>
      </c>
      <c r="G153" s="526"/>
      <c r="H153" s="526"/>
      <c r="I153" s="526"/>
      <c r="J153" s="526"/>
      <c r="K153" s="526"/>
      <c r="L153" s="527">
        <v>0</v>
      </c>
      <c r="M153" s="528">
        <v>0</v>
      </c>
      <c r="N153" s="528">
        <v>0</v>
      </c>
      <c r="O153" s="528">
        <v>0</v>
      </c>
      <c r="P153" s="529">
        <v>0</v>
      </c>
      <c r="Q153" s="529">
        <v>0</v>
      </c>
      <c r="R153" s="530">
        <v>6978.6387999999997</v>
      </c>
      <c r="S153" s="531"/>
      <c r="T153" s="530">
        <v>0</v>
      </c>
    </row>
    <row r="154" spans="1:20">
      <c r="A154" s="522">
        <v>138799</v>
      </c>
      <c r="B154" s="522">
        <v>3302038</v>
      </c>
      <c r="C154" s="523" t="s">
        <v>227</v>
      </c>
      <c r="D154" s="524">
        <v>1</v>
      </c>
      <c r="E154" s="524" t="s">
        <v>536</v>
      </c>
      <c r="F154" s="525" t="s">
        <v>537</v>
      </c>
      <c r="G154" s="526">
        <v>6</v>
      </c>
      <c r="H154" s="526">
        <v>4</v>
      </c>
      <c r="I154" s="526">
        <v>0</v>
      </c>
      <c r="J154" s="526">
        <v>0</v>
      </c>
      <c r="K154" s="526" t="s">
        <v>538</v>
      </c>
      <c r="L154" s="527">
        <v>0</v>
      </c>
      <c r="M154" s="528">
        <v>0</v>
      </c>
      <c r="N154" s="528">
        <v>0</v>
      </c>
      <c r="O154" s="528">
        <v>0</v>
      </c>
      <c r="P154" s="529">
        <v>0</v>
      </c>
      <c r="Q154" s="529">
        <v>0</v>
      </c>
      <c r="R154" s="530">
        <v>17404.350600000002</v>
      </c>
      <c r="S154" s="531"/>
      <c r="T154" s="530">
        <v>0</v>
      </c>
    </row>
    <row r="155" spans="1:20">
      <c r="A155" s="522">
        <v>143942</v>
      </c>
      <c r="B155" s="522">
        <v>3302039</v>
      </c>
      <c r="C155" s="523" t="s">
        <v>228</v>
      </c>
      <c r="D155" s="524">
        <v>1</v>
      </c>
      <c r="E155" s="524" t="s">
        <v>536</v>
      </c>
      <c r="F155" s="525" t="s">
        <v>536</v>
      </c>
      <c r="G155" s="526"/>
      <c r="H155" s="526"/>
      <c r="I155" s="526"/>
      <c r="J155" s="526"/>
      <c r="K155" s="526"/>
      <c r="L155" s="527">
        <v>0</v>
      </c>
      <c r="M155" s="528">
        <v>0</v>
      </c>
      <c r="N155" s="528">
        <v>0</v>
      </c>
      <c r="O155" s="528">
        <v>0</v>
      </c>
      <c r="P155" s="529">
        <v>0</v>
      </c>
      <c r="Q155" s="529">
        <v>0</v>
      </c>
      <c r="R155" s="530">
        <v>7722.4602000000004</v>
      </c>
      <c r="S155" s="531"/>
      <c r="T155" s="530">
        <v>0</v>
      </c>
    </row>
    <row r="156" spans="1:20">
      <c r="A156" s="522">
        <v>138395</v>
      </c>
      <c r="B156" s="522">
        <v>3302047</v>
      </c>
      <c r="C156" s="523" t="s">
        <v>229</v>
      </c>
      <c r="D156" s="524">
        <v>1</v>
      </c>
      <c r="E156" s="524" t="s">
        <v>536</v>
      </c>
      <c r="F156" s="525" t="s">
        <v>536</v>
      </c>
      <c r="G156" s="526"/>
      <c r="H156" s="526"/>
      <c r="I156" s="526"/>
      <c r="J156" s="526"/>
      <c r="K156" s="526"/>
      <c r="L156" s="527">
        <v>0</v>
      </c>
      <c r="M156" s="528">
        <v>0</v>
      </c>
      <c r="N156" s="528">
        <v>0</v>
      </c>
      <c r="O156" s="528">
        <v>0</v>
      </c>
      <c r="P156" s="529">
        <v>0</v>
      </c>
      <c r="Q156" s="529">
        <v>0</v>
      </c>
      <c r="R156" s="530">
        <v>6915.6360000000004</v>
      </c>
      <c r="S156" s="531"/>
      <c r="T156" s="530">
        <v>0</v>
      </c>
    </row>
    <row r="157" spans="1:20">
      <c r="A157" s="522">
        <v>138396</v>
      </c>
      <c r="B157" s="522">
        <v>3302048</v>
      </c>
      <c r="C157" s="523" t="s">
        <v>230</v>
      </c>
      <c r="D157" s="524">
        <v>1</v>
      </c>
      <c r="E157" s="524" t="s">
        <v>536</v>
      </c>
      <c r="F157" s="525" t="s">
        <v>536</v>
      </c>
      <c r="G157" s="526"/>
      <c r="H157" s="526"/>
      <c r="I157" s="526"/>
      <c r="J157" s="526"/>
      <c r="K157" s="526"/>
      <c r="L157" s="527">
        <v>0</v>
      </c>
      <c r="M157" s="528">
        <v>0</v>
      </c>
      <c r="N157" s="528">
        <v>0</v>
      </c>
      <c r="O157" s="528">
        <v>0</v>
      </c>
      <c r="P157" s="529">
        <v>0</v>
      </c>
      <c r="Q157" s="529">
        <v>0</v>
      </c>
      <c r="R157" s="530">
        <v>3739.5309999999999</v>
      </c>
      <c r="S157" s="531"/>
      <c r="T157" s="530">
        <v>0</v>
      </c>
    </row>
    <row r="158" spans="1:20">
      <c r="A158" s="522">
        <v>146696</v>
      </c>
      <c r="B158" s="522">
        <v>3302052</v>
      </c>
      <c r="C158" s="523" t="s">
        <v>231</v>
      </c>
      <c r="D158" s="524">
        <v>1</v>
      </c>
      <c r="E158" s="524" t="s">
        <v>536</v>
      </c>
      <c r="F158" s="525" t="s">
        <v>536</v>
      </c>
      <c r="G158" s="526"/>
      <c r="H158" s="526"/>
      <c r="I158" s="526"/>
      <c r="J158" s="526"/>
      <c r="K158" s="526"/>
      <c r="L158" s="527">
        <v>0</v>
      </c>
      <c r="M158" s="528">
        <v>0</v>
      </c>
      <c r="N158" s="528">
        <v>0</v>
      </c>
      <c r="O158" s="528">
        <v>0</v>
      </c>
      <c r="P158" s="529">
        <v>0</v>
      </c>
      <c r="Q158" s="529">
        <v>0</v>
      </c>
      <c r="R158" s="530">
        <v>7319.0481</v>
      </c>
      <c r="S158" s="531"/>
      <c r="T158" s="530">
        <v>0</v>
      </c>
    </row>
    <row r="159" spans="1:20">
      <c r="A159" s="522">
        <v>138397</v>
      </c>
      <c r="B159" s="522">
        <v>3302056</v>
      </c>
      <c r="C159" s="523" t="s">
        <v>232</v>
      </c>
      <c r="D159" s="524">
        <v>1</v>
      </c>
      <c r="E159" s="524" t="s">
        <v>536</v>
      </c>
      <c r="F159" s="525" t="s">
        <v>536</v>
      </c>
      <c r="G159" s="526"/>
      <c r="H159" s="526"/>
      <c r="I159" s="526"/>
      <c r="J159" s="526"/>
      <c r="K159" s="526"/>
      <c r="L159" s="527">
        <v>0</v>
      </c>
      <c r="M159" s="528">
        <v>0</v>
      </c>
      <c r="N159" s="528">
        <v>0</v>
      </c>
      <c r="O159" s="528">
        <v>0</v>
      </c>
      <c r="P159" s="529">
        <v>0</v>
      </c>
      <c r="Q159" s="529">
        <v>0</v>
      </c>
      <c r="R159" s="530">
        <v>7319.0481</v>
      </c>
      <c r="S159" s="531"/>
      <c r="T159" s="530">
        <v>0</v>
      </c>
    </row>
    <row r="160" spans="1:20">
      <c r="A160" s="522">
        <v>138410</v>
      </c>
      <c r="B160" s="522">
        <v>3302057</v>
      </c>
      <c r="C160" s="523" t="s">
        <v>233</v>
      </c>
      <c r="D160" s="524">
        <v>1</v>
      </c>
      <c r="E160" s="524" t="s">
        <v>536</v>
      </c>
      <c r="F160" s="525" t="s">
        <v>537</v>
      </c>
      <c r="G160" s="526">
        <v>24</v>
      </c>
      <c r="H160" s="526">
        <v>24</v>
      </c>
      <c r="I160" s="526">
        <v>0</v>
      </c>
      <c r="J160" s="526">
        <v>0</v>
      </c>
      <c r="K160" s="526" t="s">
        <v>538</v>
      </c>
      <c r="L160" s="527">
        <v>0</v>
      </c>
      <c r="M160" s="528">
        <v>0</v>
      </c>
      <c r="N160" s="528">
        <v>0</v>
      </c>
      <c r="O160" s="528">
        <v>0</v>
      </c>
      <c r="P160" s="529">
        <v>0</v>
      </c>
      <c r="Q160" s="529">
        <v>0</v>
      </c>
      <c r="R160" s="530">
        <v>7491.9390000000003</v>
      </c>
      <c r="S160" s="531"/>
      <c r="T160" s="530">
        <v>0</v>
      </c>
    </row>
    <row r="161" spans="1:20">
      <c r="A161" s="522">
        <v>138425</v>
      </c>
      <c r="B161" s="522">
        <v>3302058</v>
      </c>
      <c r="C161" s="523" t="s">
        <v>234</v>
      </c>
      <c r="D161" s="524">
        <v>1</v>
      </c>
      <c r="E161" s="524" t="s">
        <v>536</v>
      </c>
      <c r="F161" s="525" t="s">
        <v>536</v>
      </c>
      <c r="G161" s="526"/>
      <c r="H161" s="526"/>
      <c r="I161" s="526"/>
      <c r="J161" s="526"/>
      <c r="K161" s="526"/>
      <c r="L161" s="527">
        <v>0</v>
      </c>
      <c r="M161" s="528">
        <v>0</v>
      </c>
      <c r="N161" s="528">
        <v>0</v>
      </c>
      <c r="O161" s="528">
        <v>0</v>
      </c>
      <c r="P161" s="529">
        <v>0</v>
      </c>
      <c r="Q161" s="529">
        <v>0</v>
      </c>
      <c r="R161" s="530">
        <v>4345.2295999999997</v>
      </c>
      <c r="S161" s="531"/>
      <c r="T161" s="530">
        <v>0</v>
      </c>
    </row>
    <row r="162" spans="1:20">
      <c r="A162" s="522">
        <v>138432</v>
      </c>
      <c r="B162" s="522">
        <v>3302059</v>
      </c>
      <c r="C162" s="523" t="s">
        <v>235</v>
      </c>
      <c r="D162" s="524">
        <v>1</v>
      </c>
      <c r="E162" s="524" t="s">
        <v>536</v>
      </c>
      <c r="F162" s="525" t="s">
        <v>536</v>
      </c>
      <c r="G162" s="526"/>
      <c r="H162" s="526"/>
      <c r="I162" s="526"/>
      <c r="J162" s="526"/>
      <c r="K162" s="526"/>
      <c r="L162" s="527">
        <v>0</v>
      </c>
      <c r="M162" s="528">
        <v>0</v>
      </c>
      <c r="N162" s="528">
        <v>0</v>
      </c>
      <c r="O162" s="528">
        <v>0</v>
      </c>
      <c r="P162" s="529">
        <v>0</v>
      </c>
      <c r="Q162" s="529">
        <v>0</v>
      </c>
      <c r="R162" s="530">
        <v>4450.5685000000003</v>
      </c>
      <c r="S162" s="531"/>
      <c r="T162" s="530">
        <v>0</v>
      </c>
    </row>
    <row r="163" spans="1:20">
      <c r="A163" s="522">
        <v>143563</v>
      </c>
      <c r="B163" s="522">
        <v>3302060</v>
      </c>
      <c r="C163" s="523" t="s">
        <v>236</v>
      </c>
      <c r="D163" s="524">
        <v>1</v>
      </c>
      <c r="E163" s="524" t="s">
        <v>536</v>
      </c>
      <c r="F163" s="525" t="s">
        <v>536</v>
      </c>
      <c r="G163" s="526"/>
      <c r="H163" s="526"/>
      <c r="I163" s="526"/>
      <c r="J163" s="526"/>
      <c r="K163" s="526"/>
      <c r="L163" s="527">
        <v>0</v>
      </c>
      <c r="M163" s="528">
        <v>0</v>
      </c>
      <c r="N163" s="528">
        <v>0</v>
      </c>
      <c r="O163" s="528">
        <v>0</v>
      </c>
      <c r="P163" s="529">
        <v>0</v>
      </c>
      <c r="Q163" s="529">
        <v>0</v>
      </c>
      <c r="R163" s="530">
        <v>4397.8990999999996</v>
      </c>
      <c r="S163" s="531"/>
      <c r="T163" s="530">
        <v>0</v>
      </c>
    </row>
    <row r="164" spans="1:20">
      <c r="A164" s="522">
        <v>138433</v>
      </c>
      <c r="B164" s="522">
        <v>3302061</v>
      </c>
      <c r="C164" s="523" t="s">
        <v>237</v>
      </c>
      <c r="D164" s="524">
        <v>1</v>
      </c>
      <c r="E164" s="524" t="s">
        <v>536</v>
      </c>
      <c r="F164" s="525" t="s">
        <v>536</v>
      </c>
      <c r="G164" s="526"/>
      <c r="H164" s="526"/>
      <c r="I164" s="526"/>
      <c r="J164" s="526"/>
      <c r="K164" s="526"/>
      <c r="L164" s="527">
        <v>0</v>
      </c>
      <c r="M164" s="528">
        <v>0</v>
      </c>
      <c r="N164" s="528">
        <v>0</v>
      </c>
      <c r="O164" s="528">
        <v>0</v>
      </c>
      <c r="P164" s="529">
        <v>0</v>
      </c>
      <c r="Q164" s="529">
        <v>0</v>
      </c>
      <c r="R164" s="530">
        <v>3186.5016999999998</v>
      </c>
      <c r="S164" s="531"/>
      <c r="T164" s="530">
        <v>0</v>
      </c>
    </row>
    <row r="165" spans="1:20">
      <c r="A165" s="522">
        <v>139183</v>
      </c>
      <c r="B165" s="522">
        <v>3302064</v>
      </c>
      <c r="C165" s="523" t="s">
        <v>238</v>
      </c>
      <c r="D165" s="524">
        <v>1</v>
      </c>
      <c r="E165" s="524" t="s">
        <v>536</v>
      </c>
      <c r="F165" s="525" t="s">
        <v>536</v>
      </c>
      <c r="G165" s="526"/>
      <c r="H165" s="526"/>
      <c r="I165" s="526"/>
      <c r="J165" s="526"/>
      <c r="K165" s="526"/>
      <c r="L165" s="527">
        <v>0</v>
      </c>
      <c r="M165" s="528">
        <v>0</v>
      </c>
      <c r="N165" s="528">
        <v>0</v>
      </c>
      <c r="O165" s="528">
        <v>0</v>
      </c>
      <c r="P165" s="529">
        <v>0</v>
      </c>
      <c r="Q165" s="529">
        <v>0</v>
      </c>
      <c r="R165" s="530">
        <v>8355.0529999999999</v>
      </c>
      <c r="S165" s="531"/>
      <c r="T165" s="530">
        <v>0</v>
      </c>
    </row>
    <row r="166" spans="1:20">
      <c r="A166" s="522">
        <v>138218</v>
      </c>
      <c r="B166" s="522">
        <v>3302065</v>
      </c>
      <c r="C166" s="523" t="s">
        <v>239</v>
      </c>
      <c r="D166" s="524">
        <v>1</v>
      </c>
      <c r="E166" s="524" t="s">
        <v>536</v>
      </c>
      <c r="F166" s="525" t="s">
        <v>536</v>
      </c>
      <c r="G166" s="526"/>
      <c r="H166" s="526"/>
      <c r="I166" s="526"/>
      <c r="J166" s="526"/>
      <c r="K166" s="526"/>
      <c r="L166" s="527">
        <v>0</v>
      </c>
      <c r="M166" s="528">
        <v>0</v>
      </c>
      <c r="N166" s="528">
        <v>0</v>
      </c>
      <c r="O166" s="528">
        <v>0</v>
      </c>
      <c r="P166" s="529">
        <v>0</v>
      </c>
      <c r="Q166" s="529">
        <v>0</v>
      </c>
      <c r="R166" s="530">
        <v>4587.1713</v>
      </c>
      <c r="S166" s="531"/>
      <c r="T166" s="530">
        <v>0</v>
      </c>
    </row>
    <row r="167" spans="1:20">
      <c r="A167" s="522">
        <v>138303</v>
      </c>
      <c r="B167" s="522">
        <v>3302068</v>
      </c>
      <c r="C167" s="523" t="s">
        <v>240</v>
      </c>
      <c r="D167" s="524">
        <v>1</v>
      </c>
      <c r="E167" s="524" t="s">
        <v>536</v>
      </c>
      <c r="F167" s="525" t="s">
        <v>536</v>
      </c>
      <c r="G167" s="526"/>
      <c r="H167" s="526"/>
      <c r="I167" s="526"/>
      <c r="J167" s="526"/>
      <c r="K167" s="526"/>
      <c r="L167" s="527">
        <v>0</v>
      </c>
      <c r="M167" s="528">
        <v>0</v>
      </c>
      <c r="N167" s="528">
        <v>0</v>
      </c>
      <c r="O167" s="528">
        <v>0</v>
      </c>
      <c r="P167" s="529">
        <v>0</v>
      </c>
      <c r="Q167" s="529">
        <v>0</v>
      </c>
      <c r="R167" s="530">
        <v>6224.0724</v>
      </c>
      <c r="S167" s="531"/>
      <c r="T167" s="530">
        <v>0</v>
      </c>
    </row>
    <row r="168" spans="1:20">
      <c r="A168" s="522">
        <v>138864</v>
      </c>
      <c r="B168" s="522">
        <v>3302070</v>
      </c>
      <c r="C168" s="523" t="s">
        <v>241</v>
      </c>
      <c r="D168" s="524">
        <v>1</v>
      </c>
      <c r="E168" s="524" t="s">
        <v>536</v>
      </c>
      <c r="F168" s="525" t="s">
        <v>536</v>
      </c>
      <c r="G168" s="526"/>
      <c r="H168" s="526"/>
      <c r="I168" s="526"/>
      <c r="J168" s="526"/>
      <c r="K168" s="526"/>
      <c r="L168" s="527">
        <v>0</v>
      </c>
      <c r="M168" s="528">
        <v>0</v>
      </c>
      <c r="N168" s="528">
        <v>0</v>
      </c>
      <c r="O168" s="528">
        <v>0</v>
      </c>
      <c r="P168" s="529">
        <v>0</v>
      </c>
      <c r="Q168" s="529">
        <v>0</v>
      </c>
      <c r="R168" s="530">
        <v>9393.7389000000003</v>
      </c>
      <c r="S168" s="531"/>
      <c r="T168" s="530">
        <v>0</v>
      </c>
    </row>
    <row r="169" spans="1:20">
      <c r="A169" s="522">
        <v>138883</v>
      </c>
      <c r="B169" s="522">
        <v>3302071</v>
      </c>
      <c r="C169" s="523" t="s">
        <v>242</v>
      </c>
      <c r="D169" s="524">
        <v>1</v>
      </c>
      <c r="E169" s="524" t="s">
        <v>536</v>
      </c>
      <c r="F169" s="525" t="s">
        <v>536</v>
      </c>
      <c r="G169" s="526"/>
      <c r="H169" s="526"/>
      <c r="I169" s="526"/>
      <c r="J169" s="526"/>
      <c r="K169" s="526"/>
      <c r="L169" s="527">
        <v>0</v>
      </c>
      <c r="M169" s="528">
        <v>0</v>
      </c>
      <c r="N169" s="528">
        <v>0</v>
      </c>
      <c r="O169" s="528">
        <v>0</v>
      </c>
      <c r="P169" s="529">
        <v>0</v>
      </c>
      <c r="Q169" s="529">
        <v>0</v>
      </c>
      <c r="R169" s="530">
        <v>4108.2170999999998</v>
      </c>
      <c r="S169" s="531"/>
      <c r="T169" s="530">
        <v>0</v>
      </c>
    </row>
    <row r="170" spans="1:20">
      <c r="A170" s="522">
        <v>138888</v>
      </c>
      <c r="B170" s="522">
        <v>3302072</v>
      </c>
      <c r="C170" s="523" t="s">
        <v>243</v>
      </c>
      <c r="D170" s="524">
        <v>1</v>
      </c>
      <c r="E170" s="524" t="s">
        <v>536</v>
      </c>
      <c r="F170" s="525" t="s">
        <v>537</v>
      </c>
      <c r="G170" s="526">
        <v>12</v>
      </c>
      <c r="H170" s="526">
        <v>17</v>
      </c>
      <c r="I170" s="526">
        <v>0</v>
      </c>
      <c r="J170" s="526">
        <v>0</v>
      </c>
      <c r="K170" s="526" t="s">
        <v>538</v>
      </c>
      <c r="L170" s="527">
        <v>0</v>
      </c>
      <c r="M170" s="528">
        <v>0</v>
      </c>
      <c r="N170" s="528">
        <v>0</v>
      </c>
      <c r="O170" s="528">
        <v>0</v>
      </c>
      <c r="P170" s="529">
        <v>0</v>
      </c>
      <c r="Q170" s="529">
        <v>0</v>
      </c>
      <c r="R170" s="530">
        <v>9517.8973999999998</v>
      </c>
      <c r="S170" s="531"/>
      <c r="T170" s="530">
        <v>0</v>
      </c>
    </row>
    <row r="171" spans="1:20">
      <c r="A171" s="522">
        <v>138889</v>
      </c>
      <c r="B171" s="522">
        <v>3302073</v>
      </c>
      <c r="C171" s="523" t="s">
        <v>244</v>
      </c>
      <c r="D171" s="524">
        <v>1</v>
      </c>
      <c r="E171" s="524" t="s">
        <v>536</v>
      </c>
      <c r="F171" s="525" t="s">
        <v>536</v>
      </c>
      <c r="G171" s="526"/>
      <c r="H171" s="526"/>
      <c r="I171" s="526"/>
      <c r="J171" s="526"/>
      <c r="K171" s="526"/>
      <c r="L171" s="527">
        <v>0</v>
      </c>
      <c r="M171" s="528">
        <v>0</v>
      </c>
      <c r="N171" s="528">
        <v>0</v>
      </c>
      <c r="O171" s="528">
        <v>0</v>
      </c>
      <c r="P171" s="529">
        <v>0</v>
      </c>
      <c r="Q171" s="529">
        <v>0</v>
      </c>
      <c r="R171" s="530">
        <v>5536.4458000000004</v>
      </c>
      <c r="S171" s="531"/>
      <c r="T171" s="530">
        <v>0</v>
      </c>
    </row>
    <row r="172" spans="1:20">
      <c r="A172" s="522">
        <v>138998</v>
      </c>
      <c r="B172" s="522">
        <v>3302075</v>
      </c>
      <c r="C172" s="523" t="s">
        <v>245</v>
      </c>
      <c r="D172" s="524">
        <v>1</v>
      </c>
      <c r="E172" s="524" t="s">
        <v>536</v>
      </c>
      <c r="F172" s="525" t="s">
        <v>536</v>
      </c>
      <c r="G172" s="526"/>
      <c r="H172" s="526"/>
      <c r="I172" s="526"/>
      <c r="J172" s="526"/>
      <c r="K172" s="526"/>
      <c r="L172" s="527">
        <v>0</v>
      </c>
      <c r="M172" s="528">
        <v>0</v>
      </c>
      <c r="N172" s="528">
        <v>0</v>
      </c>
      <c r="O172" s="528">
        <v>0</v>
      </c>
      <c r="P172" s="529">
        <v>0</v>
      </c>
      <c r="Q172" s="529">
        <v>0</v>
      </c>
      <c r="R172" s="530">
        <v>10719.2358</v>
      </c>
      <c r="S172" s="531"/>
      <c r="T172" s="530">
        <v>0</v>
      </c>
    </row>
    <row r="173" spans="1:20">
      <c r="A173" s="522">
        <v>139000</v>
      </c>
      <c r="B173" s="522">
        <v>3302078</v>
      </c>
      <c r="C173" s="523" t="s">
        <v>246</v>
      </c>
      <c r="D173" s="524">
        <v>1</v>
      </c>
      <c r="E173" s="524" t="s">
        <v>536</v>
      </c>
      <c r="F173" s="525" t="s">
        <v>536</v>
      </c>
      <c r="G173" s="526"/>
      <c r="H173" s="526"/>
      <c r="I173" s="526"/>
      <c r="J173" s="526"/>
      <c r="K173" s="526"/>
      <c r="L173" s="527">
        <v>0</v>
      </c>
      <c r="M173" s="528">
        <v>0</v>
      </c>
      <c r="N173" s="528">
        <v>0</v>
      </c>
      <c r="O173" s="528">
        <v>0</v>
      </c>
      <c r="P173" s="529">
        <v>0</v>
      </c>
      <c r="Q173" s="529">
        <v>0</v>
      </c>
      <c r="R173" s="530">
        <v>6474.7641999999996</v>
      </c>
      <c r="S173" s="531"/>
      <c r="T173" s="530">
        <v>0</v>
      </c>
    </row>
    <row r="174" spans="1:20">
      <c r="A174" s="522">
        <v>139002</v>
      </c>
      <c r="B174" s="522">
        <v>3302080</v>
      </c>
      <c r="C174" s="523" t="s">
        <v>247</v>
      </c>
      <c r="D174" s="524">
        <v>1</v>
      </c>
      <c r="E174" s="524" t="s">
        <v>536</v>
      </c>
      <c r="F174" s="525" t="s">
        <v>536</v>
      </c>
      <c r="G174" s="526"/>
      <c r="H174" s="526"/>
      <c r="I174" s="526"/>
      <c r="J174" s="526"/>
      <c r="K174" s="526"/>
      <c r="L174" s="527">
        <v>0</v>
      </c>
      <c r="M174" s="528">
        <v>0</v>
      </c>
      <c r="N174" s="528">
        <v>0</v>
      </c>
      <c r="O174" s="528">
        <v>0</v>
      </c>
      <c r="P174" s="529">
        <v>0</v>
      </c>
      <c r="Q174" s="529">
        <v>0</v>
      </c>
      <c r="R174" s="530">
        <v>10085.3025</v>
      </c>
      <c r="S174" s="531"/>
      <c r="T174" s="530">
        <v>0</v>
      </c>
    </row>
    <row r="175" spans="1:20">
      <c r="A175" s="522">
        <v>143086</v>
      </c>
      <c r="B175" s="522">
        <v>3302082</v>
      </c>
      <c r="C175" s="523" t="s">
        <v>248</v>
      </c>
      <c r="D175" s="524">
        <v>1</v>
      </c>
      <c r="E175" s="524" t="s">
        <v>536</v>
      </c>
      <c r="F175" s="525" t="s">
        <v>536</v>
      </c>
      <c r="G175" s="526"/>
      <c r="H175" s="526"/>
      <c r="I175" s="526"/>
      <c r="J175" s="526"/>
      <c r="K175" s="526"/>
      <c r="L175" s="527">
        <v>0</v>
      </c>
      <c r="M175" s="528">
        <v>0</v>
      </c>
      <c r="N175" s="528">
        <v>0</v>
      </c>
      <c r="O175" s="528">
        <v>0</v>
      </c>
      <c r="P175" s="529">
        <v>0</v>
      </c>
      <c r="Q175" s="529">
        <v>0</v>
      </c>
      <c r="R175" s="530">
        <v>8702.1753000000008</v>
      </c>
      <c r="S175" s="531"/>
      <c r="T175" s="530">
        <v>0</v>
      </c>
    </row>
    <row r="176" spans="1:20">
      <c r="A176" s="522">
        <v>138693</v>
      </c>
      <c r="B176" s="522">
        <v>3302085</v>
      </c>
      <c r="C176" s="523" t="s">
        <v>249</v>
      </c>
      <c r="D176" s="524">
        <v>1</v>
      </c>
      <c r="E176" s="524" t="s">
        <v>536</v>
      </c>
      <c r="F176" s="525" t="s">
        <v>536</v>
      </c>
      <c r="G176" s="526"/>
      <c r="H176" s="526"/>
      <c r="I176" s="526"/>
      <c r="J176" s="526"/>
      <c r="K176" s="526"/>
      <c r="L176" s="527">
        <v>0</v>
      </c>
      <c r="M176" s="528">
        <v>0</v>
      </c>
      <c r="N176" s="528">
        <v>0</v>
      </c>
      <c r="O176" s="528">
        <v>0</v>
      </c>
      <c r="P176" s="529">
        <v>0</v>
      </c>
      <c r="Q176" s="529">
        <v>0</v>
      </c>
      <c r="R176" s="530">
        <v>15675.4416</v>
      </c>
      <c r="S176" s="531"/>
      <c r="T176" s="530">
        <v>0</v>
      </c>
    </row>
    <row r="177" spans="1:20">
      <c r="A177" s="522">
        <v>143090</v>
      </c>
      <c r="B177" s="522">
        <v>3302086</v>
      </c>
      <c r="C177" s="523" t="s">
        <v>250</v>
      </c>
      <c r="D177" s="524">
        <v>1</v>
      </c>
      <c r="E177" s="524" t="s">
        <v>536</v>
      </c>
      <c r="F177" s="525" t="s">
        <v>536</v>
      </c>
      <c r="G177" s="526"/>
      <c r="H177" s="526"/>
      <c r="I177" s="526"/>
      <c r="J177" s="526"/>
      <c r="K177" s="526"/>
      <c r="L177" s="527">
        <v>0</v>
      </c>
      <c r="M177" s="528">
        <v>0</v>
      </c>
      <c r="N177" s="528">
        <v>0</v>
      </c>
      <c r="O177" s="528">
        <v>0</v>
      </c>
      <c r="P177" s="529">
        <v>0</v>
      </c>
      <c r="Q177" s="529">
        <v>0</v>
      </c>
      <c r="R177" s="530">
        <v>18326.435399999998</v>
      </c>
      <c r="S177" s="531"/>
      <c r="T177" s="530">
        <v>0</v>
      </c>
    </row>
    <row r="178" spans="1:20">
      <c r="A178" s="522">
        <v>139003</v>
      </c>
      <c r="B178" s="522">
        <v>3302096</v>
      </c>
      <c r="C178" s="523" t="s">
        <v>251</v>
      </c>
      <c r="D178" s="524">
        <v>1</v>
      </c>
      <c r="E178" s="524" t="s">
        <v>536</v>
      </c>
      <c r="F178" s="525" t="s">
        <v>536</v>
      </c>
      <c r="G178" s="526"/>
      <c r="H178" s="526"/>
      <c r="I178" s="526"/>
      <c r="J178" s="526"/>
      <c r="K178" s="526"/>
      <c r="L178" s="527">
        <v>0</v>
      </c>
      <c r="M178" s="528">
        <v>0</v>
      </c>
      <c r="N178" s="528">
        <v>0</v>
      </c>
      <c r="O178" s="528">
        <v>0</v>
      </c>
      <c r="P178" s="529">
        <v>0</v>
      </c>
      <c r="Q178" s="529">
        <v>0</v>
      </c>
      <c r="R178" s="530">
        <v>9716.5740999999998</v>
      </c>
      <c r="S178" s="531"/>
      <c r="T178" s="530">
        <v>0</v>
      </c>
    </row>
    <row r="179" spans="1:20">
      <c r="A179" s="522">
        <v>150876</v>
      </c>
      <c r="B179" s="522">
        <v>3302097</v>
      </c>
      <c r="C179" s="523" t="s">
        <v>252</v>
      </c>
      <c r="D179" s="524">
        <v>1</v>
      </c>
      <c r="E179" s="524" t="s">
        <v>536</v>
      </c>
      <c r="F179" s="525" t="s">
        <v>536</v>
      </c>
      <c r="G179" s="526"/>
      <c r="H179" s="526"/>
      <c r="I179" s="526"/>
      <c r="J179" s="526"/>
      <c r="K179" s="526"/>
      <c r="L179" s="527">
        <v>0</v>
      </c>
      <c r="M179" s="528">
        <v>0</v>
      </c>
      <c r="N179" s="528">
        <v>0</v>
      </c>
      <c r="O179" s="528">
        <v>0</v>
      </c>
      <c r="P179" s="529">
        <v>0</v>
      </c>
      <c r="Q179" s="529">
        <v>0</v>
      </c>
      <c r="R179" s="530">
        <v>21857.821800000002</v>
      </c>
      <c r="S179" s="531"/>
      <c r="T179" s="530">
        <v>0</v>
      </c>
    </row>
    <row r="180" spans="1:20">
      <c r="A180" s="522">
        <v>139011</v>
      </c>
      <c r="B180" s="522">
        <v>3302098</v>
      </c>
      <c r="C180" s="523" t="s">
        <v>253</v>
      </c>
      <c r="D180" s="524">
        <v>1</v>
      </c>
      <c r="E180" s="524" t="s">
        <v>536</v>
      </c>
      <c r="F180" s="525" t="s">
        <v>536</v>
      </c>
      <c r="G180" s="526"/>
      <c r="H180" s="526"/>
      <c r="I180" s="526"/>
      <c r="J180" s="526"/>
      <c r="K180" s="526"/>
      <c r="L180" s="527">
        <v>0</v>
      </c>
      <c r="M180" s="528">
        <v>0</v>
      </c>
      <c r="N180" s="528">
        <v>0</v>
      </c>
      <c r="O180" s="528">
        <v>0</v>
      </c>
      <c r="P180" s="529">
        <v>0</v>
      </c>
      <c r="Q180" s="529">
        <v>0</v>
      </c>
      <c r="R180" s="530">
        <v>3634.1921000000002</v>
      </c>
      <c r="S180" s="531"/>
      <c r="T180" s="530">
        <v>0</v>
      </c>
    </row>
    <row r="181" spans="1:20">
      <c r="A181" s="522">
        <v>139014</v>
      </c>
      <c r="B181" s="522">
        <v>3302100</v>
      </c>
      <c r="C181" s="523" t="s">
        <v>254</v>
      </c>
      <c r="D181" s="524">
        <v>1</v>
      </c>
      <c r="E181" s="524" t="s">
        <v>536</v>
      </c>
      <c r="F181" s="525" t="s">
        <v>536</v>
      </c>
      <c r="G181" s="526"/>
      <c r="H181" s="526"/>
      <c r="I181" s="526"/>
      <c r="J181" s="526"/>
      <c r="K181" s="526"/>
      <c r="L181" s="527">
        <v>0</v>
      </c>
      <c r="M181" s="528">
        <v>0</v>
      </c>
      <c r="N181" s="528">
        <v>0</v>
      </c>
      <c r="O181" s="528">
        <v>0</v>
      </c>
      <c r="P181" s="529">
        <v>0</v>
      </c>
      <c r="Q181" s="529">
        <v>0</v>
      </c>
      <c r="R181" s="530">
        <v>10488.714599999999</v>
      </c>
      <c r="S181" s="531"/>
      <c r="T181" s="530">
        <v>0</v>
      </c>
    </row>
    <row r="182" spans="1:20">
      <c r="A182" s="522">
        <v>139120</v>
      </c>
      <c r="B182" s="522">
        <v>3302102</v>
      </c>
      <c r="C182" s="523" t="s">
        <v>255</v>
      </c>
      <c r="D182" s="524">
        <v>1</v>
      </c>
      <c r="E182" s="524" t="s">
        <v>536</v>
      </c>
      <c r="F182" s="525" t="s">
        <v>536</v>
      </c>
      <c r="G182" s="526"/>
      <c r="H182" s="526"/>
      <c r="I182" s="526"/>
      <c r="J182" s="526"/>
      <c r="K182" s="526"/>
      <c r="L182" s="527">
        <v>0</v>
      </c>
      <c r="M182" s="528">
        <v>0</v>
      </c>
      <c r="N182" s="528">
        <v>0</v>
      </c>
      <c r="O182" s="528">
        <v>0</v>
      </c>
      <c r="P182" s="529">
        <v>0</v>
      </c>
      <c r="Q182" s="529">
        <v>0</v>
      </c>
      <c r="R182" s="530">
        <v>4661.2462999999998</v>
      </c>
      <c r="S182" s="531"/>
      <c r="T182" s="530">
        <v>0</v>
      </c>
    </row>
    <row r="183" spans="1:20">
      <c r="A183" s="522">
        <v>139125</v>
      </c>
      <c r="B183" s="522">
        <v>3302103</v>
      </c>
      <c r="C183" s="523" t="s">
        <v>256</v>
      </c>
      <c r="D183" s="524">
        <v>1</v>
      </c>
      <c r="E183" s="524" t="s">
        <v>536</v>
      </c>
      <c r="F183" s="525" t="s">
        <v>536</v>
      </c>
      <c r="G183" s="526"/>
      <c r="H183" s="526"/>
      <c r="I183" s="526"/>
      <c r="J183" s="526"/>
      <c r="K183" s="526"/>
      <c r="L183" s="527">
        <v>0</v>
      </c>
      <c r="M183" s="528">
        <v>0</v>
      </c>
      <c r="N183" s="528">
        <v>0</v>
      </c>
      <c r="O183" s="528">
        <v>0</v>
      </c>
      <c r="P183" s="529">
        <v>0</v>
      </c>
      <c r="Q183" s="529">
        <v>0</v>
      </c>
      <c r="R183" s="530">
        <v>7376.6783999999998</v>
      </c>
      <c r="S183" s="531"/>
      <c r="T183" s="530">
        <v>0</v>
      </c>
    </row>
    <row r="184" spans="1:20">
      <c r="A184" s="522">
        <v>139126</v>
      </c>
      <c r="B184" s="522">
        <v>3302104</v>
      </c>
      <c r="C184" s="523" t="s">
        <v>257</v>
      </c>
      <c r="D184" s="524">
        <v>1</v>
      </c>
      <c r="E184" s="524" t="s">
        <v>536</v>
      </c>
      <c r="F184" s="525" t="s">
        <v>536</v>
      </c>
      <c r="G184" s="526"/>
      <c r="H184" s="526"/>
      <c r="I184" s="526"/>
      <c r="J184" s="526"/>
      <c r="K184" s="526"/>
      <c r="L184" s="527">
        <v>0</v>
      </c>
      <c r="M184" s="528">
        <v>0</v>
      </c>
      <c r="N184" s="528">
        <v>0</v>
      </c>
      <c r="O184" s="528">
        <v>0</v>
      </c>
      <c r="P184" s="529">
        <v>0</v>
      </c>
      <c r="Q184" s="529">
        <v>0</v>
      </c>
      <c r="R184" s="530">
        <v>4126.3189000000002</v>
      </c>
      <c r="S184" s="531"/>
      <c r="T184" s="530">
        <v>0</v>
      </c>
    </row>
    <row r="185" spans="1:20">
      <c r="A185" s="522">
        <v>139128</v>
      </c>
      <c r="B185" s="522">
        <v>3302105</v>
      </c>
      <c r="C185" s="523" t="s">
        <v>258</v>
      </c>
      <c r="D185" s="524">
        <v>1</v>
      </c>
      <c r="E185" s="524" t="s">
        <v>536</v>
      </c>
      <c r="F185" s="525" t="s">
        <v>536</v>
      </c>
      <c r="G185" s="526"/>
      <c r="H185" s="526"/>
      <c r="I185" s="526"/>
      <c r="J185" s="526"/>
      <c r="K185" s="526"/>
      <c r="L185" s="527">
        <v>0</v>
      </c>
      <c r="M185" s="528">
        <v>0</v>
      </c>
      <c r="N185" s="528">
        <v>0</v>
      </c>
      <c r="O185" s="528">
        <v>0</v>
      </c>
      <c r="P185" s="529">
        <v>0</v>
      </c>
      <c r="Q185" s="529">
        <v>0</v>
      </c>
      <c r="R185" s="530">
        <v>5266.9449999999997</v>
      </c>
      <c r="S185" s="531"/>
      <c r="T185" s="530">
        <v>0</v>
      </c>
    </row>
    <row r="186" spans="1:20">
      <c r="A186" s="522">
        <v>139129</v>
      </c>
      <c r="B186" s="522">
        <v>3302107</v>
      </c>
      <c r="C186" s="523" t="s">
        <v>259</v>
      </c>
      <c r="D186" s="524">
        <v>1</v>
      </c>
      <c r="E186" s="524" t="s">
        <v>536</v>
      </c>
      <c r="F186" s="525" t="s">
        <v>536</v>
      </c>
      <c r="G186" s="526"/>
      <c r="H186" s="526"/>
      <c r="I186" s="526"/>
      <c r="J186" s="526"/>
      <c r="K186" s="526"/>
      <c r="L186" s="527">
        <v>0</v>
      </c>
      <c r="M186" s="528">
        <v>0</v>
      </c>
      <c r="N186" s="528">
        <v>0</v>
      </c>
      <c r="O186" s="528">
        <v>0</v>
      </c>
      <c r="P186" s="529">
        <v>0</v>
      </c>
      <c r="Q186" s="529">
        <v>0</v>
      </c>
      <c r="R186" s="530">
        <v>6051.1814999999997</v>
      </c>
      <c r="S186" s="531"/>
      <c r="T186" s="530">
        <v>0</v>
      </c>
    </row>
    <row r="187" spans="1:20">
      <c r="A187" s="522">
        <v>139131</v>
      </c>
      <c r="B187" s="522">
        <v>3302109</v>
      </c>
      <c r="C187" s="523" t="s">
        <v>260</v>
      </c>
      <c r="D187" s="524">
        <v>1</v>
      </c>
      <c r="E187" s="524" t="s">
        <v>536</v>
      </c>
      <c r="F187" s="525" t="s">
        <v>536</v>
      </c>
      <c r="G187" s="526"/>
      <c r="H187" s="526"/>
      <c r="I187" s="526"/>
      <c r="J187" s="526"/>
      <c r="K187" s="526"/>
      <c r="L187" s="527">
        <v>0</v>
      </c>
      <c r="M187" s="528">
        <v>0</v>
      </c>
      <c r="N187" s="528">
        <v>0</v>
      </c>
      <c r="O187" s="528">
        <v>0</v>
      </c>
      <c r="P187" s="529">
        <v>0</v>
      </c>
      <c r="Q187" s="529">
        <v>0</v>
      </c>
      <c r="R187" s="530">
        <v>14407.575000000001</v>
      </c>
      <c r="S187" s="531"/>
      <c r="T187" s="530">
        <v>0</v>
      </c>
    </row>
    <row r="188" spans="1:20">
      <c r="A188" s="522">
        <v>139214</v>
      </c>
      <c r="B188" s="522">
        <v>3302110</v>
      </c>
      <c r="C188" s="523" t="s">
        <v>261</v>
      </c>
      <c r="D188" s="524">
        <v>1</v>
      </c>
      <c r="E188" s="524" t="s">
        <v>536</v>
      </c>
      <c r="F188" s="525" t="s">
        <v>536</v>
      </c>
      <c r="G188" s="526"/>
      <c r="H188" s="526"/>
      <c r="I188" s="526"/>
      <c r="J188" s="526"/>
      <c r="K188" s="526"/>
      <c r="L188" s="527">
        <v>0</v>
      </c>
      <c r="M188" s="528">
        <v>0</v>
      </c>
      <c r="N188" s="528">
        <v>0</v>
      </c>
      <c r="O188" s="528">
        <v>0</v>
      </c>
      <c r="P188" s="529">
        <v>0</v>
      </c>
      <c r="Q188" s="529">
        <v>0</v>
      </c>
      <c r="R188" s="530">
        <v>18672.217199999999</v>
      </c>
      <c r="S188" s="531"/>
      <c r="T188" s="530">
        <v>0</v>
      </c>
    </row>
    <row r="189" spans="1:20">
      <c r="A189" s="522">
        <v>142353</v>
      </c>
      <c r="B189" s="522">
        <v>3302111</v>
      </c>
      <c r="C189" s="523" t="s">
        <v>262</v>
      </c>
      <c r="D189" s="524">
        <v>1</v>
      </c>
      <c r="E189" s="524" t="s">
        <v>536</v>
      </c>
      <c r="F189" s="525" t="s">
        <v>536</v>
      </c>
      <c r="G189" s="526"/>
      <c r="H189" s="526"/>
      <c r="I189" s="526"/>
      <c r="J189" s="526"/>
      <c r="K189" s="526"/>
      <c r="L189" s="527">
        <v>0</v>
      </c>
      <c r="M189" s="528">
        <v>0</v>
      </c>
      <c r="N189" s="528">
        <v>0</v>
      </c>
      <c r="O189" s="528">
        <v>0</v>
      </c>
      <c r="P189" s="529">
        <v>0</v>
      </c>
      <c r="Q189" s="529">
        <v>0</v>
      </c>
      <c r="R189" s="530">
        <v>4819.2547000000004</v>
      </c>
      <c r="S189" s="531"/>
      <c r="T189" s="530">
        <v>0</v>
      </c>
    </row>
    <row r="190" spans="1:20">
      <c r="A190" s="522">
        <v>139242</v>
      </c>
      <c r="B190" s="522">
        <v>3302117</v>
      </c>
      <c r="C190" s="523" t="s">
        <v>263</v>
      </c>
      <c r="D190" s="524">
        <v>1</v>
      </c>
      <c r="E190" s="524" t="s">
        <v>536</v>
      </c>
      <c r="F190" s="525" t="s">
        <v>536</v>
      </c>
      <c r="G190" s="526"/>
      <c r="H190" s="526"/>
      <c r="I190" s="526"/>
      <c r="J190" s="526"/>
      <c r="K190" s="526"/>
      <c r="L190" s="527">
        <v>0</v>
      </c>
      <c r="M190" s="528">
        <v>0</v>
      </c>
      <c r="N190" s="528">
        <v>0</v>
      </c>
      <c r="O190" s="528">
        <v>0</v>
      </c>
      <c r="P190" s="529">
        <v>0</v>
      </c>
      <c r="Q190" s="529">
        <v>0</v>
      </c>
      <c r="R190" s="530">
        <v>3871.2046</v>
      </c>
      <c r="S190" s="531"/>
      <c r="T190" s="530">
        <v>0</v>
      </c>
    </row>
    <row r="191" spans="1:20">
      <c r="A191" s="522">
        <v>150181</v>
      </c>
      <c r="B191" s="522">
        <v>3302119</v>
      </c>
      <c r="C191" s="523" t="s">
        <v>264</v>
      </c>
      <c r="D191" s="524">
        <v>1</v>
      </c>
      <c r="E191" s="524" t="s">
        <v>536</v>
      </c>
      <c r="F191" s="525" t="s">
        <v>537</v>
      </c>
      <c r="G191" s="526">
        <v>6</v>
      </c>
      <c r="H191" s="526">
        <v>2</v>
      </c>
      <c r="I191" s="526">
        <v>0</v>
      </c>
      <c r="J191" s="526">
        <v>0</v>
      </c>
      <c r="K191" s="526" t="s">
        <v>538</v>
      </c>
      <c r="L191" s="527">
        <v>0</v>
      </c>
      <c r="M191" s="528">
        <v>0</v>
      </c>
      <c r="N191" s="528">
        <v>0</v>
      </c>
      <c r="O191" s="528">
        <v>0</v>
      </c>
      <c r="P191" s="529">
        <v>0</v>
      </c>
      <c r="Q191" s="529">
        <v>0</v>
      </c>
      <c r="R191" s="530">
        <v>33713.7255</v>
      </c>
      <c r="S191" s="531"/>
      <c r="T191" s="530">
        <v>0</v>
      </c>
    </row>
    <row r="192" spans="1:20">
      <c r="A192" s="522">
        <v>139267</v>
      </c>
      <c r="B192" s="522">
        <v>3302120</v>
      </c>
      <c r="C192" s="523" t="s">
        <v>265</v>
      </c>
      <c r="D192" s="524">
        <v>1</v>
      </c>
      <c r="E192" s="524" t="s">
        <v>536</v>
      </c>
      <c r="F192" s="525" t="s">
        <v>536</v>
      </c>
      <c r="G192" s="526"/>
      <c r="H192" s="526"/>
      <c r="I192" s="526"/>
      <c r="J192" s="526"/>
      <c r="K192" s="526"/>
      <c r="L192" s="527">
        <v>0</v>
      </c>
      <c r="M192" s="528">
        <v>0</v>
      </c>
      <c r="N192" s="528">
        <v>0</v>
      </c>
      <c r="O192" s="528">
        <v>0</v>
      </c>
      <c r="P192" s="529">
        <v>0</v>
      </c>
      <c r="Q192" s="529">
        <v>0</v>
      </c>
      <c r="R192" s="530">
        <v>4713.9157999999998</v>
      </c>
      <c r="S192" s="531"/>
      <c r="T192" s="530">
        <v>0</v>
      </c>
    </row>
    <row r="193" spans="1:20">
      <c r="A193" s="522">
        <v>139269</v>
      </c>
      <c r="B193" s="522">
        <v>3302121</v>
      </c>
      <c r="C193" s="523" t="s">
        <v>266</v>
      </c>
      <c r="D193" s="524">
        <v>1</v>
      </c>
      <c r="E193" s="524" t="s">
        <v>536</v>
      </c>
      <c r="F193" s="525" t="s">
        <v>536</v>
      </c>
      <c r="G193" s="526"/>
      <c r="H193" s="526"/>
      <c r="I193" s="526"/>
      <c r="J193" s="526"/>
      <c r="K193" s="526"/>
      <c r="L193" s="527">
        <v>0</v>
      </c>
      <c r="M193" s="528">
        <v>0</v>
      </c>
      <c r="N193" s="528">
        <v>0</v>
      </c>
      <c r="O193" s="528">
        <v>0</v>
      </c>
      <c r="P193" s="529">
        <v>0</v>
      </c>
      <c r="Q193" s="529">
        <v>0</v>
      </c>
      <c r="R193" s="530">
        <v>3923.8739999999998</v>
      </c>
      <c r="S193" s="531"/>
      <c r="T193" s="530">
        <v>0</v>
      </c>
    </row>
    <row r="194" spans="1:20">
      <c r="A194" s="522">
        <v>139378</v>
      </c>
      <c r="B194" s="522">
        <v>3302122</v>
      </c>
      <c r="C194" s="523" t="s">
        <v>267</v>
      </c>
      <c r="D194" s="524">
        <v>1</v>
      </c>
      <c r="E194" s="524" t="s">
        <v>536</v>
      </c>
      <c r="F194" s="525" t="s">
        <v>536</v>
      </c>
      <c r="G194" s="526"/>
      <c r="H194" s="526"/>
      <c r="I194" s="526"/>
      <c r="J194" s="526"/>
      <c r="K194" s="526"/>
      <c r="L194" s="527">
        <v>0</v>
      </c>
      <c r="M194" s="528">
        <v>0</v>
      </c>
      <c r="N194" s="528">
        <v>0</v>
      </c>
      <c r="O194" s="528">
        <v>0</v>
      </c>
      <c r="P194" s="529">
        <v>0</v>
      </c>
      <c r="Q194" s="529">
        <v>0</v>
      </c>
      <c r="R194" s="530">
        <v>20170.605</v>
      </c>
      <c r="S194" s="531"/>
      <c r="T194" s="530">
        <v>0</v>
      </c>
    </row>
    <row r="195" spans="1:20">
      <c r="A195" s="522">
        <v>139439</v>
      </c>
      <c r="B195" s="522">
        <v>3302126</v>
      </c>
      <c r="C195" s="523" t="s">
        <v>268</v>
      </c>
      <c r="D195" s="524">
        <v>1</v>
      </c>
      <c r="E195" s="524" t="s">
        <v>536</v>
      </c>
      <c r="F195" s="525" t="s">
        <v>536</v>
      </c>
      <c r="G195" s="526"/>
      <c r="H195" s="526"/>
      <c r="I195" s="526"/>
      <c r="J195" s="526"/>
      <c r="K195" s="526"/>
      <c r="L195" s="527">
        <v>0</v>
      </c>
      <c r="M195" s="528">
        <v>0</v>
      </c>
      <c r="N195" s="528">
        <v>0</v>
      </c>
      <c r="O195" s="528">
        <v>0</v>
      </c>
      <c r="P195" s="529">
        <v>0</v>
      </c>
      <c r="Q195" s="529">
        <v>0</v>
      </c>
      <c r="R195" s="530">
        <v>4002.8782000000001</v>
      </c>
      <c r="S195" s="531"/>
      <c r="T195" s="530">
        <v>0</v>
      </c>
    </row>
    <row r="196" spans="1:20">
      <c r="A196" s="522">
        <v>146701</v>
      </c>
      <c r="B196" s="522">
        <v>3302132</v>
      </c>
      <c r="C196" s="523" t="s">
        <v>269</v>
      </c>
      <c r="D196" s="524">
        <v>1</v>
      </c>
      <c r="E196" s="524" t="s">
        <v>536</v>
      </c>
      <c r="F196" s="525" t="s">
        <v>537</v>
      </c>
      <c r="G196" s="526">
        <v>22</v>
      </c>
      <c r="H196" s="526">
        <v>14</v>
      </c>
      <c r="I196" s="526">
        <v>0</v>
      </c>
      <c r="J196" s="526">
        <v>0</v>
      </c>
      <c r="K196" s="526" t="s">
        <v>538</v>
      </c>
      <c r="L196" s="527">
        <v>0</v>
      </c>
      <c r="M196" s="528">
        <v>0</v>
      </c>
      <c r="N196" s="528">
        <v>0</v>
      </c>
      <c r="O196" s="528">
        <v>0</v>
      </c>
      <c r="P196" s="529">
        <v>0</v>
      </c>
      <c r="Q196" s="529">
        <v>0</v>
      </c>
      <c r="R196" s="530">
        <v>10027.672200000001</v>
      </c>
      <c r="S196" s="531"/>
      <c r="T196" s="530">
        <v>0</v>
      </c>
    </row>
    <row r="197" spans="1:20">
      <c r="A197" s="522">
        <v>139637</v>
      </c>
      <c r="B197" s="522">
        <v>3302136</v>
      </c>
      <c r="C197" s="523" t="s">
        <v>270</v>
      </c>
      <c r="D197" s="524">
        <v>1</v>
      </c>
      <c r="E197" s="524" t="s">
        <v>536</v>
      </c>
      <c r="F197" s="525" t="s">
        <v>537</v>
      </c>
      <c r="G197" s="526">
        <v>8</v>
      </c>
      <c r="H197" s="526">
        <v>16</v>
      </c>
      <c r="I197" s="526">
        <v>0</v>
      </c>
      <c r="J197" s="526">
        <v>0</v>
      </c>
      <c r="K197" s="526" t="s">
        <v>538</v>
      </c>
      <c r="L197" s="527">
        <v>0</v>
      </c>
      <c r="M197" s="528">
        <v>0</v>
      </c>
      <c r="N197" s="528">
        <v>0</v>
      </c>
      <c r="O197" s="528">
        <v>0</v>
      </c>
      <c r="P197" s="529">
        <v>0</v>
      </c>
      <c r="Q197" s="529">
        <v>0</v>
      </c>
      <c r="R197" s="530">
        <v>7491.9390000000003</v>
      </c>
      <c r="S197" s="531"/>
      <c r="T197" s="530">
        <v>0</v>
      </c>
    </row>
    <row r="198" spans="1:20">
      <c r="A198" s="522">
        <v>139904</v>
      </c>
      <c r="B198" s="522">
        <v>3302138</v>
      </c>
      <c r="C198" s="523" t="s">
        <v>271</v>
      </c>
      <c r="D198" s="524">
        <v>1</v>
      </c>
      <c r="E198" s="524" t="s">
        <v>536</v>
      </c>
      <c r="F198" s="525" t="s">
        <v>536</v>
      </c>
      <c r="G198" s="526"/>
      <c r="H198" s="526"/>
      <c r="I198" s="526"/>
      <c r="J198" s="526"/>
      <c r="K198" s="526"/>
      <c r="L198" s="527">
        <v>0</v>
      </c>
      <c r="M198" s="528">
        <v>0</v>
      </c>
      <c r="N198" s="528">
        <v>0</v>
      </c>
      <c r="O198" s="528">
        <v>0</v>
      </c>
      <c r="P198" s="529">
        <v>0</v>
      </c>
      <c r="Q198" s="529">
        <v>0</v>
      </c>
      <c r="R198" s="530">
        <v>7376.6783999999998</v>
      </c>
      <c r="S198" s="531"/>
      <c r="T198" s="530">
        <v>0</v>
      </c>
    </row>
    <row r="199" spans="1:20">
      <c r="A199" s="522">
        <v>140159</v>
      </c>
      <c r="B199" s="522">
        <v>3302140</v>
      </c>
      <c r="C199" s="523" t="s">
        <v>272</v>
      </c>
      <c r="D199" s="524">
        <v>1</v>
      </c>
      <c r="E199" s="524" t="s">
        <v>536</v>
      </c>
      <c r="F199" s="525" t="s">
        <v>536</v>
      </c>
      <c r="G199" s="526"/>
      <c r="H199" s="526"/>
      <c r="I199" s="526"/>
      <c r="J199" s="526"/>
      <c r="K199" s="526"/>
      <c r="L199" s="527">
        <v>0</v>
      </c>
      <c r="M199" s="528">
        <v>0</v>
      </c>
      <c r="N199" s="528">
        <v>0</v>
      </c>
      <c r="O199" s="528">
        <v>0</v>
      </c>
      <c r="P199" s="529">
        <v>0</v>
      </c>
      <c r="Q199" s="529">
        <v>0</v>
      </c>
      <c r="R199" s="530">
        <v>4845.5893999999998</v>
      </c>
      <c r="S199" s="531"/>
      <c r="T199" s="530">
        <v>0</v>
      </c>
    </row>
    <row r="200" spans="1:20">
      <c r="A200" s="522">
        <v>140161</v>
      </c>
      <c r="B200" s="522">
        <v>3302141</v>
      </c>
      <c r="C200" s="523" t="s">
        <v>273</v>
      </c>
      <c r="D200" s="524">
        <v>1</v>
      </c>
      <c r="E200" s="524" t="s">
        <v>536</v>
      </c>
      <c r="F200" s="525" t="s">
        <v>536</v>
      </c>
      <c r="G200" s="526"/>
      <c r="H200" s="526"/>
      <c r="I200" s="526"/>
      <c r="J200" s="526"/>
      <c r="K200" s="526"/>
      <c r="L200" s="527">
        <v>0</v>
      </c>
      <c r="M200" s="528">
        <v>0</v>
      </c>
      <c r="N200" s="528">
        <v>0</v>
      </c>
      <c r="O200" s="528">
        <v>0</v>
      </c>
      <c r="P200" s="529">
        <v>0</v>
      </c>
      <c r="Q200" s="529">
        <v>0</v>
      </c>
      <c r="R200" s="530">
        <v>4634.9116000000004</v>
      </c>
      <c r="S200" s="531"/>
      <c r="T200" s="530">
        <v>0</v>
      </c>
    </row>
    <row r="201" spans="1:20">
      <c r="A201" s="522">
        <v>140656</v>
      </c>
      <c r="B201" s="522">
        <v>3302144</v>
      </c>
      <c r="C201" s="523" t="s">
        <v>274</v>
      </c>
      <c r="D201" s="524">
        <v>1</v>
      </c>
      <c r="E201" s="524" t="s">
        <v>536</v>
      </c>
      <c r="F201" s="525" t="s">
        <v>537</v>
      </c>
      <c r="G201" s="526">
        <v>6</v>
      </c>
      <c r="H201" s="526">
        <v>3</v>
      </c>
      <c r="I201" s="526">
        <v>0</v>
      </c>
      <c r="J201" s="526">
        <v>0</v>
      </c>
      <c r="K201" s="526" t="s">
        <v>538</v>
      </c>
      <c r="L201" s="527">
        <v>0</v>
      </c>
      <c r="M201" s="528">
        <v>0</v>
      </c>
      <c r="N201" s="528">
        <v>0</v>
      </c>
      <c r="O201" s="528">
        <v>0</v>
      </c>
      <c r="P201" s="529">
        <v>0</v>
      </c>
      <c r="Q201" s="529">
        <v>0</v>
      </c>
      <c r="R201" s="530">
        <v>10546.3449</v>
      </c>
      <c r="S201" s="531"/>
      <c r="T201" s="530">
        <v>0</v>
      </c>
    </row>
    <row r="202" spans="1:20">
      <c r="A202" s="522">
        <v>141206</v>
      </c>
      <c r="B202" s="522">
        <v>3302145</v>
      </c>
      <c r="C202" s="523" t="s">
        <v>275</v>
      </c>
      <c r="D202" s="524">
        <v>1</v>
      </c>
      <c r="E202" s="524" t="s">
        <v>536</v>
      </c>
      <c r="F202" s="525" t="s">
        <v>536</v>
      </c>
      <c r="G202" s="526"/>
      <c r="H202" s="526"/>
      <c r="I202" s="526"/>
      <c r="J202" s="526"/>
      <c r="K202" s="526"/>
      <c r="L202" s="527">
        <v>0</v>
      </c>
      <c r="M202" s="528">
        <v>0</v>
      </c>
      <c r="N202" s="528">
        <v>0</v>
      </c>
      <c r="O202" s="528">
        <v>0</v>
      </c>
      <c r="P202" s="529">
        <v>0</v>
      </c>
      <c r="Q202" s="529">
        <v>0</v>
      </c>
      <c r="R202" s="530">
        <v>4845.5893999999998</v>
      </c>
      <c r="S202" s="531"/>
      <c r="T202" s="530">
        <v>0</v>
      </c>
    </row>
    <row r="203" spans="1:20">
      <c r="A203" s="522">
        <v>141319</v>
      </c>
      <c r="B203" s="522">
        <v>3302146</v>
      </c>
      <c r="C203" s="523" t="s">
        <v>276</v>
      </c>
      <c r="D203" s="524">
        <v>1</v>
      </c>
      <c r="E203" s="524" t="s">
        <v>536</v>
      </c>
      <c r="F203" s="525" t="s">
        <v>537</v>
      </c>
      <c r="G203" s="526">
        <v>46</v>
      </c>
      <c r="H203" s="526">
        <v>46</v>
      </c>
      <c r="I203" s="526">
        <v>0</v>
      </c>
      <c r="J203" s="526">
        <v>0</v>
      </c>
      <c r="K203" s="526" t="s">
        <v>538</v>
      </c>
      <c r="L203" s="527">
        <v>1</v>
      </c>
      <c r="M203" s="528">
        <v>242.43733209999999</v>
      </c>
      <c r="N203" s="528">
        <v>0</v>
      </c>
      <c r="O203" s="528">
        <v>0</v>
      </c>
      <c r="P203" s="529">
        <v>63527.80067726878</v>
      </c>
      <c r="Q203" s="529">
        <v>0</v>
      </c>
      <c r="R203" s="530">
        <v>6569.8541999999998</v>
      </c>
      <c r="S203" s="531"/>
      <c r="T203" s="530">
        <v>0</v>
      </c>
    </row>
    <row r="204" spans="1:20">
      <c r="A204" s="522">
        <v>150639</v>
      </c>
      <c r="B204" s="522">
        <v>3302149</v>
      </c>
      <c r="C204" s="523" t="s">
        <v>277</v>
      </c>
      <c r="D204" s="524">
        <v>1</v>
      </c>
      <c r="E204" s="524" t="s">
        <v>536</v>
      </c>
      <c r="F204" s="525" t="s">
        <v>537</v>
      </c>
      <c r="G204" s="526">
        <v>15</v>
      </c>
      <c r="H204" s="526">
        <v>15</v>
      </c>
      <c r="I204" s="526">
        <v>0</v>
      </c>
      <c r="J204" s="526">
        <v>0</v>
      </c>
      <c r="K204" s="526" t="s">
        <v>538</v>
      </c>
      <c r="L204" s="527">
        <v>0</v>
      </c>
      <c r="M204" s="528">
        <v>0</v>
      </c>
      <c r="N204" s="528">
        <v>0</v>
      </c>
      <c r="O204" s="528">
        <v>0</v>
      </c>
      <c r="P204" s="529">
        <v>0</v>
      </c>
      <c r="Q204" s="529">
        <v>0</v>
      </c>
      <c r="R204" s="530">
        <v>36595.2405</v>
      </c>
      <c r="S204" s="531"/>
      <c r="T204" s="530">
        <v>0</v>
      </c>
    </row>
    <row r="205" spans="1:20">
      <c r="A205" s="522">
        <v>141320</v>
      </c>
      <c r="B205" s="522">
        <v>3302152</v>
      </c>
      <c r="C205" s="523" t="s">
        <v>278</v>
      </c>
      <c r="D205" s="524">
        <v>1</v>
      </c>
      <c r="E205" s="524" t="s">
        <v>536</v>
      </c>
      <c r="F205" s="525" t="s">
        <v>536</v>
      </c>
      <c r="G205" s="526"/>
      <c r="H205" s="526"/>
      <c r="I205" s="526"/>
      <c r="J205" s="526"/>
      <c r="K205" s="526"/>
      <c r="L205" s="527">
        <v>0</v>
      </c>
      <c r="M205" s="528">
        <v>0</v>
      </c>
      <c r="N205" s="528">
        <v>0</v>
      </c>
      <c r="O205" s="528">
        <v>0</v>
      </c>
      <c r="P205" s="529">
        <v>0</v>
      </c>
      <c r="Q205" s="529">
        <v>0</v>
      </c>
      <c r="R205" s="530">
        <v>8759.8055999999997</v>
      </c>
      <c r="S205" s="531"/>
      <c r="T205" s="530">
        <v>0</v>
      </c>
    </row>
    <row r="206" spans="1:20">
      <c r="A206" s="522">
        <v>141669</v>
      </c>
      <c r="B206" s="522">
        <v>3302154</v>
      </c>
      <c r="C206" s="523" t="s">
        <v>279</v>
      </c>
      <c r="D206" s="524">
        <v>1</v>
      </c>
      <c r="E206" s="524" t="s">
        <v>536</v>
      </c>
      <c r="F206" s="525" t="s">
        <v>536</v>
      </c>
      <c r="G206" s="526"/>
      <c r="H206" s="526"/>
      <c r="I206" s="526"/>
      <c r="J206" s="526"/>
      <c r="K206" s="526"/>
      <c r="L206" s="527">
        <v>0</v>
      </c>
      <c r="M206" s="528">
        <v>0</v>
      </c>
      <c r="N206" s="528">
        <v>0</v>
      </c>
      <c r="O206" s="528">
        <v>0</v>
      </c>
      <c r="P206" s="529">
        <v>0</v>
      </c>
      <c r="Q206" s="529">
        <v>0</v>
      </c>
      <c r="R206" s="530">
        <v>4187.2213000000002</v>
      </c>
      <c r="S206" s="531"/>
      <c r="T206" s="530">
        <v>0</v>
      </c>
    </row>
    <row r="207" spans="1:20">
      <c r="A207" s="522">
        <v>143436</v>
      </c>
      <c r="B207" s="522">
        <v>3302156</v>
      </c>
      <c r="C207" s="523" t="s">
        <v>280</v>
      </c>
      <c r="D207" s="524">
        <v>1</v>
      </c>
      <c r="E207" s="524" t="s">
        <v>536</v>
      </c>
      <c r="F207" s="525" t="s">
        <v>536</v>
      </c>
      <c r="G207" s="526"/>
      <c r="H207" s="526"/>
      <c r="I207" s="526"/>
      <c r="J207" s="526"/>
      <c r="K207" s="526"/>
      <c r="L207" s="527">
        <v>0</v>
      </c>
      <c r="M207" s="528">
        <v>0</v>
      </c>
      <c r="N207" s="528">
        <v>0</v>
      </c>
      <c r="O207" s="528">
        <v>0</v>
      </c>
      <c r="P207" s="529">
        <v>0</v>
      </c>
      <c r="Q207" s="529">
        <v>0</v>
      </c>
      <c r="R207" s="530">
        <v>4055.5477000000001</v>
      </c>
      <c r="S207" s="531"/>
      <c r="T207" s="530">
        <v>0</v>
      </c>
    </row>
    <row r="208" spans="1:20">
      <c r="A208" s="522">
        <v>141670</v>
      </c>
      <c r="B208" s="522">
        <v>3302158</v>
      </c>
      <c r="C208" s="523" t="s">
        <v>281</v>
      </c>
      <c r="D208" s="524">
        <v>1</v>
      </c>
      <c r="E208" s="524" t="s">
        <v>536</v>
      </c>
      <c r="F208" s="525" t="s">
        <v>536</v>
      </c>
      <c r="G208" s="526"/>
      <c r="H208" s="526"/>
      <c r="I208" s="526"/>
      <c r="J208" s="526"/>
      <c r="K208" s="526"/>
      <c r="L208" s="527">
        <v>0</v>
      </c>
      <c r="M208" s="528">
        <v>0</v>
      </c>
      <c r="N208" s="528">
        <v>0</v>
      </c>
      <c r="O208" s="528">
        <v>0</v>
      </c>
      <c r="P208" s="529">
        <v>0</v>
      </c>
      <c r="Q208" s="529">
        <v>0</v>
      </c>
      <c r="R208" s="530">
        <v>5878.2906000000003</v>
      </c>
      <c r="S208" s="531"/>
      <c r="T208" s="530">
        <v>0</v>
      </c>
    </row>
    <row r="209" spans="1:20">
      <c r="A209" s="522">
        <v>141977</v>
      </c>
      <c r="B209" s="522">
        <v>3302162</v>
      </c>
      <c r="C209" s="523" t="s">
        <v>282</v>
      </c>
      <c r="D209" s="524">
        <v>1</v>
      </c>
      <c r="E209" s="524" t="s">
        <v>536</v>
      </c>
      <c r="F209" s="525" t="s">
        <v>536</v>
      </c>
      <c r="G209" s="526"/>
      <c r="H209" s="526"/>
      <c r="I209" s="526"/>
      <c r="J209" s="526"/>
      <c r="K209" s="526"/>
      <c r="L209" s="527">
        <v>0</v>
      </c>
      <c r="M209" s="528">
        <v>0</v>
      </c>
      <c r="N209" s="528">
        <v>0</v>
      </c>
      <c r="O209" s="528">
        <v>0</v>
      </c>
      <c r="P209" s="529">
        <v>0</v>
      </c>
      <c r="Q209" s="529">
        <v>0</v>
      </c>
      <c r="R209" s="530">
        <v>6396.9633000000003</v>
      </c>
      <c r="S209" s="531"/>
      <c r="T209" s="530">
        <v>0</v>
      </c>
    </row>
    <row r="210" spans="1:20">
      <c r="A210" s="522">
        <v>142570</v>
      </c>
      <c r="B210" s="522">
        <v>3302165</v>
      </c>
      <c r="C210" s="523" t="s">
        <v>283</v>
      </c>
      <c r="D210" s="524">
        <v>1</v>
      </c>
      <c r="E210" s="524" t="s">
        <v>536</v>
      </c>
      <c r="F210" s="525" t="s">
        <v>537</v>
      </c>
      <c r="G210" s="526">
        <v>24</v>
      </c>
      <c r="H210" s="526">
        <v>16</v>
      </c>
      <c r="I210" s="526">
        <v>0</v>
      </c>
      <c r="J210" s="526">
        <v>0</v>
      </c>
      <c r="K210" s="526" t="s">
        <v>538</v>
      </c>
      <c r="L210" s="527">
        <v>0</v>
      </c>
      <c r="M210" s="528">
        <v>0</v>
      </c>
      <c r="N210" s="528">
        <v>0</v>
      </c>
      <c r="O210" s="528">
        <v>0</v>
      </c>
      <c r="P210" s="529">
        <v>0</v>
      </c>
      <c r="Q210" s="529">
        <v>0</v>
      </c>
      <c r="R210" s="530">
        <v>7604.1491999999998</v>
      </c>
      <c r="S210" s="531"/>
      <c r="T210" s="530">
        <v>0</v>
      </c>
    </row>
    <row r="211" spans="1:20">
      <c r="A211" s="522">
        <v>142888</v>
      </c>
      <c r="B211" s="522">
        <v>3302167</v>
      </c>
      <c r="C211" s="523" t="s">
        <v>284</v>
      </c>
      <c r="D211" s="524">
        <v>1</v>
      </c>
      <c r="E211" s="524" t="s">
        <v>536</v>
      </c>
      <c r="F211" s="525" t="s">
        <v>536</v>
      </c>
      <c r="G211" s="526"/>
      <c r="H211" s="526"/>
      <c r="I211" s="526"/>
      <c r="J211" s="526"/>
      <c r="K211" s="526"/>
      <c r="L211" s="527">
        <v>0</v>
      </c>
      <c r="M211" s="528">
        <v>0</v>
      </c>
      <c r="N211" s="528">
        <v>0</v>
      </c>
      <c r="O211" s="528">
        <v>0</v>
      </c>
      <c r="P211" s="529">
        <v>0</v>
      </c>
      <c r="Q211" s="529">
        <v>0</v>
      </c>
      <c r="R211" s="530">
        <v>22014.774600000001</v>
      </c>
      <c r="S211" s="531"/>
      <c r="T211" s="530">
        <v>0</v>
      </c>
    </row>
    <row r="212" spans="1:20">
      <c r="A212" s="522">
        <v>143908</v>
      </c>
      <c r="B212" s="522">
        <v>3302170</v>
      </c>
      <c r="C212" s="523" t="s">
        <v>285</v>
      </c>
      <c r="D212" s="524">
        <v>1</v>
      </c>
      <c r="E212" s="524" t="s">
        <v>536</v>
      </c>
      <c r="F212" s="525" t="s">
        <v>536</v>
      </c>
      <c r="G212" s="526"/>
      <c r="H212" s="526"/>
      <c r="I212" s="526"/>
      <c r="J212" s="526"/>
      <c r="K212" s="526"/>
      <c r="L212" s="527">
        <v>0</v>
      </c>
      <c r="M212" s="528">
        <v>0</v>
      </c>
      <c r="N212" s="528">
        <v>0</v>
      </c>
      <c r="O212" s="528">
        <v>0</v>
      </c>
      <c r="P212" s="529">
        <v>0</v>
      </c>
      <c r="Q212" s="529">
        <v>0</v>
      </c>
      <c r="R212" s="530">
        <v>7722.4602000000004</v>
      </c>
      <c r="S212" s="531"/>
      <c r="T212" s="530">
        <v>0</v>
      </c>
    </row>
    <row r="213" spans="1:20">
      <c r="A213" s="522">
        <v>144337</v>
      </c>
      <c r="B213" s="522">
        <v>3302171</v>
      </c>
      <c r="C213" s="523" t="s">
        <v>286</v>
      </c>
      <c r="D213" s="524">
        <v>1</v>
      </c>
      <c r="E213" s="524" t="s">
        <v>536</v>
      </c>
      <c r="F213" s="525" t="s">
        <v>536</v>
      </c>
      <c r="G213" s="526"/>
      <c r="H213" s="526"/>
      <c r="I213" s="526"/>
      <c r="J213" s="526"/>
      <c r="K213" s="526"/>
      <c r="L213" s="527">
        <v>0</v>
      </c>
      <c r="M213" s="528">
        <v>0</v>
      </c>
      <c r="N213" s="528">
        <v>0</v>
      </c>
      <c r="O213" s="528">
        <v>0</v>
      </c>
      <c r="P213" s="529">
        <v>0</v>
      </c>
      <c r="Q213" s="529">
        <v>0</v>
      </c>
      <c r="R213" s="530">
        <v>8068.2420000000002</v>
      </c>
      <c r="S213" s="531"/>
      <c r="T213" s="530">
        <v>0</v>
      </c>
    </row>
    <row r="214" spans="1:20">
      <c r="A214" s="522">
        <v>144390</v>
      </c>
      <c r="B214" s="522">
        <v>3302175</v>
      </c>
      <c r="C214" s="523" t="s">
        <v>287</v>
      </c>
      <c r="D214" s="524">
        <v>1</v>
      </c>
      <c r="E214" s="524" t="s">
        <v>536</v>
      </c>
      <c r="F214" s="525" t="s">
        <v>536</v>
      </c>
      <c r="G214" s="526"/>
      <c r="H214" s="526"/>
      <c r="I214" s="526"/>
      <c r="J214" s="526"/>
      <c r="K214" s="526"/>
      <c r="L214" s="527">
        <v>0</v>
      </c>
      <c r="M214" s="528">
        <v>0</v>
      </c>
      <c r="N214" s="528">
        <v>0</v>
      </c>
      <c r="O214" s="528">
        <v>0</v>
      </c>
      <c r="P214" s="529">
        <v>0</v>
      </c>
      <c r="Q214" s="529">
        <v>0</v>
      </c>
      <c r="R214" s="530">
        <v>6512.2239</v>
      </c>
      <c r="S214" s="531"/>
      <c r="T214" s="530">
        <v>0</v>
      </c>
    </row>
    <row r="215" spans="1:20">
      <c r="A215" s="522">
        <v>142858</v>
      </c>
      <c r="B215" s="522">
        <v>3302180</v>
      </c>
      <c r="C215" s="523" t="s">
        <v>288</v>
      </c>
      <c r="D215" s="524">
        <v>1</v>
      </c>
      <c r="E215" s="524" t="s">
        <v>536</v>
      </c>
      <c r="F215" s="525" t="s">
        <v>536</v>
      </c>
      <c r="G215" s="526"/>
      <c r="H215" s="526"/>
      <c r="I215" s="526"/>
      <c r="J215" s="526"/>
      <c r="K215" s="526"/>
      <c r="L215" s="527">
        <v>0</v>
      </c>
      <c r="M215" s="528">
        <v>0</v>
      </c>
      <c r="N215" s="528">
        <v>0</v>
      </c>
      <c r="O215" s="528">
        <v>0</v>
      </c>
      <c r="P215" s="529">
        <v>0</v>
      </c>
      <c r="Q215" s="529">
        <v>0</v>
      </c>
      <c r="R215" s="530">
        <v>6281.7026999999998</v>
      </c>
      <c r="S215" s="531"/>
      <c r="T215" s="530">
        <v>0</v>
      </c>
    </row>
    <row r="216" spans="1:20">
      <c r="A216" s="522">
        <v>144722</v>
      </c>
      <c r="B216" s="522">
        <v>3302181</v>
      </c>
      <c r="C216" s="523" t="s">
        <v>289</v>
      </c>
      <c r="D216" s="524">
        <v>1</v>
      </c>
      <c r="E216" s="524" t="s">
        <v>536</v>
      </c>
      <c r="F216" s="525" t="s">
        <v>536</v>
      </c>
      <c r="G216" s="526"/>
      <c r="H216" s="526"/>
      <c r="I216" s="526"/>
      <c r="J216" s="526"/>
      <c r="K216" s="526"/>
      <c r="L216" s="527">
        <v>0</v>
      </c>
      <c r="M216" s="528">
        <v>0</v>
      </c>
      <c r="N216" s="528">
        <v>0</v>
      </c>
      <c r="O216" s="528">
        <v>0</v>
      </c>
      <c r="P216" s="529">
        <v>0</v>
      </c>
      <c r="Q216" s="529">
        <v>0</v>
      </c>
      <c r="R216" s="530">
        <v>8471.6540999999997</v>
      </c>
      <c r="S216" s="531"/>
      <c r="T216" s="530">
        <v>0</v>
      </c>
    </row>
    <row r="217" spans="1:20">
      <c r="A217" s="522">
        <v>146075</v>
      </c>
      <c r="B217" s="522">
        <v>3302186</v>
      </c>
      <c r="C217" s="523" t="s">
        <v>290</v>
      </c>
      <c r="D217" s="524">
        <v>1</v>
      </c>
      <c r="E217" s="524" t="s">
        <v>536</v>
      </c>
      <c r="F217" s="525" t="s">
        <v>537</v>
      </c>
      <c r="G217" s="526">
        <v>16</v>
      </c>
      <c r="H217" s="526">
        <v>14</v>
      </c>
      <c r="I217" s="526">
        <v>0</v>
      </c>
      <c r="J217" s="526">
        <v>0</v>
      </c>
      <c r="K217" s="526" t="s">
        <v>538</v>
      </c>
      <c r="L217" s="527">
        <v>0</v>
      </c>
      <c r="M217" s="528">
        <v>0</v>
      </c>
      <c r="N217" s="528">
        <v>0</v>
      </c>
      <c r="O217" s="528">
        <v>0</v>
      </c>
      <c r="P217" s="529">
        <v>0</v>
      </c>
      <c r="Q217" s="529">
        <v>0</v>
      </c>
      <c r="R217" s="530">
        <v>11468.429700000001</v>
      </c>
      <c r="S217" s="531"/>
      <c r="T217" s="530">
        <v>0</v>
      </c>
    </row>
    <row r="218" spans="1:20">
      <c r="A218" s="522">
        <v>146268</v>
      </c>
      <c r="B218" s="522">
        <v>3302187</v>
      </c>
      <c r="C218" s="523" t="s">
        <v>291</v>
      </c>
      <c r="D218" s="524">
        <v>1</v>
      </c>
      <c r="E218" s="524" t="s">
        <v>536</v>
      </c>
      <c r="F218" s="525" t="s">
        <v>536</v>
      </c>
      <c r="G218" s="526"/>
      <c r="H218" s="526"/>
      <c r="I218" s="526"/>
      <c r="J218" s="526"/>
      <c r="K218" s="526"/>
      <c r="L218" s="527">
        <v>1</v>
      </c>
      <c r="M218" s="528">
        <v>541.95080900000005</v>
      </c>
      <c r="N218" s="528">
        <v>0</v>
      </c>
      <c r="O218" s="528">
        <v>0</v>
      </c>
      <c r="P218" s="529">
        <v>80916.320000000007</v>
      </c>
      <c r="Q218" s="529">
        <v>0</v>
      </c>
      <c r="R218" s="530">
        <v>5266.9449999999997</v>
      </c>
      <c r="S218" s="531"/>
      <c r="T218" s="530">
        <v>0</v>
      </c>
    </row>
    <row r="219" spans="1:20">
      <c r="A219" s="522">
        <v>143433</v>
      </c>
      <c r="B219" s="522">
        <v>3302188</v>
      </c>
      <c r="C219" s="523" t="s">
        <v>292</v>
      </c>
      <c r="D219" s="524">
        <v>1</v>
      </c>
      <c r="E219" s="524" t="s">
        <v>536</v>
      </c>
      <c r="F219" s="525" t="s">
        <v>536</v>
      </c>
      <c r="G219" s="526"/>
      <c r="H219" s="526"/>
      <c r="I219" s="526"/>
      <c r="J219" s="526"/>
      <c r="K219" s="526"/>
      <c r="L219" s="527">
        <v>0</v>
      </c>
      <c r="M219" s="528">
        <v>0</v>
      </c>
      <c r="N219" s="528">
        <v>0</v>
      </c>
      <c r="O219" s="528">
        <v>0</v>
      </c>
      <c r="P219" s="529">
        <v>0</v>
      </c>
      <c r="Q219" s="529">
        <v>0</v>
      </c>
      <c r="R219" s="530">
        <v>4213.5559999999996</v>
      </c>
      <c r="S219" s="531"/>
      <c r="T219" s="530">
        <v>0</v>
      </c>
    </row>
    <row r="220" spans="1:20">
      <c r="A220" s="522">
        <v>151017</v>
      </c>
      <c r="B220" s="522">
        <v>3302191</v>
      </c>
      <c r="C220" s="523" t="s">
        <v>293</v>
      </c>
      <c r="D220" s="524">
        <v>1</v>
      </c>
      <c r="E220" s="524" t="s">
        <v>536</v>
      </c>
      <c r="F220" s="525" t="s">
        <v>536</v>
      </c>
      <c r="G220" s="526"/>
      <c r="H220" s="526"/>
      <c r="I220" s="526"/>
      <c r="J220" s="526"/>
      <c r="K220" s="526"/>
      <c r="L220" s="527">
        <v>0</v>
      </c>
      <c r="M220" s="528">
        <v>0</v>
      </c>
      <c r="N220" s="528">
        <v>0</v>
      </c>
      <c r="O220" s="528">
        <v>0</v>
      </c>
      <c r="P220" s="529">
        <v>0</v>
      </c>
      <c r="Q220" s="529">
        <v>0</v>
      </c>
      <c r="R220" s="530">
        <v>22384.516299999999</v>
      </c>
      <c r="S220" s="531"/>
      <c r="T220" s="530">
        <v>0</v>
      </c>
    </row>
    <row r="221" spans="1:20">
      <c r="A221" s="522">
        <v>146385</v>
      </c>
      <c r="B221" s="522">
        <v>3302194</v>
      </c>
      <c r="C221" s="523" t="s">
        <v>294</v>
      </c>
      <c r="D221" s="524">
        <v>1</v>
      </c>
      <c r="E221" s="524" t="s">
        <v>536</v>
      </c>
      <c r="F221" s="525" t="s">
        <v>536</v>
      </c>
      <c r="G221" s="526"/>
      <c r="H221" s="526"/>
      <c r="I221" s="526"/>
      <c r="J221" s="526"/>
      <c r="K221" s="526"/>
      <c r="L221" s="527">
        <v>0</v>
      </c>
      <c r="M221" s="528">
        <v>0</v>
      </c>
      <c r="N221" s="528">
        <v>0</v>
      </c>
      <c r="O221" s="528">
        <v>0</v>
      </c>
      <c r="P221" s="529">
        <v>0</v>
      </c>
      <c r="Q221" s="529">
        <v>0</v>
      </c>
      <c r="R221" s="530">
        <v>7376.6783999999998</v>
      </c>
      <c r="S221" s="531"/>
      <c r="T221" s="530">
        <v>0</v>
      </c>
    </row>
    <row r="222" spans="1:20">
      <c r="A222" s="522">
        <v>138104</v>
      </c>
      <c r="B222" s="522">
        <v>3302195</v>
      </c>
      <c r="C222" s="523" t="s">
        <v>295</v>
      </c>
      <c r="D222" s="524">
        <v>1</v>
      </c>
      <c r="E222" s="524" t="s">
        <v>536</v>
      </c>
      <c r="F222" s="525" t="s">
        <v>537</v>
      </c>
      <c r="G222" s="526">
        <v>4</v>
      </c>
      <c r="H222" s="526">
        <v>4</v>
      </c>
      <c r="I222" s="526">
        <v>0</v>
      </c>
      <c r="J222" s="526">
        <v>0</v>
      </c>
      <c r="K222" s="526" t="s">
        <v>538</v>
      </c>
      <c r="L222" s="527">
        <v>0</v>
      </c>
      <c r="M222" s="528">
        <v>0</v>
      </c>
      <c r="N222" s="528">
        <v>0</v>
      </c>
      <c r="O222" s="528">
        <v>0</v>
      </c>
      <c r="P222" s="529">
        <v>0</v>
      </c>
      <c r="Q222" s="529">
        <v>0</v>
      </c>
      <c r="R222" s="530">
        <v>11871.8418</v>
      </c>
      <c r="S222" s="531"/>
      <c r="T222" s="530">
        <v>0</v>
      </c>
    </row>
    <row r="223" spans="1:20">
      <c r="A223" s="522">
        <v>146437</v>
      </c>
      <c r="B223" s="522">
        <v>3302196</v>
      </c>
      <c r="C223" s="523" t="s">
        <v>296</v>
      </c>
      <c r="D223" s="524">
        <v>1</v>
      </c>
      <c r="E223" s="524" t="s">
        <v>536</v>
      </c>
      <c r="F223" s="525" t="s">
        <v>536</v>
      </c>
      <c r="G223" s="526"/>
      <c r="H223" s="526"/>
      <c r="I223" s="526"/>
      <c r="J223" s="526"/>
      <c r="K223" s="526"/>
      <c r="L223" s="527">
        <v>0</v>
      </c>
      <c r="M223" s="528">
        <v>0</v>
      </c>
      <c r="N223" s="528">
        <v>0</v>
      </c>
      <c r="O223" s="528">
        <v>0</v>
      </c>
      <c r="P223" s="529">
        <v>0</v>
      </c>
      <c r="Q223" s="529">
        <v>0</v>
      </c>
      <c r="R223" s="530">
        <v>7780.0905000000002</v>
      </c>
      <c r="S223" s="531"/>
      <c r="T223" s="530">
        <v>0</v>
      </c>
    </row>
    <row r="224" spans="1:20">
      <c r="A224" s="522">
        <v>146817</v>
      </c>
      <c r="B224" s="522">
        <v>3302198</v>
      </c>
      <c r="C224" s="523" t="s">
        <v>297</v>
      </c>
      <c r="D224" s="524">
        <v>1</v>
      </c>
      <c r="E224" s="524" t="s">
        <v>536</v>
      </c>
      <c r="F224" s="525" t="s">
        <v>536</v>
      </c>
      <c r="G224" s="526"/>
      <c r="H224" s="526"/>
      <c r="I224" s="526"/>
      <c r="J224" s="526"/>
      <c r="K224" s="526"/>
      <c r="L224" s="527">
        <v>0</v>
      </c>
      <c r="M224" s="528">
        <v>0</v>
      </c>
      <c r="N224" s="528">
        <v>0</v>
      </c>
      <c r="O224" s="528">
        <v>0</v>
      </c>
      <c r="P224" s="529">
        <v>0</v>
      </c>
      <c r="Q224" s="529">
        <v>0</v>
      </c>
      <c r="R224" s="530">
        <v>4266.2254999999996</v>
      </c>
      <c r="S224" s="531"/>
      <c r="T224" s="530">
        <v>0</v>
      </c>
    </row>
    <row r="225" spans="1:20">
      <c r="A225" s="522">
        <v>147009</v>
      </c>
      <c r="B225" s="522">
        <v>3302199</v>
      </c>
      <c r="C225" s="523" t="s">
        <v>298</v>
      </c>
      <c r="D225" s="524">
        <v>1</v>
      </c>
      <c r="E225" s="524" t="s">
        <v>536</v>
      </c>
      <c r="F225" s="525" t="s">
        <v>536</v>
      </c>
      <c r="G225" s="526"/>
      <c r="H225" s="526"/>
      <c r="I225" s="526"/>
      <c r="J225" s="526"/>
      <c r="K225" s="526"/>
      <c r="L225" s="527">
        <v>0</v>
      </c>
      <c r="M225" s="528">
        <v>0</v>
      </c>
      <c r="N225" s="528">
        <v>0</v>
      </c>
      <c r="O225" s="528">
        <v>0</v>
      </c>
      <c r="P225" s="529">
        <v>0</v>
      </c>
      <c r="Q225" s="529">
        <v>0</v>
      </c>
      <c r="R225" s="530">
        <v>6742.7451000000001</v>
      </c>
      <c r="S225" s="531"/>
      <c r="T225" s="530">
        <v>0</v>
      </c>
    </row>
    <row r="226" spans="1:20">
      <c r="A226" s="522">
        <v>147017</v>
      </c>
      <c r="B226" s="522">
        <v>3302201</v>
      </c>
      <c r="C226" s="523" t="s">
        <v>299</v>
      </c>
      <c r="D226" s="524">
        <v>1</v>
      </c>
      <c r="E226" s="524" t="s">
        <v>536</v>
      </c>
      <c r="F226" s="525" t="s">
        <v>536</v>
      </c>
      <c r="G226" s="526"/>
      <c r="H226" s="526"/>
      <c r="I226" s="526"/>
      <c r="J226" s="526"/>
      <c r="K226" s="526"/>
      <c r="L226" s="527">
        <v>0</v>
      </c>
      <c r="M226" s="528">
        <v>0</v>
      </c>
      <c r="N226" s="528">
        <v>0</v>
      </c>
      <c r="O226" s="528">
        <v>0</v>
      </c>
      <c r="P226" s="529">
        <v>0</v>
      </c>
      <c r="Q226" s="529">
        <v>0</v>
      </c>
      <c r="R226" s="530">
        <v>8875.0661999999993</v>
      </c>
      <c r="S226" s="531"/>
      <c r="T226" s="530">
        <v>0</v>
      </c>
    </row>
    <row r="227" spans="1:20">
      <c r="A227" s="522">
        <v>147109</v>
      </c>
      <c r="B227" s="522">
        <v>3302202</v>
      </c>
      <c r="C227" s="523" t="s">
        <v>300</v>
      </c>
      <c r="D227" s="524">
        <v>1</v>
      </c>
      <c r="E227" s="524" t="s">
        <v>536</v>
      </c>
      <c r="F227" s="525" t="s">
        <v>536</v>
      </c>
      <c r="G227" s="526"/>
      <c r="H227" s="526"/>
      <c r="I227" s="526"/>
      <c r="J227" s="526"/>
      <c r="K227" s="526"/>
      <c r="L227" s="527">
        <v>0</v>
      </c>
      <c r="M227" s="528">
        <v>0</v>
      </c>
      <c r="N227" s="528">
        <v>0</v>
      </c>
      <c r="O227" s="528">
        <v>0</v>
      </c>
      <c r="P227" s="529">
        <v>0</v>
      </c>
      <c r="Q227" s="529">
        <v>0</v>
      </c>
      <c r="R227" s="530">
        <v>4055.5477000000001</v>
      </c>
      <c r="S227" s="531"/>
      <c r="T227" s="530">
        <v>0</v>
      </c>
    </row>
    <row r="228" spans="1:20">
      <c r="A228" s="522">
        <v>147111</v>
      </c>
      <c r="B228" s="522">
        <v>3302204</v>
      </c>
      <c r="C228" s="523" t="s">
        <v>301</v>
      </c>
      <c r="D228" s="524">
        <v>1</v>
      </c>
      <c r="E228" s="524" t="s">
        <v>536</v>
      </c>
      <c r="F228" s="525" t="s">
        <v>537</v>
      </c>
      <c r="G228" s="526">
        <v>20</v>
      </c>
      <c r="H228" s="526">
        <v>22</v>
      </c>
      <c r="I228" s="526">
        <v>0</v>
      </c>
      <c r="J228" s="526">
        <v>0</v>
      </c>
      <c r="K228" s="526" t="s">
        <v>538</v>
      </c>
      <c r="L228" s="527">
        <v>0</v>
      </c>
      <c r="M228" s="528">
        <v>0</v>
      </c>
      <c r="N228" s="528">
        <v>0</v>
      </c>
      <c r="O228" s="528">
        <v>0</v>
      </c>
      <c r="P228" s="529">
        <v>0</v>
      </c>
      <c r="Q228" s="529">
        <v>0</v>
      </c>
      <c r="R228" s="530">
        <v>6281.7026999999998</v>
      </c>
      <c r="S228" s="531"/>
      <c r="T228" s="530">
        <v>0</v>
      </c>
    </row>
    <row r="229" spans="1:20">
      <c r="A229" s="522">
        <v>147452</v>
      </c>
      <c r="B229" s="522">
        <v>3302205</v>
      </c>
      <c r="C229" s="523" t="s">
        <v>302</v>
      </c>
      <c r="D229" s="524">
        <v>1</v>
      </c>
      <c r="E229" s="524" t="s">
        <v>536</v>
      </c>
      <c r="F229" s="525" t="s">
        <v>536</v>
      </c>
      <c r="G229" s="526"/>
      <c r="H229" s="526"/>
      <c r="I229" s="526"/>
      <c r="J229" s="526"/>
      <c r="K229" s="526"/>
      <c r="L229" s="527">
        <v>0</v>
      </c>
      <c r="M229" s="528">
        <v>0</v>
      </c>
      <c r="N229" s="528">
        <v>0</v>
      </c>
      <c r="O229" s="528">
        <v>0</v>
      </c>
      <c r="P229" s="529">
        <v>0</v>
      </c>
      <c r="Q229" s="529">
        <v>0</v>
      </c>
      <c r="R229" s="530">
        <v>6858.0056999999997</v>
      </c>
      <c r="S229" s="531"/>
      <c r="T229" s="530">
        <v>0</v>
      </c>
    </row>
    <row r="230" spans="1:20">
      <c r="A230" s="522">
        <v>147758</v>
      </c>
      <c r="B230" s="522">
        <v>3302206</v>
      </c>
      <c r="C230" s="523" t="s">
        <v>303</v>
      </c>
      <c r="D230" s="524">
        <v>1</v>
      </c>
      <c r="E230" s="524" t="s">
        <v>536</v>
      </c>
      <c r="F230" s="525" t="s">
        <v>536</v>
      </c>
      <c r="G230" s="526"/>
      <c r="H230" s="526"/>
      <c r="I230" s="526"/>
      <c r="J230" s="526"/>
      <c r="K230" s="526"/>
      <c r="L230" s="527">
        <v>0</v>
      </c>
      <c r="M230" s="528">
        <v>0</v>
      </c>
      <c r="N230" s="528">
        <v>0</v>
      </c>
      <c r="O230" s="528">
        <v>0</v>
      </c>
      <c r="P230" s="529">
        <v>0</v>
      </c>
      <c r="Q230" s="529">
        <v>0</v>
      </c>
      <c r="R230" s="530">
        <v>1399.1602</v>
      </c>
      <c r="S230" s="531"/>
      <c r="T230" s="530">
        <v>0</v>
      </c>
    </row>
    <row r="231" spans="1:20">
      <c r="A231" s="522">
        <v>149131</v>
      </c>
      <c r="B231" s="522">
        <v>3302209</v>
      </c>
      <c r="C231" s="523" t="s">
        <v>304</v>
      </c>
      <c r="D231" s="524">
        <v>1</v>
      </c>
      <c r="E231" s="524" t="s">
        <v>536</v>
      </c>
      <c r="F231" s="525" t="s">
        <v>536</v>
      </c>
      <c r="G231" s="526"/>
      <c r="H231" s="526"/>
      <c r="I231" s="526"/>
      <c r="J231" s="526"/>
      <c r="K231" s="526"/>
      <c r="L231" s="527">
        <v>0</v>
      </c>
      <c r="M231" s="528">
        <v>0</v>
      </c>
      <c r="N231" s="528">
        <v>0</v>
      </c>
      <c r="O231" s="528">
        <v>0</v>
      </c>
      <c r="P231" s="529">
        <v>0</v>
      </c>
      <c r="Q231" s="529">
        <v>0</v>
      </c>
      <c r="R231" s="530">
        <v>7549.5693000000001</v>
      </c>
      <c r="S231" s="531"/>
      <c r="T231" s="530">
        <v>0</v>
      </c>
    </row>
    <row r="232" spans="1:20">
      <c r="A232" s="522">
        <v>149483</v>
      </c>
      <c r="B232" s="522">
        <v>3302210</v>
      </c>
      <c r="C232" s="523" t="s">
        <v>305</v>
      </c>
      <c r="D232" s="524">
        <v>1</v>
      </c>
      <c r="E232" s="524" t="s">
        <v>536</v>
      </c>
      <c r="F232" s="525" t="s">
        <v>536</v>
      </c>
      <c r="G232" s="526"/>
      <c r="H232" s="526"/>
      <c r="I232" s="526"/>
      <c r="J232" s="526"/>
      <c r="K232" s="526"/>
      <c r="L232" s="527">
        <v>0</v>
      </c>
      <c r="M232" s="528">
        <v>0</v>
      </c>
      <c r="N232" s="528">
        <v>0</v>
      </c>
      <c r="O232" s="528">
        <v>0</v>
      </c>
      <c r="P232" s="529">
        <v>0</v>
      </c>
      <c r="Q232" s="529">
        <v>0</v>
      </c>
      <c r="R232" s="530">
        <v>20014.391</v>
      </c>
      <c r="S232" s="531"/>
      <c r="T232" s="530">
        <v>0</v>
      </c>
    </row>
    <row r="233" spans="1:20">
      <c r="A233" s="522">
        <v>150054</v>
      </c>
      <c r="B233" s="522">
        <v>3302211</v>
      </c>
      <c r="C233" s="523" t="s">
        <v>306</v>
      </c>
      <c r="D233" s="524">
        <v>1</v>
      </c>
      <c r="E233" s="524" t="s">
        <v>536</v>
      </c>
      <c r="F233" s="525" t="s">
        <v>536</v>
      </c>
      <c r="G233" s="526"/>
      <c r="H233" s="526"/>
      <c r="I233" s="526"/>
      <c r="J233" s="526"/>
      <c r="K233" s="526"/>
      <c r="L233" s="527">
        <v>0</v>
      </c>
      <c r="M233" s="528">
        <v>0</v>
      </c>
      <c r="N233" s="528">
        <v>0</v>
      </c>
      <c r="O233" s="528">
        <v>0</v>
      </c>
      <c r="P233" s="529">
        <v>0</v>
      </c>
      <c r="Q233" s="529">
        <v>0</v>
      </c>
      <c r="R233" s="530">
        <v>10258.1934</v>
      </c>
      <c r="S233" s="531"/>
      <c r="T233" s="530">
        <v>216366.76</v>
      </c>
    </row>
    <row r="234" spans="1:20">
      <c r="A234" s="522">
        <v>150692</v>
      </c>
      <c r="B234" s="522">
        <v>3302212</v>
      </c>
      <c r="C234" s="523" t="s">
        <v>307</v>
      </c>
      <c r="D234" s="524">
        <v>1</v>
      </c>
      <c r="E234" s="524" t="s">
        <v>536</v>
      </c>
      <c r="F234" s="525" t="s">
        <v>536</v>
      </c>
      <c r="G234" s="526"/>
      <c r="H234" s="526"/>
      <c r="I234" s="526"/>
      <c r="J234" s="526"/>
      <c r="K234" s="526"/>
      <c r="L234" s="527">
        <v>0</v>
      </c>
      <c r="M234" s="528">
        <v>0</v>
      </c>
      <c r="N234" s="528">
        <v>0</v>
      </c>
      <c r="O234" s="528">
        <v>0</v>
      </c>
      <c r="P234" s="529">
        <v>0</v>
      </c>
      <c r="Q234" s="529">
        <v>0</v>
      </c>
      <c r="R234" s="530">
        <v>50714.663999999997</v>
      </c>
      <c r="S234" s="531"/>
      <c r="T234" s="530">
        <v>0</v>
      </c>
    </row>
    <row r="235" spans="1:20">
      <c r="A235" s="522">
        <v>150708</v>
      </c>
      <c r="B235" s="522">
        <v>3302214</v>
      </c>
      <c r="C235" s="523" t="s">
        <v>308</v>
      </c>
      <c r="D235" s="524">
        <v>1</v>
      </c>
      <c r="E235" s="524" t="s">
        <v>536</v>
      </c>
      <c r="F235" s="525" t="s">
        <v>536</v>
      </c>
      <c r="G235" s="526"/>
      <c r="H235" s="526"/>
      <c r="I235" s="526"/>
      <c r="J235" s="526"/>
      <c r="K235" s="526"/>
      <c r="L235" s="527">
        <v>0</v>
      </c>
      <c r="M235" s="528">
        <v>0</v>
      </c>
      <c r="N235" s="528">
        <v>0</v>
      </c>
      <c r="O235" s="528">
        <v>0</v>
      </c>
      <c r="P235" s="529">
        <v>0</v>
      </c>
      <c r="Q235" s="529">
        <v>0</v>
      </c>
      <c r="R235" s="530">
        <v>43222.724999999999</v>
      </c>
      <c r="S235" s="531"/>
      <c r="T235" s="530">
        <v>0</v>
      </c>
    </row>
    <row r="236" spans="1:20">
      <c r="A236" s="522">
        <v>150709</v>
      </c>
      <c r="B236" s="522">
        <v>3302219</v>
      </c>
      <c r="C236" s="523" t="s">
        <v>309</v>
      </c>
      <c r="D236" s="524">
        <v>1</v>
      </c>
      <c r="E236" s="524" t="s">
        <v>536</v>
      </c>
      <c r="F236" s="525" t="s">
        <v>536</v>
      </c>
      <c r="G236" s="526"/>
      <c r="H236" s="526"/>
      <c r="I236" s="526"/>
      <c r="J236" s="526"/>
      <c r="K236" s="526"/>
      <c r="L236" s="527">
        <v>0</v>
      </c>
      <c r="M236" s="528">
        <v>0</v>
      </c>
      <c r="N236" s="528">
        <v>0</v>
      </c>
      <c r="O236" s="528">
        <v>0</v>
      </c>
      <c r="P236" s="529">
        <v>0</v>
      </c>
      <c r="Q236" s="529">
        <v>0</v>
      </c>
      <c r="R236" s="530">
        <v>16985.8976</v>
      </c>
      <c r="S236" s="531"/>
      <c r="T236" s="530">
        <v>0</v>
      </c>
    </row>
    <row r="237" spans="1:20">
      <c r="A237" s="522">
        <v>150894</v>
      </c>
      <c r="B237" s="522">
        <v>3302221</v>
      </c>
      <c r="C237" s="523" t="s">
        <v>310</v>
      </c>
      <c r="D237" s="524">
        <v>1</v>
      </c>
      <c r="E237" s="524" t="s">
        <v>536</v>
      </c>
      <c r="F237" s="525" t="s">
        <v>536</v>
      </c>
      <c r="G237" s="526"/>
      <c r="H237" s="526"/>
      <c r="I237" s="526"/>
      <c r="J237" s="526"/>
      <c r="K237" s="526"/>
      <c r="L237" s="527">
        <v>0</v>
      </c>
      <c r="M237" s="528">
        <v>0</v>
      </c>
      <c r="N237" s="528">
        <v>0</v>
      </c>
      <c r="O237" s="528">
        <v>0</v>
      </c>
      <c r="P237" s="529">
        <v>0</v>
      </c>
      <c r="Q237" s="529">
        <v>0</v>
      </c>
      <c r="R237" s="530">
        <v>38900.452499999999</v>
      </c>
      <c r="S237" s="531"/>
      <c r="T237" s="530">
        <v>0</v>
      </c>
    </row>
    <row r="238" spans="1:20">
      <c r="A238" s="522">
        <v>150954</v>
      </c>
      <c r="B238" s="522">
        <v>3302222</v>
      </c>
      <c r="C238" s="523" t="s">
        <v>311</v>
      </c>
      <c r="D238" s="524">
        <v>1</v>
      </c>
      <c r="E238" s="524" t="s">
        <v>536</v>
      </c>
      <c r="F238" s="525" t="s">
        <v>536</v>
      </c>
      <c r="G238" s="526"/>
      <c r="H238" s="526"/>
      <c r="I238" s="526"/>
      <c r="J238" s="526"/>
      <c r="K238" s="526"/>
      <c r="L238" s="527">
        <v>0</v>
      </c>
      <c r="M238" s="528">
        <v>0</v>
      </c>
      <c r="N238" s="528">
        <v>0</v>
      </c>
      <c r="O238" s="528">
        <v>0</v>
      </c>
      <c r="P238" s="529">
        <v>0</v>
      </c>
      <c r="Q238" s="529">
        <v>0</v>
      </c>
      <c r="R238" s="530">
        <v>4081.8824</v>
      </c>
      <c r="S238" s="531"/>
      <c r="T238" s="530">
        <v>0</v>
      </c>
    </row>
    <row r="239" spans="1:20">
      <c r="A239" s="522">
        <v>151212</v>
      </c>
      <c r="B239" s="522">
        <v>3302223</v>
      </c>
      <c r="C239" s="523" t="s">
        <v>312</v>
      </c>
      <c r="D239" s="524">
        <v>1</v>
      </c>
      <c r="E239" s="524" t="s">
        <v>536</v>
      </c>
      <c r="F239" s="525" t="s">
        <v>536</v>
      </c>
      <c r="G239" s="526"/>
      <c r="H239" s="526"/>
      <c r="I239" s="526"/>
      <c r="J239" s="526"/>
      <c r="K239" s="526"/>
      <c r="L239" s="527">
        <v>0</v>
      </c>
      <c r="M239" s="528">
        <v>0</v>
      </c>
      <c r="N239" s="528">
        <v>0</v>
      </c>
      <c r="O239" s="528">
        <v>0</v>
      </c>
      <c r="P239" s="529">
        <v>0</v>
      </c>
      <c r="Q239" s="529">
        <v>0</v>
      </c>
      <c r="R239" s="530">
        <v>14410.446</v>
      </c>
      <c r="S239" s="531"/>
      <c r="T239" s="530">
        <v>0</v>
      </c>
    </row>
    <row r="240" spans="1:20">
      <c r="A240" s="522">
        <v>143088</v>
      </c>
      <c r="B240" s="522">
        <v>3302226</v>
      </c>
      <c r="C240" s="523" t="s">
        <v>313</v>
      </c>
      <c r="D240" s="524">
        <v>1</v>
      </c>
      <c r="E240" s="524" t="s">
        <v>536</v>
      </c>
      <c r="F240" s="525" t="s">
        <v>536</v>
      </c>
      <c r="G240" s="526"/>
      <c r="H240" s="526"/>
      <c r="I240" s="526"/>
      <c r="J240" s="526"/>
      <c r="K240" s="526"/>
      <c r="L240" s="527">
        <v>0</v>
      </c>
      <c r="M240" s="528">
        <v>0</v>
      </c>
      <c r="N240" s="528">
        <v>0</v>
      </c>
      <c r="O240" s="528">
        <v>0</v>
      </c>
      <c r="P240" s="529">
        <v>0</v>
      </c>
      <c r="Q240" s="529">
        <v>0</v>
      </c>
      <c r="R240" s="530">
        <v>7895.3510999999999</v>
      </c>
      <c r="S240" s="531"/>
      <c r="T240" s="530">
        <v>0</v>
      </c>
    </row>
    <row r="241" spans="1:20">
      <c r="A241" s="522">
        <v>151402</v>
      </c>
      <c r="B241" s="522">
        <v>3302236</v>
      </c>
      <c r="C241" s="523" t="s">
        <v>314</v>
      </c>
      <c r="D241" s="524">
        <v>1</v>
      </c>
      <c r="E241" s="524" t="s">
        <v>536</v>
      </c>
      <c r="F241" s="525" t="s">
        <v>536</v>
      </c>
      <c r="G241" s="526"/>
      <c r="H241" s="526"/>
      <c r="I241" s="526"/>
      <c r="J241" s="526"/>
      <c r="K241" s="526"/>
      <c r="L241" s="527">
        <v>0</v>
      </c>
      <c r="M241" s="528">
        <v>0</v>
      </c>
      <c r="N241" s="528">
        <v>0</v>
      </c>
      <c r="O241" s="528">
        <v>0</v>
      </c>
      <c r="P241" s="529">
        <v>0</v>
      </c>
      <c r="Q241" s="529">
        <v>0</v>
      </c>
      <c r="R241" s="530">
        <v>7780.0905000000002</v>
      </c>
      <c r="S241" s="531"/>
      <c r="T241" s="530">
        <v>0</v>
      </c>
    </row>
    <row r="242" spans="1:20">
      <c r="A242" s="522">
        <v>151709</v>
      </c>
      <c r="B242" s="522">
        <v>3302246</v>
      </c>
      <c r="C242" s="523" t="s">
        <v>315</v>
      </c>
      <c r="D242" s="524">
        <v>1</v>
      </c>
      <c r="E242" s="524" t="s">
        <v>536</v>
      </c>
      <c r="F242" s="525" t="s">
        <v>537</v>
      </c>
      <c r="G242" s="526">
        <v>24</v>
      </c>
      <c r="H242" s="526">
        <v>18</v>
      </c>
      <c r="I242" s="526">
        <v>0</v>
      </c>
      <c r="J242" s="526">
        <v>0</v>
      </c>
      <c r="K242" s="526" t="s">
        <v>538</v>
      </c>
      <c r="L242" s="527">
        <v>0</v>
      </c>
      <c r="M242" s="528">
        <v>0</v>
      </c>
      <c r="N242" s="528">
        <v>0</v>
      </c>
      <c r="O242" s="528">
        <v>0</v>
      </c>
      <c r="P242" s="529">
        <v>0</v>
      </c>
      <c r="Q242" s="529">
        <v>0</v>
      </c>
      <c r="R242" s="530">
        <v>14061.7932</v>
      </c>
      <c r="S242" s="531"/>
      <c r="T242" s="530">
        <v>0</v>
      </c>
    </row>
    <row r="243" spans="1:20">
      <c r="A243" s="522">
        <v>139860</v>
      </c>
      <c r="B243" s="522">
        <v>3302249</v>
      </c>
      <c r="C243" s="523" t="s">
        <v>316</v>
      </c>
      <c r="D243" s="524">
        <v>1</v>
      </c>
      <c r="E243" s="524" t="s">
        <v>536</v>
      </c>
      <c r="F243" s="525" t="s">
        <v>536</v>
      </c>
      <c r="G243" s="526"/>
      <c r="H243" s="526"/>
      <c r="I243" s="526"/>
      <c r="J243" s="526"/>
      <c r="K243" s="526"/>
      <c r="L243" s="527">
        <v>0</v>
      </c>
      <c r="M243" s="528">
        <v>0</v>
      </c>
      <c r="N243" s="528">
        <v>0</v>
      </c>
      <c r="O243" s="528">
        <v>0</v>
      </c>
      <c r="P243" s="529">
        <v>0</v>
      </c>
      <c r="Q243" s="529">
        <v>0</v>
      </c>
      <c r="R243" s="530">
        <v>9681.8904000000002</v>
      </c>
      <c r="S243" s="531"/>
      <c r="T243" s="530">
        <v>0</v>
      </c>
    </row>
    <row r="244" spans="1:20">
      <c r="A244" s="522">
        <v>142203</v>
      </c>
      <c r="B244" s="522">
        <v>3302263</v>
      </c>
      <c r="C244" s="523" t="s">
        <v>317</v>
      </c>
      <c r="D244" s="524">
        <v>1</v>
      </c>
      <c r="E244" s="524" t="s">
        <v>536</v>
      </c>
      <c r="F244" s="525" t="s">
        <v>536</v>
      </c>
      <c r="G244" s="526"/>
      <c r="H244" s="526"/>
      <c r="I244" s="526"/>
      <c r="J244" s="526"/>
      <c r="K244" s="526"/>
      <c r="L244" s="527">
        <v>0</v>
      </c>
      <c r="M244" s="528">
        <v>0</v>
      </c>
      <c r="N244" s="528">
        <v>0</v>
      </c>
      <c r="O244" s="528">
        <v>0</v>
      </c>
      <c r="P244" s="529">
        <v>0</v>
      </c>
      <c r="Q244" s="529">
        <v>0</v>
      </c>
      <c r="R244" s="530">
        <v>6800.3753999999999</v>
      </c>
      <c r="S244" s="531"/>
      <c r="T244" s="530">
        <v>0</v>
      </c>
    </row>
    <row r="245" spans="1:20">
      <c r="A245" s="522">
        <v>143091</v>
      </c>
      <c r="B245" s="522">
        <v>3302273</v>
      </c>
      <c r="C245" s="523" t="s">
        <v>318</v>
      </c>
      <c r="D245" s="524">
        <v>1</v>
      </c>
      <c r="E245" s="524" t="s">
        <v>536</v>
      </c>
      <c r="F245" s="525" t="s">
        <v>537</v>
      </c>
      <c r="G245" s="526">
        <v>54</v>
      </c>
      <c r="H245" s="526">
        <v>50</v>
      </c>
      <c r="I245" s="526">
        <v>0</v>
      </c>
      <c r="J245" s="526">
        <v>0</v>
      </c>
      <c r="K245" s="526" t="s">
        <v>538</v>
      </c>
      <c r="L245" s="527">
        <v>0</v>
      </c>
      <c r="M245" s="528">
        <v>0</v>
      </c>
      <c r="N245" s="528">
        <v>0</v>
      </c>
      <c r="O245" s="528">
        <v>0</v>
      </c>
      <c r="P245" s="529">
        <v>0</v>
      </c>
      <c r="Q245" s="529">
        <v>0</v>
      </c>
      <c r="R245" s="530">
        <v>4187.2213000000002</v>
      </c>
      <c r="S245" s="531"/>
      <c r="T245" s="530">
        <v>0</v>
      </c>
    </row>
    <row r="246" spans="1:20">
      <c r="A246" s="522">
        <v>149607</v>
      </c>
      <c r="B246" s="522">
        <v>3302288</v>
      </c>
      <c r="C246" s="523" t="s">
        <v>319</v>
      </c>
      <c r="D246" s="524">
        <v>1</v>
      </c>
      <c r="E246" s="524" t="s">
        <v>536</v>
      </c>
      <c r="F246" s="525" t="s">
        <v>537</v>
      </c>
      <c r="G246" s="526">
        <v>13</v>
      </c>
      <c r="H246" s="526">
        <v>11</v>
      </c>
      <c r="I246" s="526">
        <v>1</v>
      </c>
      <c r="J246" s="526">
        <v>0</v>
      </c>
      <c r="K246" s="526" t="s">
        <v>538</v>
      </c>
      <c r="L246" s="527">
        <v>0</v>
      </c>
      <c r="M246" s="528">
        <v>0</v>
      </c>
      <c r="N246" s="528">
        <v>0</v>
      </c>
      <c r="O246" s="528">
        <v>0</v>
      </c>
      <c r="P246" s="529">
        <v>0</v>
      </c>
      <c r="Q246" s="529">
        <v>0</v>
      </c>
      <c r="R246" s="530">
        <v>58206.603000000003</v>
      </c>
      <c r="S246" s="531"/>
      <c r="T246" s="530">
        <v>0</v>
      </c>
    </row>
    <row r="247" spans="1:20">
      <c r="A247" s="522">
        <v>139465</v>
      </c>
      <c r="B247" s="522">
        <v>3302295</v>
      </c>
      <c r="C247" s="523" t="s">
        <v>320</v>
      </c>
      <c r="D247" s="524">
        <v>1</v>
      </c>
      <c r="E247" s="524" t="s">
        <v>536</v>
      </c>
      <c r="F247" s="525" t="s">
        <v>536</v>
      </c>
      <c r="G247" s="526"/>
      <c r="H247" s="526"/>
      <c r="I247" s="526"/>
      <c r="J247" s="526"/>
      <c r="K247" s="526"/>
      <c r="L247" s="527">
        <v>0</v>
      </c>
      <c r="M247" s="528">
        <v>0</v>
      </c>
      <c r="N247" s="528">
        <v>0</v>
      </c>
      <c r="O247" s="528">
        <v>0</v>
      </c>
      <c r="P247" s="529">
        <v>0</v>
      </c>
      <c r="Q247" s="529">
        <v>0</v>
      </c>
      <c r="R247" s="530">
        <v>4318.8949000000002</v>
      </c>
      <c r="S247" s="531"/>
      <c r="T247" s="530">
        <v>0</v>
      </c>
    </row>
    <row r="248" spans="1:20">
      <c r="A248" s="522">
        <v>140706</v>
      </c>
      <c r="B248" s="522">
        <v>3302299</v>
      </c>
      <c r="C248" s="523" t="s">
        <v>321</v>
      </c>
      <c r="D248" s="524">
        <v>1</v>
      </c>
      <c r="E248" s="524" t="s">
        <v>536</v>
      </c>
      <c r="F248" s="525" t="s">
        <v>536</v>
      </c>
      <c r="G248" s="526"/>
      <c r="H248" s="526"/>
      <c r="I248" s="526"/>
      <c r="J248" s="526"/>
      <c r="K248" s="526"/>
      <c r="L248" s="527">
        <v>0</v>
      </c>
      <c r="M248" s="528">
        <v>0</v>
      </c>
      <c r="N248" s="528">
        <v>0</v>
      </c>
      <c r="O248" s="528">
        <v>0</v>
      </c>
      <c r="P248" s="529">
        <v>0</v>
      </c>
      <c r="Q248" s="529">
        <v>0</v>
      </c>
      <c r="R248" s="530">
        <v>7146.1571999999996</v>
      </c>
      <c r="S248" s="531"/>
      <c r="T248" s="530">
        <v>0</v>
      </c>
    </row>
    <row r="249" spans="1:20">
      <c r="A249" s="522">
        <v>142231</v>
      </c>
      <c r="B249" s="522">
        <v>3302309</v>
      </c>
      <c r="C249" s="523" t="s">
        <v>322</v>
      </c>
      <c r="D249" s="524">
        <v>1</v>
      </c>
      <c r="E249" s="524" t="s">
        <v>536</v>
      </c>
      <c r="F249" s="525" t="s">
        <v>537</v>
      </c>
      <c r="G249" s="526">
        <v>16</v>
      </c>
      <c r="H249" s="526">
        <v>15</v>
      </c>
      <c r="I249" s="526">
        <v>0</v>
      </c>
      <c r="J249" s="526">
        <v>0</v>
      </c>
      <c r="K249" s="526" t="s">
        <v>538</v>
      </c>
      <c r="L249" s="527">
        <v>0</v>
      </c>
      <c r="M249" s="528">
        <v>0</v>
      </c>
      <c r="N249" s="528">
        <v>0</v>
      </c>
      <c r="O249" s="528">
        <v>0</v>
      </c>
      <c r="P249" s="529">
        <v>0</v>
      </c>
      <c r="Q249" s="529">
        <v>0</v>
      </c>
      <c r="R249" s="530">
        <v>6858.0056999999997</v>
      </c>
      <c r="S249" s="531"/>
      <c r="T249" s="530">
        <v>0</v>
      </c>
    </row>
    <row r="250" spans="1:20">
      <c r="A250" s="522">
        <v>139484</v>
      </c>
      <c r="B250" s="522">
        <v>3302310</v>
      </c>
      <c r="C250" s="523" t="s">
        <v>323</v>
      </c>
      <c r="D250" s="524">
        <v>1</v>
      </c>
      <c r="E250" s="524" t="s">
        <v>536</v>
      </c>
      <c r="F250" s="525" t="s">
        <v>536</v>
      </c>
      <c r="G250" s="526"/>
      <c r="H250" s="526"/>
      <c r="I250" s="526"/>
      <c r="J250" s="526"/>
      <c r="K250" s="526"/>
      <c r="L250" s="527">
        <v>0</v>
      </c>
      <c r="M250" s="528">
        <v>0</v>
      </c>
      <c r="N250" s="528">
        <v>0</v>
      </c>
      <c r="O250" s="528">
        <v>0</v>
      </c>
      <c r="P250" s="529">
        <v>0</v>
      </c>
      <c r="Q250" s="529">
        <v>0</v>
      </c>
      <c r="R250" s="530">
        <v>3378.7082999999998</v>
      </c>
      <c r="S250" s="531"/>
      <c r="T250" s="530">
        <v>0</v>
      </c>
    </row>
    <row r="251" spans="1:20">
      <c r="A251" s="522">
        <v>149366</v>
      </c>
      <c r="B251" s="522">
        <v>3302313</v>
      </c>
      <c r="C251" s="523" t="s">
        <v>324</v>
      </c>
      <c r="D251" s="524">
        <v>1</v>
      </c>
      <c r="E251" s="524" t="s">
        <v>536</v>
      </c>
      <c r="F251" s="525" t="s">
        <v>536</v>
      </c>
      <c r="G251" s="526"/>
      <c r="H251" s="526"/>
      <c r="I251" s="526"/>
      <c r="J251" s="526"/>
      <c r="K251" s="526"/>
      <c r="L251" s="527">
        <v>0</v>
      </c>
      <c r="M251" s="528">
        <v>0</v>
      </c>
      <c r="N251" s="528">
        <v>0</v>
      </c>
      <c r="O251" s="528">
        <v>0</v>
      </c>
      <c r="P251" s="529">
        <v>0</v>
      </c>
      <c r="Q251" s="529">
        <v>0</v>
      </c>
      <c r="R251" s="530">
        <v>5993.5511999999999</v>
      </c>
      <c r="S251" s="531"/>
      <c r="T251" s="530">
        <v>0</v>
      </c>
    </row>
    <row r="252" spans="1:20">
      <c r="A252" s="522">
        <v>151894</v>
      </c>
      <c r="B252" s="522">
        <v>3302314</v>
      </c>
      <c r="C252" s="523" t="s">
        <v>325</v>
      </c>
      <c r="D252" s="524">
        <v>1</v>
      </c>
      <c r="E252" s="524" t="s">
        <v>536</v>
      </c>
      <c r="F252" s="525" t="s">
        <v>536</v>
      </c>
      <c r="G252" s="526"/>
      <c r="H252" s="526"/>
      <c r="I252" s="526"/>
      <c r="J252" s="526"/>
      <c r="K252" s="526"/>
      <c r="L252" s="527">
        <v>0</v>
      </c>
      <c r="M252" s="528">
        <v>0</v>
      </c>
      <c r="N252" s="528">
        <v>0</v>
      </c>
      <c r="O252" s="528">
        <v>0</v>
      </c>
      <c r="P252" s="529">
        <v>0</v>
      </c>
      <c r="Q252" s="529">
        <v>0</v>
      </c>
      <c r="R252" s="530">
        <v>18961.002</v>
      </c>
      <c r="S252" s="531"/>
      <c r="T252" s="530">
        <v>0</v>
      </c>
    </row>
    <row r="253" spans="1:20">
      <c r="A253" s="522">
        <v>142358</v>
      </c>
      <c r="B253" s="522">
        <v>3302315</v>
      </c>
      <c r="C253" s="523" t="s">
        <v>326</v>
      </c>
      <c r="D253" s="524">
        <v>1</v>
      </c>
      <c r="E253" s="524" t="s">
        <v>536</v>
      </c>
      <c r="F253" s="525" t="s">
        <v>536</v>
      </c>
      <c r="G253" s="526"/>
      <c r="H253" s="526"/>
      <c r="I253" s="526"/>
      <c r="J253" s="526"/>
      <c r="K253" s="526"/>
      <c r="L253" s="527">
        <v>0</v>
      </c>
      <c r="M253" s="528">
        <v>0</v>
      </c>
      <c r="N253" s="528">
        <v>0</v>
      </c>
      <c r="O253" s="528">
        <v>0</v>
      </c>
      <c r="P253" s="529">
        <v>0</v>
      </c>
      <c r="Q253" s="529">
        <v>0</v>
      </c>
      <c r="R253" s="530">
        <v>3581.5225999999998</v>
      </c>
      <c r="S253" s="531"/>
      <c r="T253" s="530">
        <v>0</v>
      </c>
    </row>
    <row r="254" spans="1:20">
      <c r="A254" s="522">
        <v>149305</v>
      </c>
      <c r="B254" s="522">
        <v>3302429</v>
      </c>
      <c r="C254" s="523" t="s">
        <v>327</v>
      </c>
      <c r="D254" s="524">
        <v>1</v>
      </c>
      <c r="E254" s="524" t="s">
        <v>536</v>
      </c>
      <c r="F254" s="525" t="s">
        <v>536</v>
      </c>
      <c r="G254" s="526"/>
      <c r="H254" s="526"/>
      <c r="I254" s="526"/>
      <c r="J254" s="526"/>
      <c r="K254" s="526"/>
      <c r="L254" s="527">
        <v>0</v>
      </c>
      <c r="M254" s="528">
        <v>0</v>
      </c>
      <c r="N254" s="528">
        <v>0</v>
      </c>
      <c r="O254" s="528">
        <v>0</v>
      </c>
      <c r="P254" s="529">
        <v>0</v>
      </c>
      <c r="Q254" s="529">
        <v>0</v>
      </c>
      <c r="R254" s="530">
        <v>16459.203099999999</v>
      </c>
      <c r="S254" s="531"/>
      <c r="T254" s="530">
        <v>0</v>
      </c>
    </row>
    <row r="255" spans="1:20">
      <c r="A255" s="522">
        <v>141270</v>
      </c>
      <c r="B255" s="522">
        <v>3302434</v>
      </c>
      <c r="C255" s="523" t="s">
        <v>328</v>
      </c>
      <c r="D255" s="524">
        <v>1</v>
      </c>
      <c r="E255" s="524" t="s">
        <v>536</v>
      </c>
      <c r="F255" s="525" t="s">
        <v>536</v>
      </c>
      <c r="G255" s="526"/>
      <c r="H255" s="526"/>
      <c r="I255" s="526"/>
      <c r="J255" s="526"/>
      <c r="K255" s="526"/>
      <c r="L255" s="527">
        <v>0</v>
      </c>
      <c r="M255" s="528">
        <v>0</v>
      </c>
      <c r="N255" s="528">
        <v>0</v>
      </c>
      <c r="O255" s="528">
        <v>0</v>
      </c>
      <c r="P255" s="529">
        <v>0</v>
      </c>
      <c r="Q255" s="529">
        <v>0</v>
      </c>
      <c r="R255" s="530">
        <v>8298.7631999999994</v>
      </c>
      <c r="S255" s="531"/>
      <c r="T255" s="530">
        <v>0</v>
      </c>
    </row>
    <row r="256" spans="1:20">
      <c r="A256" s="522">
        <v>142686</v>
      </c>
      <c r="B256" s="522">
        <v>3302443</v>
      </c>
      <c r="C256" s="523" t="s">
        <v>329</v>
      </c>
      <c r="D256" s="524">
        <v>1</v>
      </c>
      <c r="E256" s="524" t="s">
        <v>536</v>
      </c>
      <c r="F256" s="525" t="s">
        <v>537</v>
      </c>
      <c r="G256" s="526">
        <v>16</v>
      </c>
      <c r="H256" s="526">
        <v>12</v>
      </c>
      <c r="I256" s="526">
        <v>0</v>
      </c>
      <c r="J256" s="526">
        <v>0</v>
      </c>
      <c r="K256" s="526" t="s">
        <v>538</v>
      </c>
      <c r="L256" s="527">
        <v>0</v>
      </c>
      <c r="M256" s="528">
        <v>0</v>
      </c>
      <c r="N256" s="528">
        <v>0</v>
      </c>
      <c r="O256" s="528">
        <v>0</v>
      </c>
      <c r="P256" s="529">
        <v>0</v>
      </c>
      <c r="Q256" s="529">
        <v>0</v>
      </c>
      <c r="R256" s="530">
        <v>8010.6117000000004</v>
      </c>
      <c r="S256" s="531"/>
      <c r="T256" s="530">
        <v>0</v>
      </c>
    </row>
    <row r="257" spans="1:20">
      <c r="A257" s="522">
        <v>143087</v>
      </c>
      <c r="B257" s="522">
        <v>3302447</v>
      </c>
      <c r="C257" s="523" t="s">
        <v>330</v>
      </c>
      <c r="D257" s="524">
        <v>1</v>
      </c>
      <c r="E257" s="524" t="s">
        <v>536</v>
      </c>
      <c r="F257" s="525" t="s">
        <v>536</v>
      </c>
      <c r="G257" s="526"/>
      <c r="H257" s="526"/>
      <c r="I257" s="526"/>
      <c r="J257" s="526"/>
      <c r="K257" s="526"/>
      <c r="L257" s="527">
        <v>0</v>
      </c>
      <c r="M257" s="528">
        <v>0</v>
      </c>
      <c r="N257" s="528">
        <v>0</v>
      </c>
      <c r="O257" s="528">
        <v>0</v>
      </c>
      <c r="P257" s="529">
        <v>0</v>
      </c>
      <c r="Q257" s="529">
        <v>0</v>
      </c>
      <c r="R257" s="530">
        <v>10546.3449</v>
      </c>
      <c r="S257" s="531"/>
      <c r="T257" s="530">
        <v>0</v>
      </c>
    </row>
    <row r="258" spans="1:20">
      <c r="A258" s="522">
        <v>142794</v>
      </c>
      <c r="B258" s="522">
        <v>3302448</v>
      </c>
      <c r="C258" s="523" t="s">
        <v>331</v>
      </c>
      <c r="D258" s="524">
        <v>1</v>
      </c>
      <c r="E258" s="524" t="s">
        <v>536</v>
      </c>
      <c r="F258" s="525" t="s">
        <v>536</v>
      </c>
      <c r="G258" s="526"/>
      <c r="H258" s="526"/>
      <c r="I258" s="526"/>
      <c r="J258" s="526"/>
      <c r="K258" s="526"/>
      <c r="L258" s="527">
        <v>0</v>
      </c>
      <c r="M258" s="528">
        <v>0</v>
      </c>
      <c r="N258" s="528">
        <v>0</v>
      </c>
      <c r="O258" s="528">
        <v>0</v>
      </c>
      <c r="P258" s="529">
        <v>0</v>
      </c>
      <c r="Q258" s="529">
        <v>0</v>
      </c>
      <c r="R258" s="530">
        <v>5993.5511999999999</v>
      </c>
      <c r="S258" s="531"/>
      <c r="T258" s="530">
        <v>0</v>
      </c>
    </row>
    <row r="259" spans="1:20">
      <c r="A259" s="522">
        <v>140518</v>
      </c>
      <c r="B259" s="522">
        <v>3302449</v>
      </c>
      <c r="C259" s="523" t="s">
        <v>332</v>
      </c>
      <c r="D259" s="524">
        <v>1</v>
      </c>
      <c r="E259" s="524" t="s">
        <v>536</v>
      </c>
      <c r="F259" s="525" t="s">
        <v>536</v>
      </c>
      <c r="G259" s="526"/>
      <c r="H259" s="526"/>
      <c r="I259" s="526"/>
      <c r="J259" s="526"/>
      <c r="K259" s="526"/>
      <c r="L259" s="527">
        <v>0</v>
      </c>
      <c r="M259" s="528">
        <v>0</v>
      </c>
      <c r="N259" s="528">
        <v>0</v>
      </c>
      <c r="O259" s="528">
        <v>0</v>
      </c>
      <c r="P259" s="529">
        <v>0</v>
      </c>
      <c r="Q259" s="529">
        <v>0</v>
      </c>
      <c r="R259" s="530">
        <v>7319.0481</v>
      </c>
      <c r="S259" s="531"/>
      <c r="T259" s="530">
        <v>0</v>
      </c>
    </row>
    <row r="260" spans="1:20">
      <c r="A260" s="522">
        <v>138694</v>
      </c>
      <c r="B260" s="522">
        <v>3302450</v>
      </c>
      <c r="C260" s="523" t="s">
        <v>333</v>
      </c>
      <c r="D260" s="524">
        <v>1</v>
      </c>
      <c r="E260" s="524" t="s">
        <v>536</v>
      </c>
      <c r="F260" s="525" t="s">
        <v>536</v>
      </c>
      <c r="G260" s="526"/>
      <c r="H260" s="526"/>
      <c r="I260" s="526"/>
      <c r="J260" s="526"/>
      <c r="K260" s="526"/>
      <c r="L260" s="527">
        <v>0</v>
      </c>
      <c r="M260" s="528">
        <v>0</v>
      </c>
      <c r="N260" s="528">
        <v>0</v>
      </c>
      <c r="O260" s="528">
        <v>0</v>
      </c>
      <c r="P260" s="529">
        <v>0</v>
      </c>
      <c r="Q260" s="529">
        <v>0</v>
      </c>
      <c r="R260" s="530">
        <v>7837.7208000000001</v>
      </c>
      <c r="S260" s="531"/>
      <c r="T260" s="530">
        <v>0</v>
      </c>
    </row>
    <row r="261" spans="1:20">
      <c r="A261" s="522">
        <v>141610</v>
      </c>
      <c r="B261" s="522">
        <v>3302451</v>
      </c>
      <c r="C261" s="523" t="s">
        <v>334</v>
      </c>
      <c r="D261" s="524">
        <v>1</v>
      </c>
      <c r="E261" s="524" t="s">
        <v>536</v>
      </c>
      <c r="F261" s="525" t="s">
        <v>536</v>
      </c>
      <c r="G261" s="526"/>
      <c r="H261" s="526"/>
      <c r="I261" s="526"/>
      <c r="J261" s="526"/>
      <c r="K261" s="526"/>
      <c r="L261" s="527">
        <v>0</v>
      </c>
      <c r="M261" s="528">
        <v>0</v>
      </c>
      <c r="N261" s="528">
        <v>0</v>
      </c>
      <c r="O261" s="528">
        <v>0</v>
      </c>
      <c r="P261" s="529">
        <v>0</v>
      </c>
      <c r="Q261" s="529">
        <v>0</v>
      </c>
      <c r="R261" s="530">
        <v>3468.3519000000001</v>
      </c>
      <c r="S261" s="531"/>
      <c r="T261" s="530">
        <v>0</v>
      </c>
    </row>
    <row r="262" spans="1:20">
      <c r="A262" s="522">
        <v>139631</v>
      </c>
      <c r="B262" s="522">
        <v>3302452</v>
      </c>
      <c r="C262" s="523" t="s">
        <v>335</v>
      </c>
      <c r="D262" s="524">
        <v>1</v>
      </c>
      <c r="E262" s="524" t="s">
        <v>536</v>
      </c>
      <c r="F262" s="525" t="s">
        <v>536</v>
      </c>
      <c r="G262" s="526"/>
      <c r="H262" s="526"/>
      <c r="I262" s="526"/>
      <c r="J262" s="526"/>
      <c r="K262" s="526"/>
      <c r="L262" s="527">
        <v>0</v>
      </c>
      <c r="M262" s="528">
        <v>0</v>
      </c>
      <c r="N262" s="528">
        <v>0</v>
      </c>
      <c r="O262" s="528">
        <v>0</v>
      </c>
      <c r="P262" s="529">
        <v>0</v>
      </c>
      <c r="Q262" s="529">
        <v>0</v>
      </c>
      <c r="R262" s="530">
        <v>3054.8281000000002</v>
      </c>
      <c r="S262" s="531"/>
      <c r="T262" s="530">
        <v>0</v>
      </c>
    </row>
    <row r="263" spans="1:20">
      <c r="A263" s="522">
        <v>140502</v>
      </c>
      <c r="B263" s="522">
        <v>3302453</v>
      </c>
      <c r="C263" s="523" t="s">
        <v>336</v>
      </c>
      <c r="D263" s="524">
        <v>1</v>
      </c>
      <c r="E263" s="524" t="s">
        <v>536</v>
      </c>
      <c r="F263" s="525" t="s">
        <v>537</v>
      </c>
      <c r="G263" s="526">
        <v>6</v>
      </c>
      <c r="H263" s="526">
        <v>1</v>
      </c>
      <c r="I263" s="526">
        <v>0</v>
      </c>
      <c r="J263" s="526">
        <v>0</v>
      </c>
      <c r="K263" s="526" t="s">
        <v>538</v>
      </c>
      <c r="L263" s="527">
        <v>0</v>
      </c>
      <c r="M263" s="528">
        <v>0</v>
      </c>
      <c r="N263" s="528">
        <v>0</v>
      </c>
      <c r="O263" s="528">
        <v>0</v>
      </c>
      <c r="P263" s="529">
        <v>0</v>
      </c>
      <c r="Q263" s="529">
        <v>0</v>
      </c>
      <c r="R263" s="530">
        <v>8068.2420000000002</v>
      </c>
      <c r="S263" s="531"/>
      <c r="T263" s="530">
        <v>0</v>
      </c>
    </row>
    <row r="264" spans="1:20">
      <c r="A264" s="522">
        <v>140890</v>
      </c>
      <c r="B264" s="522">
        <v>3302455</v>
      </c>
      <c r="C264" s="523" t="s">
        <v>337</v>
      </c>
      <c r="D264" s="524">
        <v>1</v>
      </c>
      <c r="E264" s="524" t="s">
        <v>536</v>
      </c>
      <c r="F264" s="525" t="s">
        <v>536</v>
      </c>
      <c r="G264" s="526"/>
      <c r="H264" s="526"/>
      <c r="I264" s="526"/>
      <c r="J264" s="526"/>
      <c r="K264" s="526"/>
      <c r="L264" s="527">
        <v>0</v>
      </c>
      <c r="M264" s="528">
        <v>0</v>
      </c>
      <c r="N264" s="528">
        <v>0</v>
      </c>
      <c r="O264" s="528">
        <v>0</v>
      </c>
      <c r="P264" s="529">
        <v>0</v>
      </c>
      <c r="Q264" s="529">
        <v>0</v>
      </c>
      <c r="R264" s="530">
        <v>16367.0052</v>
      </c>
      <c r="S264" s="531"/>
      <c r="T264" s="530">
        <v>0</v>
      </c>
    </row>
    <row r="265" spans="1:20">
      <c r="A265" s="522">
        <v>139162</v>
      </c>
      <c r="B265" s="522">
        <v>3302458</v>
      </c>
      <c r="C265" s="523" t="s">
        <v>338</v>
      </c>
      <c r="D265" s="524">
        <v>1</v>
      </c>
      <c r="E265" s="524" t="s">
        <v>536</v>
      </c>
      <c r="F265" s="525" t="s">
        <v>536</v>
      </c>
      <c r="G265" s="526"/>
      <c r="H265" s="526"/>
      <c r="I265" s="526"/>
      <c r="J265" s="526"/>
      <c r="K265" s="526"/>
      <c r="L265" s="527">
        <v>0</v>
      </c>
      <c r="M265" s="528">
        <v>0</v>
      </c>
      <c r="N265" s="528">
        <v>0</v>
      </c>
      <c r="O265" s="528">
        <v>0</v>
      </c>
      <c r="P265" s="529">
        <v>0</v>
      </c>
      <c r="Q265" s="529">
        <v>0</v>
      </c>
      <c r="R265" s="530">
        <v>13024.4478</v>
      </c>
      <c r="S265" s="531"/>
      <c r="T265" s="530">
        <v>0</v>
      </c>
    </row>
    <row r="266" spans="1:20">
      <c r="A266" s="522">
        <v>140262</v>
      </c>
      <c r="B266" s="522">
        <v>3302460</v>
      </c>
      <c r="C266" s="523" t="s">
        <v>339</v>
      </c>
      <c r="D266" s="524">
        <v>1</v>
      </c>
      <c r="E266" s="524" t="s">
        <v>536</v>
      </c>
      <c r="F266" s="525" t="s">
        <v>536</v>
      </c>
      <c r="G266" s="526"/>
      <c r="H266" s="526"/>
      <c r="I266" s="526"/>
      <c r="J266" s="526"/>
      <c r="K266" s="526"/>
      <c r="L266" s="527">
        <v>0</v>
      </c>
      <c r="M266" s="528">
        <v>0</v>
      </c>
      <c r="N266" s="528">
        <v>0</v>
      </c>
      <c r="O266" s="528">
        <v>0</v>
      </c>
      <c r="P266" s="529">
        <v>0</v>
      </c>
      <c r="Q266" s="529">
        <v>0</v>
      </c>
      <c r="R266" s="530">
        <v>8586.9146999999994</v>
      </c>
      <c r="S266" s="531"/>
      <c r="T266" s="530">
        <v>0</v>
      </c>
    </row>
    <row r="267" spans="1:20">
      <c r="A267" s="522">
        <v>139452</v>
      </c>
      <c r="B267" s="522">
        <v>3302463</v>
      </c>
      <c r="C267" s="523" t="s">
        <v>340</v>
      </c>
      <c r="D267" s="524">
        <v>1</v>
      </c>
      <c r="E267" s="524" t="s">
        <v>536</v>
      </c>
      <c r="F267" s="525" t="s">
        <v>536</v>
      </c>
      <c r="G267" s="526"/>
      <c r="H267" s="526"/>
      <c r="I267" s="526"/>
      <c r="J267" s="526"/>
      <c r="K267" s="526"/>
      <c r="L267" s="527">
        <v>0</v>
      </c>
      <c r="M267" s="528">
        <v>0</v>
      </c>
      <c r="N267" s="528">
        <v>0</v>
      </c>
      <c r="O267" s="528">
        <v>0</v>
      </c>
      <c r="P267" s="529">
        <v>0</v>
      </c>
      <c r="Q267" s="529">
        <v>0</v>
      </c>
      <c r="R267" s="530">
        <v>6101.1593999999996</v>
      </c>
      <c r="S267" s="531"/>
      <c r="T267" s="530">
        <v>0</v>
      </c>
    </row>
    <row r="268" spans="1:20">
      <c r="A268" s="522">
        <v>143943</v>
      </c>
      <c r="B268" s="522">
        <v>3302471</v>
      </c>
      <c r="C268" s="523" t="s">
        <v>341</v>
      </c>
      <c r="D268" s="524">
        <v>1</v>
      </c>
      <c r="E268" s="524" t="s">
        <v>536</v>
      </c>
      <c r="F268" s="525" t="s">
        <v>536</v>
      </c>
      <c r="G268" s="526"/>
      <c r="H268" s="526"/>
      <c r="I268" s="526"/>
      <c r="J268" s="526"/>
      <c r="K268" s="526"/>
      <c r="L268" s="527">
        <v>0</v>
      </c>
      <c r="M268" s="528">
        <v>0</v>
      </c>
      <c r="N268" s="528">
        <v>0</v>
      </c>
      <c r="O268" s="528">
        <v>0</v>
      </c>
      <c r="P268" s="529">
        <v>0</v>
      </c>
      <c r="Q268" s="529">
        <v>0</v>
      </c>
      <c r="R268" s="530">
        <v>7203.7875000000004</v>
      </c>
      <c r="S268" s="531"/>
      <c r="T268" s="530">
        <v>0</v>
      </c>
    </row>
    <row r="269" spans="1:20">
      <c r="A269" s="522">
        <v>143089</v>
      </c>
      <c r="B269" s="522">
        <v>3302475</v>
      </c>
      <c r="C269" s="523" t="s">
        <v>342</v>
      </c>
      <c r="D269" s="524">
        <v>1</v>
      </c>
      <c r="E269" s="524" t="s">
        <v>536</v>
      </c>
      <c r="F269" s="525" t="s">
        <v>536</v>
      </c>
      <c r="G269" s="526"/>
      <c r="H269" s="526"/>
      <c r="I269" s="526"/>
      <c r="J269" s="526"/>
      <c r="K269" s="526"/>
      <c r="L269" s="527">
        <v>0</v>
      </c>
      <c r="M269" s="528">
        <v>0</v>
      </c>
      <c r="N269" s="528">
        <v>0</v>
      </c>
      <c r="O269" s="528">
        <v>0</v>
      </c>
      <c r="P269" s="529">
        <v>0</v>
      </c>
      <c r="Q269" s="529">
        <v>0</v>
      </c>
      <c r="R269" s="530">
        <v>6512.2239</v>
      </c>
      <c r="S269" s="531"/>
      <c r="T269" s="530">
        <v>0</v>
      </c>
    </row>
    <row r="270" spans="1:20">
      <c r="A270" s="522">
        <v>142386</v>
      </c>
      <c r="B270" s="522">
        <v>3302480</v>
      </c>
      <c r="C270" s="523" t="s">
        <v>343</v>
      </c>
      <c r="D270" s="524">
        <v>1</v>
      </c>
      <c r="E270" s="524" t="s">
        <v>536</v>
      </c>
      <c r="F270" s="525" t="s">
        <v>536</v>
      </c>
      <c r="G270" s="526"/>
      <c r="H270" s="526"/>
      <c r="I270" s="526"/>
      <c r="J270" s="526"/>
      <c r="K270" s="526"/>
      <c r="L270" s="527">
        <v>0</v>
      </c>
      <c r="M270" s="528">
        <v>0</v>
      </c>
      <c r="N270" s="528">
        <v>0</v>
      </c>
      <c r="O270" s="528">
        <v>0</v>
      </c>
      <c r="P270" s="529">
        <v>0</v>
      </c>
      <c r="Q270" s="529">
        <v>0</v>
      </c>
      <c r="R270" s="530">
        <v>7491.9390000000003</v>
      </c>
      <c r="S270" s="531"/>
      <c r="T270" s="530">
        <v>0</v>
      </c>
    </row>
    <row r="271" spans="1:20">
      <c r="A271" s="522">
        <v>137168</v>
      </c>
      <c r="B271" s="522">
        <v>3302481</v>
      </c>
      <c r="C271" s="523" t="s">
        <v>344</v>
      </c>
      <c r="D271" s="524">
        <v>1</v>
      </c>
      <c r="E271" s="524" t="s">
        <v>536</v>
      </c>
      <c r="F271" s="525" t="s">
        <v>537</v>
      </c>
      <c r="G271" s="526">
        <v>12</v>
      </c>
      <c r="H271" s="526">
        <v>12</v>
      </c>
      <c r="I271" s="526">
        <v>0</v>
      </c>
      <c r="J271" s="526">
        <v>0</v>
      </c>
      <c r="K271" s="526" t="s">
        <v>538</v>
      </c>
      <c r="L271" s="527">
        <v>0</v>
      </c>
      <c r="M271" s="528">
        <v>0</v>
      </c>
      <c r="N271" s="528">
        <v>0</v>
      </c>
      <c r="O271" s="528">
        <v>0</v>
      </c>
      <c r="P271" s="529">
        <v>0</v>
      </c>
      <c r="Q271" s="529">
        <v>0</v>
      </c>
      <c r="R271" s="530">
        <v>8702.1753000000008</v>
      </c>
      <c r="S271" s="531"/>
      <c r="T271" s="530">
        <v>0</v>
      </c>
    </row>
    <row r="272" spans="1:20">
      <c r="A272" s="522">
        <v>146722</v>
      </c>
      <c r="B272" s="522">
        <v>3302485</v>
      </c>
      <c r="C272" s="523" t="s">
        <v>345</v>
      </c>
      <c r="D272" s="524">
        <v>1</v>
      </c>
      <c r="E272" s="524" t="s">
        <v>536</v>
      </c>
      <c r="F272" s="525" t="s">
        <v>536</v>
      </c>
      <c r="G272" s="526"/>
      <c r="H272" s="526"/>
      <c r="I272" s="526"/>
      <c r="J272" s="526"/>
      <c r="K272" s="526"/>
      <c r="L272" s="527">
        <v>0</v>
      </c>
      <c r="M272" s="528">
        <v>0</v>
      </c>
      <c r="N272" s="528">
        <v>0</v>
      </c>
      <c r="O272" s="528">
        <v>0</v>
      </c>
      <c r="P272" s="529">
        <v>0</v>
      </c>
      <c r="Q272" s="529">
        <v>0</v>
      </c>
      <c r="R272" s="530">
        <v>8111.7286000000004</v>
      </c>
      <c r="S272" s="531"/>
      <c r="T272" s="530">
        <v>0</v>
      </c>
    </row>
    <row r="273" spans="1:20">
      <c r="A273" s="522">
        <v>143439</v>
      </c>
      <c r="B273" s="522">
        <v>3303004</v>
      </c>
      <c r="C273" s="523" t="s">
        <v>346</v>
      </c>
      <c r="D273" s="524">
        <v>1</v>
      </c>
      <c r="E273" s="524" t="s">
        <v>536</v>
      </c>
      <c r="F273" s="525" t="s">
        <v>536</v>
      </c>
      <c r="G273" s="526"/>
      <c r="H273" s="526"/>
      <c r="I273" s="526"/>
      <c r="J273" s="526"/>
      <c r="K273" s="526"/>
      <c r="L273" s="527">
        <v>0</v>
      </c>
      <c r="M273" s="528">
        <v>0</v>
      </c>
      <c r="N273" s="528">
        <v>0</v>
      </c>
      <c r="O273" s="528">
        <v>0</v>
      </c>
      <c r="P273" s="529">
        <v>0</v>
      </c>
      <c r="Q273" s="529">
        <v>0</v>
      </c>
      <c r="R273" s="530">
        <v>3054.8281000000002</v>
      </c>
      <c r="S273" s="531"/>
      <c r="T273" s="530">
        <v>0</v>
      </c>
    </row>
    <row r="274" spans="1:20">
      <c r="A274" s="522">
        <v>139041</v>
      </c>
      <c r="B274" s="522">
        <v>3303015</v>
      </c>
      <c r="C274" s="523" t="s">
        <v>347</v>
      </c>
      <c r="D274" s="524">
        <v>1</v>
      </c>
      <c r="E274" s="524" t="s">
        <v>536</v>
      </c>
      <c r="F274" s="525" t="s">
        <v>536</v>
      </c>
      <c r="G274" s="526"/>
      <c r="H274" s="526"/>
      <c r="I274" s="526"/>
      <c r="J274" s="526"/>
      <c r="K274" s="526"/>
      <c r="L274" s="527">
        <v>0</v>
      </c>
      <c r="M274" s="528">
        <v>0</v>
      </c>
      <c r="N274" s="528">
        <v>0</v>
      </c>
      <c r="O274" s="528">
        <v>0</v>
      </c>
      <c r="P274" s="529">
        <v>0</v>
      </c>
      <c r="Q274" s="529">
        <v>0</v>
      </c>
      <c r="R274" s="530">
        <v>8010.6117000000004</v>
      </c>
      <c r="S274" s="531"/>
      <c r="T274" s="530">
        <v>0</v>
      </c>
    </row>
    <row r="275" spans="1:20">
      <c r="A275" s="522">
        <v>147478</v>
      </c>
      <c r="B275" s="522">
        <v>3303302</v>
      </c>
      <c r="C275" s="523" t="s">
        <v>348</v>
      </c>
      <c r="D275" s="524">
        <v>1</v>
      </c>
      <c r="E275" s="524" t="s">
        <v>536</v>
      </c>
      <c r="F275" s="525" t="s">
        <v>536</v>
      </c>
      <c r="G275" s="526"/>
      <c r="H275" s="526"/>
      <c r="I275" s="526"/>
      <c r="J275" s="526"/>
      <c r="K275" s="526"/>
      <c r="L275" s="527">
        <v>0</v>
      </c>
      <c r="M275" s="528">
        <v>0</v>
      </c>
      <c r="N275" s="528">
        <v>0</v>
      </c>
      <c r="O275" s="528">
        <v>0</v>
      </c>
      <c r="P275" s="529">
        <v>0</v>
      </c>
      <c r="Q275" s="529">
        <v>0</v>
      </c>
      <c r="R275" s="530">
        <v>9508.9994999999999</v>
      </c>
      <c r="S275" s="531"/>
      <c r="T275" s="530">
        <v>0</v>
      </c>
    </row>
    <row r="276" spans="1:20">
      <c r="A276" s="522">
        <v>140463</v>
      </c>
      <c r="B276" s="522">
        <v>3303303</v>
      </c>
      <c r="C276" s="523" t="s">
        <v>349</v>
      </c>
      <c r="D276" s="524">
        <v>1</v>
      </c>
      <c r="E276" s="524" t="s">
        <v>536</v>
      </c>
      <c r="F276" s="525" t="s">
        <v>536</v>
      </c>
      <c r="G276" s="526"/>
      <c r="H276" s="526"/>
      <c r="I276" s="526"/>
      <c r="J276" s="526"/>
      <c r="K276" s="526"/>
      <c r="L276" s="527">
        <v>0</v>
      </c>
      <c r="M276" s="528">
        <v>0</v>
      </c>
      <c r="N276" s="528">
        <v>0</v>
      </c>
      <c r="O276" s="528">
        <v>0</v>
      </c>
      <c r="P276" s="529">
        <v>0</v>
      </c>
      <c r="Q276" s="529">
        <v>0</v>
      </c>
      <c r="R276" s="530">
        <v>3423.5142999999998</v>
      </c>
      <c r="S276" s="531"/>
      <c r="T276" s="530">
        <v>0</v>
      </c>
    </row>
    <row r="277" spans="1:20">
      <c r="A277" s="522">
        <v>139173</v>
      </c>
      <c r="B277" s="522">
        <v>3303306</v>
      </c>
      <c r="C277" s="523" t="s">
        <v>350</v>
      </c>
      <c r="D277" s="524">
        <v>1</v>
      </c>
      <c r="E277" s="524" t="s">
        <v>536</v>
      </c>
      <c r="F277" s="525" t="s">
        <v>536</v>
      </c>
      <c r="G277" s="526"/>
      <c r="H277" s="526"/>
      <c r="I277" s="526"/>
      <c r="J277" s="526"/>
      <c r="K277" s="526"/>
      <c r="L277" s="527">
        <v>0</v>
      </c>
      <c r="M277" s="528">
        <v>0</v>
      </c>
      <c r="N277" s="528">
        <v>0</v>
      </c>
      <c r="O277" s="528">
        <v>0</v>
      </c>
      <c r="P277" s="529">
        <v>0</v>
      </c>
      <c r="Q277" s="529">
        <v>0</v>
      </c>
      <c r="R277" s="530">
        <v>10546.3449</v>
      </c>
      <c r="S277" s="531"/>
      <c r="T277" s="530">
        <v>0</v>
      </c>
    </row>
    <row r="278" spans="1:20">
      <c r="A278" s="522">
        <v>151936</v>
      </c>
      <c r="B278" s="522">
        <v>3303310</v>
      </c>
      <c r="C278" s="523" t="s">
        <v>351</v>
      </c>
      <c r="D278" s="524">
        <v>1</v>
      </c>
      <c r="E278" s="524" t="s">
        <v>536</v>
      </c>
      <c r="F278" s="525" t="s">
        <v>536</v>
      </c>
      <c r="G278" s="526"/>
      <c r="H278" s="526"/>
      <c r="I278" s="526"/>
      <c r="J278" s="526"/>
      <c r="K278" s="526"/>
      <c r="L278" s="527">
        <v>0</v>
      </c>
      <c r="M278" s="528">
        <v>0</v>
      </c>
      <c r="N278" s="528">
        <v>0</v>
      </c>
      <c r="O278" s="528">
        <v>0</v>
      </c>
      <c r="P278" s="529">
        <v>0</v>
      </c>
      <c r="Q278" s="529">
        <v>0</v>
      </c>
      <c r="R278" s="530">
        <v>4950.9282999999996</v>
      </c>
      <c r="S278" s="531"/>
      <c r="T278" s="530">
        <v>0</v>
      </c>
    </row>
    <row r="279" spans="1:20">
      <c r="A279" s="522">
        <v>139174</v>
      </c>
      <c r="B279" s="522">
        <v>3303311</v>
      </c>
      <c r="C279" s="523" t="s">
        <v>352</v>
      </c>
      <c r="D279" s="524">
        <v>1</v>
      </c>
      <c r="E279" s="524" t="s">
        <v>536</v>
      </c>
      <c r="F279" s="525" t="s">
        <v>536</v>
      </c>
      <c r="G279" s="526"/>
      <c r="H279" s="526"/>
      <c r="I279" s="526"/>
      <c r="J279" s="526"/>
      <c r="K279" s="526"/>
      <c r="L279" s="527">
        <v>0</v>
      </c>
      <c r="M279" s="528">
        <v>0</v>
      </c>
      <c r="N279" s="528">
        <v>0</v>
      </c>
      <c r="O279" s="528">
        <v>0</v>
      </c>
      <c r="P279" s="529">
        <v>0</v>
      </c>
      <c r="Q279" s="529">
        <v>0</v>
      </c>
      <c r="R279" s="530">
        <v>7491.9390000000003</v>
      </c>
      <c r="S279" s="531"/>
      <c r="T279" s="530">
        <v>0</v>
      </c>
    </row>
    <row r="280" spans="1:20">
      <c r="A280" s="522">
        <v>142375</v>
      </c>
      <c r="B280" s="522">
        <v>3303314</v>
      </c>
      <c r="C280" s="523" t="s">
        <v>353</v>
      </c>
      <c r="D280" s="524">
        <v>1</v>
      </c>
      <c r="E280" s="524" t="s">
        <v>536</v>
      </c>
      <c r="F280" s="525" t="s">
        <v>536</v>
      </c>
      <c r="G280" s="526"/>
      <c r="H280" s="526"/>
      <c r="I280" s="526"/>
      <c r="J280" s="526"/>
      <c r="K280" s="526"/>
      <c r="L280" s="527">
        <v>0</v>
      </c>
      <c r="M280" s="528">
        <v>0</v>
      </c>
      <c r="N280" s="528">
        <v>0</v>
      </c>
      <c r="O280" s="528">
        <v>0</v>
      </c>
      <c r="P280" s="529">
        <v>0</v>
      </c>
      <c r="Q280" s="529">
        <v>0</v>
      </c>
      <c r="R280" s="530">
        <v>4266.2254999999996</v>
      </c>
      <c r="S280" s="531"/>
      <c r="T280" s="530">
        <v>0</v>
      </c>
    </row>
    <row r="281" spans="1:20">
      <c r="A281" s="522">
        <v>148081</v>
      </c>
      <c r="B281" s="522">
        <v>3303316</v>
      </c>
      <c r="C281" s="523" t="s">
        <v>354</v>
      </c>
      <c r="D281" s="524">
        <v>1</v>
      </c>
      <c r="E281" s="524" t="s">
        <v>536</v>
      </c>
      <c r="F281" s="525" t="s">
        <v>537</v>
      </c>
      <c r="G281" s="526">
        <v>16</v>
      </c>
      <c r="H281" s="526">
        <v>6</v>
      </c>
      <c r="I281" s="526">
        <v>0</v>
      </c>
      <c r="J281" s="526">
        <v>0</v>
      </c>
      <c r="K281" s="526" t="s">
        <v>538</v>
      </c>
      <c r="L281" s="527">
        <v>0</v>
      </c>
      <c r="M281" s="528">
        <v>0</v>
      </c>
      <c r="N281" s="528">
        <v>0</v>
      </c>
      <c r="O281" s="528">
        <v>0</v>
      </c>
      <c r="P281" s="529">
        <v>0</v>
      </c>
      <c r="Q281" s="529">
        <v>0</v>
      </c>
      <c r="R281" s="530">
        <v>6133.5210999999999</v>
      </c>
      <c r="S281" s="531"/>
      <c r="T281" s="530">
        <v>0</v>
      </c>
    </row>
    <row r="282" spans="1:20">
      <c r="A282" s="522">
        <v>147669</v>
      </c>
      <c r="B282" s="522">
        <v>3303318</v>
      </c>
      <c r="C282" s="523" t="s">
        <v>355</v>
      </c>
      <c r="D282" s="524">
        <v>1</v>
      </c>
      <c r="E282" s="524" t="s">
        <v>536</v>
      </c>
      <c r="F282" s="525" t="s">
        <v>536</v>
      </c>
      <c r="G282" s="526"/>
      <c r="H282" s="526"/>
      <c r="I282" s="526"/>
      <c r="J282" s="526"/>
      <c r="K282" s="526"/>
      <c r="L282" s="527">
        <v>0</v>
      </c>
      <c r="M282" s="528">
        <v>0</v>
      </c>
      <c r="N282" s="528">
        <v>0</v>
      </c>
      <c r="O282" s="528">
        <v>0</v>
      </c>
      <c r="P282" s="529">
        <v>0</v>
      </c>
      <c r="Q282" s="529">
        <v>0</v>
      </c>
      <c r="R282" s="530">
        <v>7146.1571999999996</v>
      </c>
      <c r="S282" s="531"/>
      <c r="T282" s="530">
        <v>0</v>
      </c>
    </row>
    <row r="283" spans="1:20">
      <c r="A283" s="522">
        <v>151625</v>
      </c>
      <c r="B283" s="522">
        <v>3303322</v>
      </c>
      <c r="C283" s="523" t="s">
        <v>356</v>
      </c>
      <c r="D283" s="524">
        <v>1</v>
      </c>
      <c r="E283" s="524" t="s">
        <v>536</v>
      </c>
      <c r="F283" s="525" t="s">
        <v>536</v>
      </c>
      <c r="G283" s="526"/>
      <c r="H283" s="526"/>
      <c r="I283" s="526"/>
      <c r="J283" s="526"/>
      <c r="K283" s="526"/>
      <c r="L283" s="527">
        <v>0</v>
      </c>
      <c r="M283" s="528">
        <v>0</v>
      </c>
      <c r="N283" s="528">
        <v>0</v>
      </c>
      <c r="O283" s="528">
        <v>0</v>
      </c>
      <c r="P283" s="529">
        <v>0</v>
      </c>
      <c r="Q283" s="529">
        <v>0</v>
      </c>
      <c r="R283" s="530">
        <v>4424.2338</v>
      </c>
      <c r="S283" s="531"/>
      <c r="T283" s="530">
        <v>0</v>
      </c>
    </row>
    <row r="284" spans="1:20">
      <c r="A284" s="522">
        <v>148439</v>
      </c>
      <c r="B284" s="522">
        <v>3303325</v>
      </c>
      <c r="C284" s="523" t="s">
        <v>357</v>
      </c>
      <c r="D284" s="524">
        <v>1</v>
      </c>
      <c r="E284" s="524" t="s">
        <v>536</v>
      </c>
      <c r="F284" s="525" t="s">
        <v>536</v>
      </c>
      <c r="G284" s="526"/>
      <c r="H284" s="526"/>
      <c r="I284" s="526"/>
      <c r="J284" s="526"/>
      <c r="K284" s="526"/>
      <c r="L284" s="527">
        <v>0</v>
      </c>
      <c r="M284" s="528">
        <v>0</v>
      </c>
      <c r="N284" s="528">
        <v>0</v>
      </c>
      <c r="O284" s="528">
        <v>0</v>
      </c>
      <c r="P284" s="529">
        <v>0</v>
      </c>
      <c r="Q284" s="529">
        <v>0</v>
      </c>
      <c r="R284" s="530">
        <v>8817.4359000000004</v>
      </c>
      <c r="S284" s="531"/>
      <c r="T284" s="530">
        <v>0</v>
      </c>
    </row>
    <row r="285" spans="1:20">
      <c r="A285" s="522">
        <v>151937</v>
      </c>
      <c r="B285" s="522">
        <v>3303329</v>
      </c>
      <c r="C285" s="523" t="s">
        <v>358</v>
      </c>
      <c r="D285" s="524">
        <v>1</v>
      </c>
      <c r="E285" s="524" t="s">
        <v>536</v>
      </c>
      <c r="F285" s="525" t="s">
        <v>536</v>
      </c>
      <c r="G285" s="526"/>
      <c r="H285" s="526"/>
      <c r="I285" s="526"/>
      <c r="J285" s="526"/>
      <c r="K285" s="526"/>
      <c r="L285" s="527">
        <v>0</v>
      </c>
      <c r="M285" s="528">
        <v>0</v>
      </c>
      <c r="N285" s="528">
        <v>0</v>
      </c>
      <c r="O285" s="528">
        <v>0</v>
      </c>
      <c r="P285" s="529">
        <v>0</v>
      </c>
      <c r="Q285" s="529">
        <v>0</v>
      </c>
      <c r="R285" s="530">
        <v>4081.8824</v>
      </c>
      <c r="S285" s="531"/>
      <c r="T285" s="530">
        <v>0</v>
      </c>
    </row>
    <row r="286" spans="1:20">
      <c r="A286" s="522">
        <v>141815</v>
      </c>
      <c r="B286" s="522">
        <v>3303330</v>
      </c>
      <c r="C286" s="523" t="s">
        <v>359</v>
      </c>
      <c r="D286" s="524">
        <v>1</v>
      </c>
      <c r="E286" s="524" t="s">
        <v>536</v>
      </c>
      <c r="F286" s="525" t="s">
        <v>536</v>
      </c>
      <c r="G286" s="526"/>
      <c r="H286" s="526"/>
      <c r="I286" s="526"/>
      <c r="J286" s="526"/>
      <c r="K286" s="526"/>
      <c r="L286" s="527">
        <v>0</v>
      </c>
      <c r="M286" s="528">
        <v>0</v>
      </c>
      <c r="N286" s="528">
        <v>0</v>
      </c>
      <c r="O286" s="528">
        <v>0</v>
      </c>
      <c r="P286" s="529">
        <v>0</v>
      </c>
      <c r="Q286" s="529">
        <v>0</v>
      </c>
      <c r="R286" s="530">
        <v>8875.0661999999993</v>
      </c>
      <c r="S286" s="531"/>
      <c r="T286" s="530">
        <v>0</v>
      </c>
    </row>
    <row r="287" spans="1:20">
      <c r="A287" s="522">
        <v>148440</v>
      </c>
      <c r="B287" s="522">
        <v>3303337</v>
      </c>
      <c r="C287" s="523" t="s">
        <v>360</v>
      </c>
      <c r="D287" s="524">
        <v>1</v>
      </c>
      <c r="E287" s="524" t="s">
        <v>536</v>
      </c>
      <c r="F287" s="525" t="s">
        <v>536</v>
      </c>
      <c r="G287" s="526"/>
      <c r="H287" s="526"/>
      <c r="I287" s="526"/>
      <c r="J287" s="526"/>
      <c r="K287" s="526"/>
      <c r="L287" s="527">
        <v>0</v>
      </c>
      <c r="M287" s="528">
        <v>0</v>
      </c>
      <c r="N287" s="528">
        <v>0</v>
      </c>
      <c r="O287" s="528">
        <v>0</v>
      </c>
      <c r="P287" s="529">
        <v>0</v>
      </c>
      <c r="Q287" s="529">
        <v>0</v>
      </c>
      <c r="R287" s="530">
        <v>4134.5518000000002</v>
      </c>
      <c r="S287" s="531"/>
      <c r="T287" s="530">
        <v>0</v>
      </c>
    </row>
    <row r="288" spans="1:20">
      <c r="A288" s="522">
        <v>148441</v>
      </c>
      <c r="B288" s="522">
        <v>3303339</v>
      </c>
      <c r="C288" s="523" t="s">
        <v>281</v>
      </c>
      <c r="D288" s="524">
        <v>1</v>
      </c>
      <c r="E288" s="524" t="s">
        <v>536</v>
      </c>
      <c r="F288" s="525" t="s">
        <v>536</v>
      </c>
      <c r="G288" s="526"/>
      <c r="H288" s="526"/>
      <c r="I288" s="526"/>
      <c r="J288" s="526"/>
      <c r="K288" s="526"/>
      <c r="L288" s="527">
        <v>0</v>
      </c>
      <c r="M288" s="528">
        <v>0</v>
      </c>
      <c r="N288" s="528">
        <v>0</v>
      </c>
      <c r="O288" s="528">
        <v>0</v>
      </c>
      <c r="P288" s="529">
        <v>0</v>
      </c>
      <c r="Q288" s="529">
        <v>0</v>
      </c>
      <c r="R288" s="530">
        <v>3686.8615</v>
      </c>
      <c r="S288" s="531"/>
      <c r="T288" s="530">
        <v>0</v>
      </c>
    </row>
    <row r="289" spans="1:20">
      <c r="A289" s="522">
        <v>151938</v>
      </c>
      <c r="B289" s="522">
        <v>3303342</v>
      </c>
      <c r="C289" s="523" t="s">
        <v>361</v>
      </c>
      <c r="D289" s="524">
        <v>1</v>
      </c>
      <c r="E289" s="524" t="s">
        <v>536</v>
      </c>
      <c r="F289" s="525" t="s">
        <v>536</v>
      </c>
      <c r="G289" s="526"/>
      <c r="H289" s="526"/>
      <c r="I289" s="526"/>
      <c r="J289" s="526"/>
      <c r="K289" s="526"/>
      <c r="L289" s="527">
        <v>0</v>
      </c>
      <c r="M289" s="528">
        <v>0</v>
      </c>
      <c r="N289" s="528">
        <v>0</v>
      </c>
      <c r="O289" s="528">
        <v>0</v>
      </c>
      <c r="P289" s="529">
        <v>0</v>
      </c>
      <c r="Q289" s="529">
        <v>0</v>
      </c>
      <c r="R289" s="530">
        <v>7030.8966</v>
      </c>
      <c r="S289" s="531"/>
      <c r="T289" s="530">
        <v>0</v>
      </c>
    </row>
    <row r="290" spans="1:20">
      <c r="A290" s="522">
        <v>148082</v>
      </c>
      <c r="B290" s="522">
        <v>3303357</v>
      </c>
      <c r="C290" s="523" t="s">
        <v>362</v>
      </c>
      <c r="D290" s="524">
        <v>1</v>
      </c>
      <c r="E290" s="524" t="s">
        <v>536</v>
      </c>
      <c r="F290" s="525" t="s">
        <v>536</v>
      </c>
      <c r="G290" s="526"/>
      <c r="H290" s="526"/>
      <c r="I290" s="526"/>
      <c r="J290" s="526"/>
      <c r="K290" s="526"/>
      <c r="L290" s="527">
        <v>0</v>
      </c>
      <c r="M290" s="528">
        <v>0</v>
      </c>
      <c r="N290" s="528">
        <v>0</v>
      </c>
      <c r="O290" s="528">
        <v>0</v>
      </c>
      <c r="P290" s="529">
        <v>0</v>
      </c>
      <c r="Q290" s="529">
        <v>0</v>
      </c>
      <c r="R290" s="530">
        <v>4608.5769</v>
      </c>
      <c r="S290" s="531"/>
      <c r="T290" s="530">
        <v>0</v>
      </c>
    </row>
    <row r="291" spans="1:20">
      <c r="A291" s="522">
        <v>141820</v>
      </c>
      <c r="B291" s="522">
        <v>3303358</v>
      </c>
      <c r="C291" s="523" t="s">
        <v>363</v>
      </c>
      <c r="D291" s="524">
        <v>1</v>
      </c>
      <c r="E291" s="524" t="s">
        <v>536</v>
      </c>
      <c r="F291" s="525" t="s">
        <v>536</v>
      </c>
      <c r="G291" s="526"/>
      <c r="H291" s="526"/>
      <c r="I291" s="526"/>
      <c r="J291" s="526"/>
      <c r="K291" s="526"/>
      <c r="L291" s="527">
        <v>0</v>
      </c>
      <c r="M291" s="528">
        <v>0</v>
      </c>
      <c r="N291" s="528">
        <v>0</v>
      </c>
      <c r="O291" s="528">
        <v>0</v>
      </c>
      <c r="P291" s="529">
        <v>0</v>
      </c>
      <c r="Q291" s="529">
        <v>0</v>
      </c>
      <c r="R291" s="530">
        <v>4081.8824</v>
      </c>
      <c r="S291" s="531"/>
      <c r="T291" s="530">
        <v>0</v>
      </c>
    </row>
    <row r="292" spans="1:20">
      <c r="A292" s="522">
        <v>148083</v>
      </c>
      <c r="B292" s="522">
        <v>3303359</v>
      </c>
      <c r="C292" s="523" t="s">
        <v>364</v>
      </c>
      <c r="D292" s="524">
        <v>1</v>
      </c>
      <c r="E292" s="524" t="s">
        <v>536</v>
      </c>
      <c r="F292" s="525" t="s">
        <v>536</v>
      </c>
      <c r="G292" s="526"/>
      <c r="H292" s="526"/>
      <c r="I292" s="526"/>
      <c r="J292" s="526"/>
      <c r="K292" s="526"/>
      <c r="L292" s="527">
        <v>0</v>
      </c>
      <c r="M292" s="528">
        <v>0</v>
      </c>
      <c r="N292" s="528">
        <v>0</v>
      </c>
      <c r="O292" s="528">
        <v>0</v>
      </c>
      <c r="P292" s="529">
        <v>0</v>
      </c>
      <c r="Q292" s="529">
        <v>0</v>
      </c>
      <c r="R292" s="530">
        <v>10488.714599999999</v>
      </c>
      <c r="S292" s="531"/>
      <c r="T292" s="530">
        <v>0</v>
      </c>
    </row>
    <row r="293" spans="1:20">
      <c r="A293" s="522">
        <v>148266</v>
      </c>
      <c r="B293" s="522">
        <v>3303360</v>
      </c>
      <c r="C293" s="523" t="s">
        <v>365</v>
      </c>
      <c r="D293" s="524">
        <v>1</v>
      </c>
      <c r="E293" s="524" t="s">
        <v>536</v>
      </c>
      <c r="F293" s="525" t="s">
        <v>536</v>
      </c>
      <c r="G293" s="526"/>
      <c r="H293" s="526"/>
      <c r="I293" s="526"/>
      <c r="J293" s="526"/>
      <c r="K293" s="526"/>
      <c r="L293" s="527">
        <v>0</v>
      </c>
      <c r="M293" s="528">
        <v>0</v>
      </c>
      <c r="N293" s="528">
        <v>0</v>
      </c>
      <c r="O293" s="528">
        <v>0</v>
      </c>
      <c r="P293" s="529">
        <v>0</v>
      </c>
      <c r="Q293" s="529">
        <v>0</v>
      </c>
      <c r="R293" s="530">
        <v>3160.1669999999999</v>
      </c>
      <c r="S293" s="531"/>
      <c r="T293" s="530">
        <v>0</v>
      </c>
    </row>
    <row r="294" spans="1:20">
      <c r="A294" s="522">
        <v>146298</v>
      </c>
      <c r="B294" s="522">
        <v>3303362</v>
      </c>
      <c r="C294" s="523" t="s">
        <v>366</v>
      </c>
      <c r="D294" s="524">
        <v>1</v>
      </c>
      <c r="E294" s="524" t="s">
        <v>536</v>
      </c>
      <c r="F294" s="525" t="s">
        <v>536</v>
      </c>
      <c r="G294" s="526"/>
      <c r="H294" s="526"/>
      <c r="I294" s="526"/>
      <c r="J294" s="526"/>
      <c r="K294" s="526"/>
      <c r="L294" s="527">
        <v>0</v>
      </c>
      <c r="M294" s="528">
        <v>0</v>
      </c>
      <c r="N294" s="528">
        <v>0</v>
      </c>
      <c r="O294" s="528">
        <v>0</v>
      </c>
      <c r="P294" s="529">
        <v>0</v>
      </c>
      <c r="Q294" s="529">
        <v>0</v>
      </c>
      <c r="R294" s="530">
        <v>3502.5183999999999</v>
      </c>
      <c r="S294" s="531"/>
      <c r="T294" s="530">
        <v>0</v>
      </c>
    </row>
    <row r="295" spans="1:20">
      <c r="A295" s="522">
        <v>151939</v>
      </c>
      <c r="B295" s="522">
        <v>3303365</v>
      </c>
      <c r="C295" s="523" t="s">
        <v>367</v>
      </c>
      <c r="D295" s="524">
        <v>1</v>
      </c>
      <c r="E295" s="524" t="s">
        <v>536</v>
      </c>
      <c r="F295" s="525" t="s">
        <v>536</v>
      </c>
      <c r="G295" s="526"/>
      <c r="H295" s="526"/>
      <c r="I295" s="526"/>
      <c r="J295" s="526"/>
      <c r="K295" s="526"/>
      <c r="L295" s="527">
        <v>0</v>
      </c>
      <c r="M295" s="528">
        <v>0</v>
      </c>
      <c r="N295" s="528">
        <v>0</v>
      </c>
      <c r="O295" s="528">
        <v>0</v>
      </c>
      <c r="P295" s="529">
        <v>0</v>
      </c>
      <c r="Q295" s="529">
        <v>0</v>
      </c>
      <c r="R295" s="530">
        <v>3555.1878999999999</v>
      </c>
      <c r="S295" s="531"/>
      <c r="T295" s="530">
        <v>0</v>
      </c>
    </row>
    <row r="296" spans="1:20">
      <c r="A296" s="522">
        <v>141830</v>
      </c>
      <c r="B296" s="522">
        <v>3303366</v>
      </c>
      <c r="C296" s="523" t="s">
        <v>368</v>
      </c>
      <c r="D296" s="524">
        <v>1</v>
      </c>
      <c r="E296" s="524" t="s">
        <v>536</v>
      </c>
      <c r="F296" s="525" t="s">
        <v>536</v>
      </c>
      <c r="G296" s="526"/>
      <c r="H296" s="526"/>
      <c r="I296" s="526"/>
      <c r="J296" s="526"/>
      <c r="K296" s="526"/>
      <c r="L296" s="527">
        <v>0</v>
      </c>
      <c r="M296" s="528">
        <v>0</v>
      </c>
      <c r="N296" s="528">
        <v>0</v>
      </c>
      <c r="O296" s="528">
        <v>0</v>
      </c>
      <c r="P296" s="529">
        <v>0</v>
      </c>
      <c r="Q296" s="529">
        <v>0</v>
      </c>
      <c r="R296" s="530">
        <v>4081.8824</v>
      </c>
      <c r="S296" s="531"/>
      <c r="T296" s="530">
        <v>0</v>
      </c>
    </row>
    <row r="297" spans="1:20">
      <c r="A297" s="522">
        <v>141484</v>
      </c>
      <c r="B297" s="522">
        <v>3303374</v>
      </c>
      <c r="C297" s="523" t="s">
        <v>369</v>
      </c>
      <c r="D297" s="524">
        <v>1</v>
      </c>
      <c r="E297" s="524" t="s">
        <v>536</v>
      </c>
      <c r="F297" s="525" t="s">
        <v>536</v>
      </c>
      <c r="G297" s="526"/>
      <c r="H297" s="526"/>
      <c r="I297" s="526"/>
      <c r="J297" s="526"/>
      <c r="K297" s="526"/>
      <c r="L297" s="527">
        <v>0</v>
      </c>
      <c r="M297" s="528">
        <v>0</v>
      </c>
      <c r="N297" s="528">
        <v>0</v>
      </c>
      <c r="O297" s="528">
        <v>0</v>
      </c>
      <c r="P297" s="529">
        <v>0</v>
      </c>
      <c r="Q297" s="529">
        <v>0</v>
      </c>
      <c r="R297" s="530">
        <v>4924.5936000000002</v>
      </c>
      <c r="S297" s="531"/>
      <c r="T297" s="530">
        <v>0</v>
      </c>
    </row>
    <row r="298" spans="1:20">
      <c r="A298" s="522">
        <v>151940</v>
      </c>
      <c r="B298" s="522">
        <v>3303380</v>
      </c>
      <c r="C298" s="523" t="s">
        <v>370</v>
      </c>
      <c r="D298" s="524">
        <v>1</v>
      </c>
      <c r="E298" s="524" t="s">
        <v>536</v>
      </c>
      <c r="F298" s="525" t="s">
        <v>536</v>
      </c>
      <c r="G298" s="526"/>
      <c r="H298" s="526"/>
      <c r="I298" s="526"/>
      <c r="J298" s="526"/>
      <c r="K298" s="526"/>
      <c r="L298" s="527">
        <v>0</v>
      </c>
      <c r="M298" s="528">
        <v>0</v>
      </c>
      <c r="N298" s="528">
        <v>0</v>
      </c>
      <c r="O298" s="528">
        <v>0</v>
      </c>
      <c r="P298" s="529">
        <v>0</v>
      </c>
      <c r="Q298" s="529">
        <v>0</v>
      </c>
      <c r="R298" s="530">
        <v>4345.2295999999997</v>
      </c>
      <c r="S298" s="531"/>
      <c r="T298" s="530">
        <v>0</v>
      </c>
    </row>
    <row r="299" spans="1:20">
      <c r="A299" s="522">
        <v>148973</v>
      </c>
      <c r="B299" s="522">
        <v>3303383</v>
      </c>
      <c r="C299" s="523" t="s">
        <v>371</v>
      </c>
      <c r="D299" s="524">
        <v>1</v>
      </c>
      <c r="E299" s="524" t="s">
        <v>536</v>
      </c>
      <c r="F299" s="525" t="s">
        <v>536</v>
      </c>
      <c r="G299" s="526"/>
      <c r="H299" s="526"/>
      <c r="I299" s="526"/>
      <c r="J299" s="526"/>
      <c r="K299" s="526"/>
      <c r="L299" s="527">
        <v>0</v>
      </c>
      <c r="M299" s="528">
        <v>0</v>
      </c>
      <c r="N299" s="528">
        <v>0</v>
      </c>
      <c r="O299" s="528">
        <v>0</v>
      </c>
      <c r="P299" s="529">
        <v>0</v>
      </c>
      <c r="Q299" s="529">
        <v>0</v>
      </c>
      <c r="R299" s="530">
        <v>3581.5225999999998</v>
      </c>
      <c r="S299" s="531"/>
      <c r="T299" s="530">
        <v>0</v>
      </c>
    </row>
    <row r="300" spans="1:20">
      <c r="A300" s="522">
        <v>150849</v>
      </c>
      <c r="B300" s="522">
        <v>3303385</v>
      </c>
      <c r="C300" s="523" t="s">
        <v>372</v>
      </c>
      <c r="D300" s="524">
        <v>1</v>
      </c>
      <c r="E300" s="524" t="s">
        <v>536</v>
      </c>
      <c r="F300" s="525" t="s">
        <v>536</v>
      </c>
      <c r="G300" s="526"/>
      <c r="H300" s="526"/>
      <c r="I300" s="526"/>
      <c r="J300" s="526"/>
      <c r="K300" s="526"/>
      <c r="L300" s="527">
        <v>0</v>
      </c>
      <c r="M300" s="528">
        <v>0</v>
      </c>
      <c r="N300" s="528">
        <v>0</v>
      </c>
      <c r="O300" s="528">
        <v>0</v>
      </c>
      <c r="P300" s="529">
        <v>0</v>
      </c>
      <c r="Q300" s="529">
        <v>0</v>
      </c>
      <c r="R300" s="530">
        <v>5319.6144999999997</v>
      </c>
      <c r="S300" s="531"/>
      <c r="T300" s="530">
        <v>0</v>
      </c>
    </row>
    <row r="301" spans="1:20">
      <c r="A301" s="522">
        <v>140528</v>
      </c>
      <c r="B301" s="522">
        <v>3303401</v>
      </c>
      <c r="C301" s="523" t="s">
        <v>281</v>
      </c>
      <c r="D301" s="524">
        <v>1</v>
      </c>
      <c r="E301" s="524" t="s">
        <v>536</v>
      </c>
      <c r="F301" s="525" t="s">
        <v>536</v>
      </c>
      <c r="G301" s="526"/>
      <c r="H301" s="526"/>
      <c r="I301" s="526"/>
      <c r="J301" s="526"/>
      <c r="K301" s="526"/>
      <c r="L301" s="527">
        <v>0</v>
      </c>
      <c r="M301" s="528">
        <v>0</v>
      </c>
      <c r="N301" s="528">
        <v>0</v>
      </c>
      <c r="O301" s="528">
        <v>0</v>
      </c>
      <c r="P301" s="529">
        <v>0</v>
      </c>
      <c r="Q301" s="529">
        <v>0</v>
      </c>
      <c r="R301" s="530">
        <v>10776.866099999999</v>
      </c>
      <c r="S301" s="531"/>
      <c r="T301" s="530">
        <v>0</v>
      </c>
    </row>
    <row r="302" spans="1:20">
      <c r="A302" s="522">
        <v>140525</v>
      </c>
      <c r="B302" s="522">
        <v>3303402</v>
      </c>
      <c r="C302" s="523" t="s">
        <v>373</v>
      </c>
      <c r="D302" s="524">
        <v>1</v>
      </c>
      <c r="E302" s="524" t="s">
        <v>536</v>
      </c>
      <c r="F302" s="525" t="s">
        <v>536</v>
      </c>
      <c r="G302" s="526"/>
      <c r="H302" s="526"/>
      <c r="I302" s="526"/>
      <c r="J302" s="526"/>
      <c r="K302" s="526"/>
      <c r="L302" s="527">
        <v>0</v>
      </c>
      <c r="M302" s="528">
        <v>0</v>
      </c>
      <c r="N302" s="528">
        <v>0</v>
      </c>
      <c r="O302" s="528">
        <v>0</v>
      </c>
      <c r="P302" s="529">
        <v>0</v>
      </c>
      <c r="Q302" s="529">
        <v>0</v>
      </c>
      <c r="R302" s="530">
        <v>5187.9408000000003</v>
      </c>
      <c r="S302" s="531"/>
      <c r="T302" s="530">
        <v>0</v>
      </c>
    </row>
    <row r="303" spans="1:20">
      <c r="A303" s="522">
        <v>140529</v>
      </c>
      <c r="B303" s="522">
        <v>3303403</v>
      </c>
      <c r="C303" s="523" t="s">
        <v>374</v>
      </c>
      <c r="D303" s="524">
        <v>1</v>
      </c>
      <c r="E303" s="524" t="s">
        <v>536</v>
      </c>
      <c r="F303" s="525" t="s">
        <v>536</v>
      </c>
      <c r="G303" s="526"/>
      <c r="H303" s="526"/>
      <c r="I303" s="526"/>
      <c r="J303" s="526"/>
      <c r="K303" s="526"/>
      <c r="L303" s="527">
        <v>0</v>
      </c>
      <c r="M303" s="528">
        <v>0</v>
      </c>
      <c r="N303" s="528">
        <v>0</v>
      </c>
      <c r="O303" s="528">
        <v>0</v>
      </c>
      <c r="P303" s="529">
        <v>0</v>
      </c>
      <c r="Q303" s="529">
        <v>0</v>
      </c>
      <c r="R303" s="530">
        <v>3476.1837</v>
      </c>
      <c r="S303" s="531"/>
      <c r="T303" s="530">
        <v>0</v>
      </c>
    </row>
    <row r="304" spans="1:20">
      <c r="A304" s="522">
        <v>151941</v>
      </c>
      <c r="B304" s="522">
        <v>3303406</v>
      </c>
      <c r="C304" s="523" t="s">
        <v>375</v>
      </c>
      <c r="D304" s="524">
        <v>1</v>
      </c>
      <c r="E304" s="524" t="s">
        <v>536</v>
      </c>
      <c r="F304" s="525" t="s">
        <v>536</v>
      </c>
      <c r="G304" s="526"/>
      <c r="H304" s="526"/>
      <c r="I304" s="526"/>
      <c r="J304" s="526"/>
      <c r="K304" s="526"/>
      <c r="L304" s="527">
        <v>0</v>
      </c>
      <c r="M304" s="528">
        <v>0</v>
      </c>
      <c r="N304" s="528">
        <v>0</v>
      </c>
      <c r="O304" s="528">
        <v>0</v>
      </c>
      <c r="P304" s="529">
        <v>0</v>
      </c>
      <c r="Q304" s="529">
        <v>0</v>
      </c>
      <c r="R304" s="530">
        <v>4213.5559999999996</v>
      </c>
      <c r="S304" s="531"/>
      <c r="T304" s="530">
        <v>0</v>
      </c>
    </row>
    <row r="305" spans="1:20">
      <c r="A305" s="522">
        <v>143437</v>
      </c>
      <c r="B305" s="522">
        <v>3303412</v>
      </c>
      <c r="C305" s="523" t="s">
        <v>376</v>
      </c>
      <c r="D305" s="524">
        <v>1</v>
      </c>
      <c r="E305" s="524" t="s">
        <v>536</v>
      </c>
      <c r="F305" s="525" t="s">
        <v>536</v>
      </c>
      <c r="G305" s="526"/>
      <c r="H305" s="526"/>
      <c r="I305" s="526"/>
      <c r="J305" s="526"/>
      <c r="K305" s="526"/>
      <c r="L305" s="527">
        <v>0</v>
      </c>
      <c r="M305" s="528">
        <v>0</v>
      </c>
      <c r="N305" s="528">
        <v>0</v>
      </c>
      <c r="O305" s="528">
        <v>0</v>
      </c>
      <c r="P305" s="529">
        <v>0</v>
      </c>
      <c r="Q305" s="529">
        <v>0</v>
      </c>
      <c r="R305" s="530">
        <v>12563.4054</v>
      </c>
      <c r="S305" s="531"/>
      <c r="T305" s="530">
        <v>0</v>
      </c>
    </row>
    <row r="306" spans="1:20">
      <c r="A306" s="522">
        <v>139520</v>
      </c>
      <c r="B306" s="522">
        <v>3303429</v>
      </c>
      <c r="C306" s="523" t="s">
        <v>377</v>
      </c>
      <c r="D306" s="524">
        <v>1</v>
      </c>
      <c r="E306" s="524" t="s">
        <v>536</v>
      </c>
      <c r="F306" s="525" t="s">
        <v>536</v>
      </c>
      <c r="G306" s="526"/>
      <c r="H306" s="526"/>
      <c r="I306" s="526"/>
      <c r="J306" s="526"/>
      <c r="K306" s="526"/>
      <c r="L306" s="527">
        <v>0</v>
      </c>
      <c r="M306" s="528">
        <v>0</v>
      </c>
      <c r="N306" s="528">
        <v>0</v>
      </c>
      <c r="O306" s="528">
        <v>0</v>
      </c>
      <c r="P306" s="529">
        <v>0</v>
      </c>
      <c r="Q306" s="529">
        <v>0</v>
      </c>
      <c r="R306" s="530">
        <v>7203.7875000000004</v>
      </c>
      <c r="S306" s="531"/>
      <c r="T306" s="530">
        <v>0</v>
      </c>
    </row>
    <row r="307" spans="1:20">
      <c r="A307" s="522">
        <v>143869</v>
      </c>
      <c r="B307" s="522">
        <v>3303430</v>
      </c>
      <c r="C307" s="523" t="s">
        <v>378</v>
      </c>
      <c r="D307" s="524">
        <v>1</v>
      </c>
      <c r="E307" s="524" t="s">
        <v>536</v>
      </c>
      <c r="F307" s="525" t="s">
        <v>536</v>
      </c>
      <c r="G307" s="526"/>
      <c r="H307" s="526"/>
      <c r="I307" s="526"/>
      <c r="J307" s="526"/>
      <c r="K307" s="526"/>
      <c r="L307" s="527">
        <v>0</v>
      </c>
      <c r="M307" s="528">
        <v>0</v>
      </c>
      <c r="N307" s="528">
        <v>0</v>
      </c>
      <c r="O307" s="528">
        <v>0</v>
      </c>
      <c r="P307" s="529">
        <v>0</v>
      </c>
      <c r="Q307" s="529">
        <v>0</v>
      </c>
      <c r="R307" s="530">
        <v>16021.223400000001</v>
      </c>
      <c r="S307" s="531"/>
      <c r="T307" s="530">
        <v>0</v>
      </c>
    </row>
    <row r="308" spans="1:20">
      <c r="A308" s="522">
        <v>151942</v>
      </c>
      <c r="B308" s="522">
        <v>3303431</v>
      </c>
      <c r="C308" s="523" t="s">
        <v>379</v>
      </c>
      <c r="D308" s="524">
        <v>1</v>
      </c>
      <c r="E308" s="524" t="s">
        <v>536</v>
      </c>
      <c r="F308" s="525" t="s">
        <v>536</v>
      </c>
      <c r="G308" s="526"/>
      <c r="H308" s="526"/>
      <c r="I308" s="526"/>
      <c r="J308" s="526"/>
      <c r="K308" s="526"/>
      <c r="L308" s="527">
        <v>0</v>
      </c>
      <c r="M308" s="528">
        <v>0</v>
      </c>
      <c r="N308" s="528">
        <v>0</v>
      </c>
      <c r="O308" s="528">
        <v>0</v>
      </c>
      <c r="P308" s="529">
        <v>0</v>
      </c>
      <c r="Q308" s="529">
        <v>0</v>
      </c>
      <c r="R308" s="530">
        <v>50426.512499999997</v>
      </c>
      <c r="S308" s="531"/>
      <c r="T308" s="530">
        <v>0</v>
      </c>
    </row>
    <row r="309" spans="1:20">
      <c r="A309" s="522">
        <v>140889</v>
      </c>
      <c r="B309" s="522">
        <v>3303433</v>
      </c>
      <c r="C309" s="523" t="s">
        <v>380</v>
      </c>
      <c r="D309" s="524">
        <v>1</v>
      </c>
      <c r="E309" s="524" t="s">
        <v>536</v>
      </c>
      <c r="F309" s="525" t="s">
        <v>537</v>
      </c>
      <c r="G309" s="526">
        <v>8</v>
      </c>
      <c r="H309" s="526">
        <v>7</v>
      </c>
      <c r="I309" s="526">
        <v>0</v>
      </c>
      <c r="J309" s="526">
        <v>0</v>
      </c>
      <c r="K309" s="526" t="s">
        <v>538</v>
      </c>
      <c r="L309" s="527">
        <v>0</v>
      </c>
      <c r="M309" s="528">
        <v>0</v>
      </c>
      <c r="N309" s="528">
        <v>0</v>
      </c>
      <c r="O309" s="528">
        <v>0</v>
      </c>
      <c r="P309" s="529">
        <v>0</v>
      </c>
      <c r="Q309" s="529">
        <v>0</v>
      </c>
      <c r="R309" s="530">
        <v>8241.1329000000005</v>
      </c>
      <c r="S309" s="531"/>
      <c r="T309" s="530">
        <v>0</v>
      </c>
    </row>
    <row r="310" spans="1:20">
      <c r="A310" s="522">
        <v>137155</v>
      </c>
      <c r="B310" s="522">
        <v>3305201</v>
      </c>
      <c r="C310" s="523" t="s">
        <v>381</v>
      </c>
      <c r="D310" s="524">
        <v>1</v>
      </c>
      <c r="E310" s="524" t="s">
        <v>536</v>
      </c>
      <c r="F310" s="525" t="s">
        <v>536</v>
      </c>
      <c r="G310" s="526"/>
      <c r="H310" s="526"/>
      <c r="I310" s="526"/>
      <c r="J310" s="526"/>
      <c r="K310" s="526"/>
      <c r="L310" s="527">
        <v>0</v>
      </c>
      <c r="M310" s="528">
        <v>0</v>
      </c>
      <c r="N310" s="528">
        <v>0</v>
      </c>
      <c r="O310" s="528">
        <v>0</v>
      </c>
      <c r="P310" s="529">
        <v>0</v>
      </c>
      <c r="Q310" s="529">
        <v>0</v>
      </c>
      <c r="R310" s="530">
        <v>10142.9328</v>
      </c>
      <c r="S310" s="531"/>
      <c r="T310" s="530">
        <v>0</v>
      </c>
    </row>
    <row r="311" spans="1:20">
      <c r="A311" s="522">
        <v>143434</v>
      </c>
      <c r="B311" s="522">
        <v>3305205</v>
      </c>
      <c r="C311" s="523" t="s">
        <v>382</v>
      </c>
      <c r="D311" s="524">
        <v>1</v>
      </c>
      <c r="E311" s="524" t="s">
        <v>536</v>
      </c>
      <c r="F311" s="525" t="s">
        <v>536</v>
      </c>
      <c r="G311" s="526"/>
      <c r="H311" s="526"/>
      <c r="I311" s="526"/>
      <c r="J311" s="526"/>
      <c r="K311" s="526"/>
      <c r="L311" s="527">
        <v>0</v>
      </c>
      <c r="M311" s="528">
        <v>0</v>
      </c>
      <c r="N311" s="528">
        <v>0</v>
      </c>
      <c r="O311" s="528">
        <v>0</v>
      </c>
      <c r="P311" s="529">
        <v>0</v>
      </c>
      <c r="Q311" s="529">
        <v>0</v>
      </c>
      <c r="R311" s="530">
        <v>5319.6144999999997</v>
      </c>
      <c r="S311" s="531"/>
      <c r="T311" s="530">
        <v>0</v>
      </c>
    </row>
    <row r="312" spans="1:20">
      <c r="A312" s="522">
        <v>143413</v>
      </c>
      <c r="B312" s="522">
        <v>3302168</v>
      </c>
      <c r="C312" s="523" t="s">
        <v>383</v>
      </c>
      <c r="D312" s="524">
        <v>1</v>
      </c>
      <c r="E312" s="524" t="s">
        <v>536</v>
      </c>
      <c r="F312" s="525" t="s">
        <v>536</v>
      </c>
      <c r="G312" s="526"/>
      <c r="H312" s="526"/>
      <c r="I312" s="526"/>
      <c r="J312" s="526"/>
      <c r="K312" s="526"/>
      <c r="L312" s="527">
        <v>0</v>
      </c>
      <c r="M312" s="528">
        <v>0</v>
      </c>
      <c r="N312" s="528">
        <v>0</v>
      </c>
      <c r="O312" s="528">
        <v>0</v>
      </c>
      <c r="P312" s="529">
        <v>0</v>
      </c>
      <c r="Q312" s="529">
        <v>0</v>
      </c>
      <c r="R312" s="530">
        <v>32561.119500000001</v>
      </c>
      <c r="S312" s="531"/>
      <c r="T312" s="530">
        <v>0</v>
      </c>
    </row>
    <row r="313" spans="1:20">
      <c r="A313" s="522">
        <v>136944</v>
      </c>
      <c r="B313" s="522">
        <v>3304000</v>
      </c>
      <c r="C313" s="523" t="s">
        <v>384</v>
      </c>
      <c r="D313" s="524">
        <v>1</v>
      </c>
      <c r="E313" s="524" t="s">
        <v>536</v>
      </c>
      <c r="F313" s="525" t="s">
        <v>536</v>
      </c>
      <c r="G313" s="526"/>
      <c r="H313" s="526"/>
      <c r="I313" s="526"/>
      <c r="J313" s="526"/>
      <c r="K313" s="526"/>
      <c r="L313" s="527">
        <v>0</v>
      </c>
      <c r="M313" s="528">
        <v>0</v>
      </c>
      <c r="N313" s="528">
        <v>0</v>
      </c>
      <c r="O313" s="528">
        <v>0</v>
      </c>
      <c r="P313" s="529">
        <v>0</v>
      </c>
      <c r="Q313" s="529">
        <v>0</v>
      </c>
      <c r="R313" s="530">
        <v>46968.694499999998</v>
      </c>
      <c r="S313" s="531"/>
      <c r="T313" s="530">
        <v>0</v>
      </c>
    </row>
    <row r="314" spans="1:20">
      <c r="A314" s="522">
        <v>138222</v>
      </c>
      <c r="B314" s="522">
        <v>3304003</v>
      </c>
      <c r="C314" s="523" t="s">
        <v>385</v>
      </c>
      <c r="D314" s="524">
        <v>1</v>
      </c>
      <c r="E314" s="524" t="s">
        <v>536</v>
      </c>
      <c r="F314" s="525" t="s">
        <v>536</v>
      </c>
      <c r="G314" s="526"/>
      <c r="H314" s="526"/>
      <c r="I314" s="526"/>
      <c r="J314" s="526"/>
      <c r="K314" s="526"/>
      <c r="L314" s="527">
        <v>0</v>
      </c>
      <c r="M314" s="528">
        <v>0</v>
      </c>
      <c r="N314" s="528">
        <v>0</v>
      </c>
      <c r="O314" s="528">
        <v>0</v>
      </c>
      <c r="P314" s="529">
        <v>0</v>
      </c>
      <c r="Q314" s="529">
        <v>0</v>
      </c>
      <c r="R314" s="530">
        <v>48121.300499999998</v>
      </c>
      <c r="S314" s="531"/>
      <c r="T314" s="530">
        <v>0</v>
      </c>
    </row>
    <row r="315" spans="1:20">
      <c r="A315" s="522">
        <v>138586</v>
      </c>
      <c r="B315" s="522">
        <v>3304004</v>
      </c>
      <c r="C315" s="523" t="s">
        <v>386</v>
      </c>
      <c r="D315" s="524">
        <v>1</v>
      </c>
      <c r="E315" s="524" t="s">
        <v>536</v>
      </c>
      <c r="F315" s="525" t="s">
        <v>536</v>
      </c>
      <c r="G315" s="526"/>
      <c r="H315" s="526"/>
      <c r="I315" s="526"/>
      <c r="J315" s="526"/>
      <c r="K315" s="526"/>
      <c r="L315" s="527">
        <v>0</v>
      </c>
      <c r="M315" s="528">
        <v>0</v>
      </c>
      <c r="N315" s="528">
        <v>0</v>
      </c>
      <c r="O315" s="528">
        <v>0</v>
      </c>
      <c r="P315" s="529">
        <v>0</v>
      </c>
      <c r="Q315" s="529">
        <v>0</v>
      </c>
      <c r="R315" s="530">
        <v>35730.786</v>
      </c>
      <c r="S315" s="531"/>
      <c r="T315" s="530">
        <v>0</v>
      </c>
    </row>
    <row r="316" spans="1:20">
      <c r="A316" s="522">
        <v>139047</v>
      </c>
      <c r="B316" s="522">
        <v>3304005</v>
      </c>
      <c r="C316" s="523" t="s">
        <v>387</v>
      </c>
      <c r="D316" s="524">
        <v>1</v>
      </c>
      <c r="E316" s="524" t="s">
        <v>536</v>
      </c>
      <c r="F316" s="525" t="s">
        <v>536</v>
      </c>
      <c r="G316" s="526"/>
      <c r="H316" s="526"/>
      <c r="I316" s="526"/>
      <c r="J316" s="526"/>
      <c r="K316" s="526"/>
      <c r="L316" s="527">
        <v>0</v>
      </c>
      <c r="M316" s="528">
        <v>0</v>
      </c>
      <c r="N316" s="528">
        <v>0</v>
      </c>
      <c r="O316" s="528">
        <v>0</v>
      </c>
      <c r="P316" s="529">
        <v>0</v>
      </c>
      <c r="Q316" s="529">
        <v>0</v>
      </c>
      <c r="R316" s="530">
        <v>14868.617399999999</v>
      </c>
      <c r="S316" s="531"/>
      <c r="T316" s="530">
        <v>0</v>
      </c>
    </row>
    <row r="317" spans="1:20">
      <c r="A317" s="522">
        <v>139048</v>
      </c>
      <c r="B317" s="522">
        <v>3304006</v>
      </c>
      <c r="C317" s="523" t="s">
        <v>388</v>
      </c>
      <c r="D317" s="524">
        <v>1</v>
      </c>
      <c r="E317" s="524" t="s">
        <v>536</v>
      </c>
      <c r="F317" s="525" t="s">
        <v>537</v>
      </c>
      <c r="G317" s="526">
        <v>23</v>
      </c>
      <c r="H317" s="526">
        <v>0</v>
      </c>
      <c r="I317" s="526">
        <v>6</v>
      </c>
      <c r="J317" s="526">
        <v>10</v>
      </c>
      <c r="K317" s="526" t="s">
        <v>538</v>
      </c>
      <c r="L317" s="527">
        <v>0</v>
      </c>
      <c r="M317" s="528">
        <v>0</v>
      </c>
      <c r="N317" s="528">
        <v>0</v>
      </c>
      <c r="O317" s="528">
        <v>0</v>
      </c>
      <c r="P317" s="529">
        <v>0</v>
      </c>
      <c r="Q317" s="529">
        <v>0</v>
      </c>
      <c r="R317" s="530">
        <v>15663.525</v>
      </c>
      <c r="S317" s="531"/>
      <c r="T317" s="530">
        <v>0</v>
      </c>
    </row>
    <row r="318" spans="1:20">
      <c r="A318" s="522">
        <v>139788</v>
      </c>
      <c r="B318" s="522">
        <v>3304010</v>
      </c>
      <c r="C318" s="523" t="s">
        <v>389</v>
      </c>
      <c r="D318" s="524">
        <v>1</v>
      </c>
      <c r="E318" s="524" t="s">
        <v>536</v>
      </c>
      <c r="F318" s="525" t="s">
        <v>536</v>
      </c>
      <c r="G318" s="526"/>
      <c r="H318" s="526"/>
      <c r="I318" s="526"/>
      <c r="J318" s="526"/>
      <c r="K318" s="526"/>
      <c r="L318" s="527">
        <v>0</v>
      </c>
      <c r="M318" s="528">
        <v>0</v>
      </c>
      <c r="N318" s="528">
        <v>0</v>
      </c>
      <c r="O318" s="528">
        <v>0</v>
      </c>
      <c r="P318" s="529">
        <v>0</v>
      </c>
      <c r="Q318" s="529">
        <v>0</v>
      </c>
      <c r="R318" s="530">
        <v>18672.217199999999</v>
      </c>
      <c r="S318" s="531"/>
      <c r="T318" s="530">
        <v>0</v>
      </c>
    </row>
    <row r="319" spans="1:20">
      <c r="A319" s="522">
        <v>137346</v>
      </c>
      <c r="B319" s="522">
        <v>3304012</v>
      </c>
      <c r="C319" s="523" t="s">
        <v>390</v>
      </c>
      <c r="D319" s="524">
        <v>1</v>
      </c>
      <c r="E319" s="524" t="s">
        <v>536</v>
      </c>
      <c r="F319" s="525" t="s">
        <v>536</v>
      </c>
      <c r="G319" s="526"/>
      <c r="H319" s="526"/>
      <c r="I319" s="526"/>
      <c r="J319" s="526"/>
      <c r="K319" s="526"/>
      <c r="L319" s="527">
        <v>0</v>
      </c>
      <c r="M319" s="528">
        <v>0</v>
      </c>
      <c r="N319" s="528">
        <v>0</v>
      </c>
      <c r="O319" s="528">
        <v>0</v>
      </c>
      <c r="P319" s="529">
        <v>0</v>
      </c>
      <c r="Q319" s="529">
        <v>0</v>
      </c>
      <c r="R319" s="530">
        <v>16251.7446</v>
      </c>
      <c r="S319" s="531"/>
      <c r="T319" s="530">
        <v>0</v>
      </c>
    </row>
    <row r="320" spans="1:20">
      <c r="A320" s="522">
        <v>140014</v>
      </c>
      <c r="B320" s="522">
        <v>3304013</v>
      </c>
      <c r="C320" s="523" t="s">
        <v>391</v>
      </c>
      <c r="D320" s="524">
        <v>1</v>
      </c>
      <c r="E320" s="524" t="s">
        <v>536</v>
      </c>
      <c r="F320" s="525" t="s">
        <v>536</v>
      </c>
      <c r="G320" s="526"/>
      <c r="H320" s="526"/>
      <c r="I320" s="526"/>
      <c r="J320" s="526"/>
      <c r="K320" s="526"/>
      <c r="L320" s="527">
        <v>0</v>
      </c>
      <c r="M320" s="528">
        <v>0</v>
      </c>
      <c r="N320" s="528">
        <v>0</v>
      </c>
      <c r="O320" s="528">
        <v>0</v>
      </c>
      <c r="P320" s="529">
        <v>0</v>
      </c>
      <c r="Q320" s="529">
        <v>0</v>
      </c>
      <c r="R320" s="530">
        <v>23167.3806</v>
      </c>
      <c r="S320" s="531"/>
      <c r="T320" s="530">
        <v>0</v>
      </c>
    </row>
    <row r="321" spans="1:20">
      <c r="A321" s="522">
        <v>140863</v>
      </c>
      <c r="B321" s="522">
        <v>3304014</v>
      </c>
      <c r="C321" s="523" t="s">
        <v>392</v>
      </c>
      <c r="D321" s="524">
        <v>1</v>
      </c>
      <c r="E321" s="524" t="s">
        <v>536</v>
      </c>
      <c r="F321" s="525" t="s">
        <v>536</v>
      </c>
      <c r="G321" s="526"/>
      <c r="H321" s="526"/>
      <c r="I321" s="526"/>
      <c r="J321" s="526"/>
      <c r="K321" s="526"/>
      <c r="L321" s="527">
        <v>0</v>
      </c>
      <c r="M321" s="528">
        <v>0</v>
      </c>
      <c r="N321" s="528">
        <v>0</v>
      </c>
      <c r="O321" s="528">
        <v>0</v>
      </c>
      <c r="P321" s="529">
        <v>0</v>
      </c>
      <c r="Q321" s="529">
        <v>0</v>
      </c>
      <c r="R321" s="530">
        <v>81835.025999999998</v>
      </c>
      <c r="S321" s="531"/>
      <c r="T321" s="530">
        <v>0</v>
      </c>
    </row>
    <row r="322" spans="1:20">
      <c r="A322" s="522">
        <v>141003</v>
      </c>
      <c r="B322" s="522">
        <v>3304016</v>
      </c>
      <c r="C322" s="523" t="s">
        <v>393</v>
      </c>
      <c r="D322" s="524">
        <v>1</v>
      </c>
      <c r="E322" s="524" t="s">
        <v>536</v>
      </c>
      <c r="F322" s="525" t="s">
        <v>536</v>
      </c>
      <c r="G322" s="526"/>
      <c r="H322" s="526"/>
      <c r="I322" s="526"/>
      <c r="J322" s="526"/>
      <c r="K322" s="526"/>
      <c r="L322" s="527">
        <v>0</v>
      </c>
      <c r="M322" s="528">
        <v>0</v>
      </c>
      <c r="N322" s="528">
        <v>0</v>
      </c>
      <c r="O322" s="528">
        <v>0</v>
      </c>
      <c r="P322" s="529">
        <v>0</v>
      </c>
      <c r="Q322" s="529">
        <v>0</v>
      </c>
      <c r="R322" s="530">
        <v>4345.2295999999997</v>
      </c>
      <c r="S322" s="531"/>
      <c r="T322" s="530">
        <v>0</v>
      </c>
    </row>
    <row r="323" spans="1:20">
      <c r="A323" s="522">
        <v>141668</v>
      </c>
      <c r="B323" s="522">
        <v>3304018</v>
      </c>
      <c r="C323" s="523" t="s">
        <v>394</v>
      </c>
      <c r="D323" s="524">
        <v>1</v>
      </c>
      <c r="E323" s="524" t="s">
        <v>536</v>
      </c>
      <c r="F323" s="525" t="s">
        <v>537</v>
      </c>
      <c r="G323" s="526">
        <v>45</v>
      </c>
      <c r="H323" s="526">
        <v>0</v>
      </c>
      <c r="I323" s="526">
        <v>28</v>
      </c>
      <c r="J323" s="526">
        <v>19</v>
      </c>
      <c r="K323" s="526" t="s">
        <v>538</v>
      </c>
      <c r="L323" s="527">
        <v>0</v>
      </c>
      <c r="M323" s="528">
        <v>0</v>
      </c>
      <c r="N323" s="528">
        <v>0</v>
      </c>
      <c r="O323" s="528">
        <v>0</v>
      </c>
      <c r="P323" s="529">
        <v>0</v>
      </c>
      <c r="Q323" s="529">
        <v>0</v>
      </c>
      <c r="R323" s="530">
        <v>39764.906999999999</v>
      </c>
      <c r="S323" s="531"/>
      <c r="T323" s="530">
        <v>0</v>
      </c>
    </row>
    <row r="324" spans="1:20">
      <c r="A324" s="522">
        <v>141969</v>
      </c>
      <c r="B324" s="522">
        <v>3304021</v>
      </c>
      <c r="C324" s="523" t="s">
        <v>395</v>
      </c>
      <c r="D324" s="524">
        <v>1</v>
      </c>
      <c r="E324" s="524" t="s">
        <v>536</v>
      </c>
      <c r="F324" s="525" t="s">
        <v>536</v>
      </c>
      <c r="G324" s="526"/>
      <c r="H324" s="526"/>
      <c r="I324" s="526"/>
      <c r="J324" s="526"/>
      <c r="K324" s="526"/>
      <c r="L324" s="527">
        <v>0</v>
      </c>
      <c r="M324" s="528">
        <v>0</v>
      </c>
      <c r="N324" s="528">
        <v>0</v>
      </c>
      <c r="O324" s="528">
        <v>0</v>
      </c>
      <c r="P324" s="529">
        <v>0</v>
      </c>
      <c r="Q324" s="529">
        <v>0</v>
      </c>
      <c r="R324" s="530">
        <v>40341.21</v>
      </c>
      <c r="S324" s="531"/>
      <c r="T324" s="530">
        <v>0</v>
      </c>
    </row>
    <row r="325" spans="1:20">
      <c r="A325" s="522">
        <v>142388</v>
      </c>
      <c r="B325" s="522">
        <v>3304022</v>
      </c>
      <c r="C325" s="523" t="s">
        <v>396</v>
      </c>
      <c r="D325" s="524">
        <v>1</v>
      </c>
      <c r="E325" s="524" t="s">
        <v>536</v>
      </c>
      <c r="F325" s="525" t="s">
        <v>536</v>
      </c>
      <c r="G325" s="526"/>
      <c r="H325" s="526"/>
      <c r="I325" s="526"/>
      <c r="J325" s="526"/>
      <c r="K325" s="526"/>
      <c r="L325" s="527">
        <v>0</v>
      </c>
      <c r="M325" s="528">
        <v>0</v>
      </c>
      <c r="N325" s="528">
        <v>0</v>
      </c>
      <c r="O325" s="528">
        <v>0</v>
      </c>
      <c r="P325" s="529">
        <v>0</v>
      </c>
      <c r="Q325" s="529">
        <v>0</v>
      </c>
      <c r="R325" s="530">
        <v>32561.119500000001</v>
      </c>
      <c r="S325" s="531"/>
      <c r="T325" s="530">
        <v>1450903.55</v>
      </c>
    </row>
    <row r="326" spans="1:20">
      <c r="A326" s="522">
        <v>144306</v>
      </c>
      <c r="B326" s="522">
        <v>3304024</v>
      </c>
      <c r="C326" s="523" t="s">
        <v>397</v>
      </c>
      <c r="D326" s="524">
        <v>1</v>
      </c>
      <c r="E326" s="524" t="s">
        <v>536</v>
      </c>
      <c r="F326" s="525" t="s">
        <v>537</v>
      </c>
      <c r="G326" s="526">
        <v>8</v>
      </c>
      <c r="H326" s="526">
        <v>0</v>
      </c>
      <c r="I326" s="526">
        <v>0</v>
      </c>
      <c r="J326" s="526">
        <v>0</v>
      </c>
      <c r="K326" s="526" t="s">
        <v>538</v>
      </c>
      <c r="L326" s="527">
        <v>0</v>
      </c>
      <c r="M326" s="528">
        <v>0</v>
      </c>
      <c r="N326" s="528">
        <v>0</v>
      </c>
      <c r="O326" s="528">
        <v>0</v>
      </c>
      <c r="P326" s="529">
        <v>0</v>
      </c>
      <c r="Q326" s="529">
        <v>0</v>
      </c>
      <c r="R326" s="530">
        <v>17865.393</v>
      </c>
      <c r="S326" s="531"/>
      <c r="T326" s="530">
        <v>0</v>
      </c>
    </row>
    <row r="327" spans="1:20">
      <c r="A327" s="522">
        <v>144464</v>
      </c>
      <c r="B327" s="522">
        <v>3304025</v>
      </c>
      <c r="C327" s="523" t="s">
        <v>398</v>
      </c>
      <c r="D327" s="524">
        <v>1</v>
      </c>
      <c r="E327" s="524" t="s">
        <v>536</v>
      </c>
      <c r="F327" s="525" t="s">
        <v>537</v>
      </c>
      <c r="G327" s="526">
        <v>8</v>
      </c>
      <c r="H327" s="526">
        <v>0</v>
      </c>
      <c r="I327" s="526">
        <v>1</v>
      </c>
      <c r="J327" s="526">
        <v>0</v>
      </c>
      <c r="K327" s="526" t="s">
        <v>538</v>
      </c>
      <c r="L327" s="527">
        <v>0</v>
      </c>
      <c r="M327" s="528">
        <v>0</v>
      </c>
      <c r="N327" s="528">
        <v>0</v>
      </c>
      <c r="O327" s="528">
        <v>0</v>
      </c>
      <c r="P327" s="529">
        <v>0</v>
      </c>
      <c r="Q327" s="529">
        <v>0</v>
      </c>
      <c r="R327" s="530">
        <v>38612.300999999999</v>
      </c>
      <c r="S327" s="531"/>
      <c r="T327" s="530">
        <v>0</v>
      </c>
    </row>
    <row r="328" spans="1:20">
      <c r="A328" s="522">
        <v>144719</v>
      </c>
      <c r="B328" s="522">
        <v>3304026</v>
      </c>
      <c r="C328" s="523" t="s">
        <v>399</v>
      </c>
      <c r="D328" s="524">
        <v>1</v>
      </c>
      <c r="E328" s="524" t="s">
        <v>536</v>
      </c>
      <c r="F328" s="525" t="s">
        <v>536</v>
      </c>
      <c r="G328" s="526"/>
      <c r="H328" s="526"/>
      <c r="I328" s="526"/>
      <c r="J328" s="526"/>
      <c r="K328" s="526"/>
      <c r="L328" s="527">
        <v>0</v>
      </c>
      <c r="M328" s="528">
        <v>0</v>
      </c>
      <c r="N328" s="528">
        <v>0</v>
      </c>
      <c r="O328" s="528">
        <v>0</v>
      </c>
      <c r="P328" s="529">
        <v>0</v>
      </c>
      <c r="Q328" s="529">
        <v>0</v>
      </c>
      <c r="R328" s="530">
        <v>27086.241000000002</v>
      </c>
      <c r="S328" s="531"/>
      <c r="T328" s="530">
        <v>0</v>
      </c>
    </row>
    <row r="329" spans="1:20">
      <c r="A329" s="522">
        <v>144721</v>
      </c>
      <c r="B329" s="522">
        <v>3304027</v>
      </c>
      <c r="C329" s="523" t="s">
        <v>400</v>
      </c>
      <c r="D329" s="524">
        <v>1</v>
      </c>
      <c r="E329" s="524" t="s">
        <v>536</v>
      </c>
      <c r="F329" s="525" t="s">
        <v>536</v>
      </c>
      <c r="G329" s="526"/>
      <c r="H329" s="526"/>
      <c r="I329" s="526"/>
      <c r="J329" s="526"/>
      <c r="K329" s="526"/>
      <c r="L329" s="527">
        <v>0</v>
      </c>
      <c r="M329" s="528">
        <v>0</v>
      </c>
      <c r="N329" s="528">
        <v>0</v>
      </c>
      <c r="O329" s="528">
        <v>0</v>
      </c>
      <c r="P329" s="529">
        <v>0</v>
      </c>
      <c r="Q329" s="529">
        <v>0</v>
      </c>
      <c r="R329" s="530">
        <v>29391.453000000001</v>
      </c>
      <c r="S329" s="531"/>
      <c r="T329" s="530">
        <v>0</v>
      </c>
    </row>
    <row r="330" spans="1:20">
      <c r="A330" s="522">
        <v>145120</v>
      </c>
      <c r="B330" s="522">
        <v>3304029</v>
      </c>
      <c r="C330" s="523" t="s">
        <v>401</v>
      </c>
      <c r="D330" s="524">
        <v>1</v>
      </c>
      <c r="E330" s="524" t="s">
        <v>536</v>
      </c>
      <c r="F330" s="525" t="s">
        <v>536</v>
      </c>
      <c r="G330" s="526"/>
      <c r="H330" s="526"/>
      <c r="I330" s="526"/>
      <c r="J330" s="526"/>
      <c r="K330" s="526"/>
      <c r="L330" s="527">
        <v>0</v>
      </c>
      <c r="M330" s="528">
        <v>0</v>
      </c>
      <c r="N330" s="528">
        <v>0</v>
      </c>
      <c r="O330" s="528">
        <v>0</v>
      </c>
      <c r="P330" s="529">
        <v>0</v>
      </c>
      <c r="Q330" s="529">
        <v>0</v>
      </c>
      <c r="R330" s="530">
        <v>38035.998</v>
      </c>
      <c r="S330" s="531"/>
      <c r="T330" s="530">
        <v>0</v>
      </c>
    </row>
    <row r="331" spans="1:20">
      <c r="A331" s="522">
        <v>145580</v>
      </c>
      <c r="B331" s="522">
        <v>3304031</v>
      </c>
      <c r="C331" s="523" t="s">
        <v>402</v>
      </c>
      <c r="D331" s="524">
        <v>1</v>
      </c>
      <c r="E331" s="524" t="s">
        <v>536</v>
      </c>
      <c r="F331" s="525" t="s">
        <v>536</v>
      </c>
      <c r="G331" s="526"/>
      <c r="H331" s="526"/>
      <c r="I331" s="526"/>
      <c r="J331" s="526"/>
      <c r="K331" s="526"/>
      <c r="L331" s="527">
        <v>0</v>
      </c>
      <c r="M331" s="528">
        <v>0</v>
      </c>
      <c r="N331" s="528">
        <v>0</v>
      </c>
      <c r="O331" s="528">
        <v>0</v>
      </c>
      <c r="P331" s="529">
        <v>0</v>
      </c>
      <c r="Q331" s="529">
        <v>0</v>
      </c>
      <c r="R331" s="530">
        <v>42070.118999999999</v>
      </c>
      <c r="S331" s="531"/>
      <c r="T331" s="530">
        <v>1299020.99</v>
      </c>
    </row>
    <row r="332" spans="1:20">
      <c r="A332" s="522">
        <v>145878</v>
      </c>
      <c r="B332" s="522">
        <v>3304032</v>
      </c>
      <c r="C332" s="523" t="s">
        <v>403</v>
      </c>
      <c r="D332" s="524">
        <v>1</v>
      </c>
      <c r="E332" s="524" t="s">
        <v>536</v>
      </c>
      <c r="F332" s="525" t="s">
        <v>536</v>
      </c>
      <c r="G332" s="526"/>
      <c r="H332" s="526"/>
      <c r="I332" s="526"/>
      <c r="J332" s="526"/>
      <c r="K332" s="526"/>
      <c r="L332" s="527">
        <v>0</v>
      </c>
      <c r="M332" s="528">
        <v>0</v>
      </c>
      <c r="N332" s="528">
        <v>0</v>
      </c>
      <c r="O332" s="528">
        <v>0</v>
      </c>
      <c r="P332" s="529">
        <v>0</v>
      </c>
      <c r="Q332" s="529">
        <v>0</v>
      </c>
      <c r="R332" s="530">
        <v>22706.338199999998</v>
      </c>
      <c r="S332" s="531"/>
      <c r="T332" s="530">
        <v>0</v>
      </c>
    </row>
    <row r="333" spans="1:20">
      <c r="A333" s="522">
        <v>147201</v>
      </c>
      <c r="B333" s="522">
        <v>3304035</v>
      </c>
      <c r="C333" s="523" t="s">
        <v>404</v>
      </c>
      <c r="D333" s="524">
        <v>1</v>
      </c>
      <c r="E333" s="524" t="s">
        <v>536</v>
      </c>
      <c r="F333" s="525" t="s">
        <v>536</v>
      </c>
      <c r="G333" s="526"/>
      <c r="H333" s="526"/>
      <c r="I333" s="526"/>
      <c r="J333" s="526"/>
      <c r="K333" s="526"/>
      <c r="L333" s="527">
        <v>0</v>
      </c>
      <c r="M333" s="528">
        <v>0</v>
      </c>
      <c r="N333" s="528">
        <v>0</v>
      </c>
      <c r="O333" s="528">
        <v>0</v>
      </c>
      <c r="P333" s="529">
        <v>0</v>
      </c>
      <c r="Q333" s="529">
        <v>0</v>
      </c>
      <c r="R333" s="530">
        <v>31696.665000000001</v>
      </c>
      <c r="S333" s="531"/>
      <c r="T333" s="530">
        <v>0</v>
      </c>
    </row>
    <row r="334" spans="1:20">
      <c r="A334" s="522">
        <v>147440</v>
      </c>
      <c r="B334" s="522">
        <v>3304036</v>
      </c>
      <c r="C334" s="523" t="s">
        <v>405</v>
      </c>
      <c r="D334" s="524">
        <v>1</v>
      </c>
      <c r="E334" s="524" t="s">
        <v>536</v>
      </c>
      <c r="F334" s="525" t="s">
        <v>536</v>
      </c>
      <c r="G334" s="526"/>
      <c r="H334" s="526"/>
      <c r="I334" s="526"/>
      <c r="J334" s="526"/>
      <c r="K334" s="526"/>
      <c r="L334" s="527">
        <v>0</v>
      </c>
      <c r="M334" s="528">
        <v>0</v>
      </c>
      <c r="N334" s="528">
        <v>0</v>
      </c>
      <c r="O334" s="528">
        <v>0</v>
      </c>
      <c r="P334" s="529">
        <v>0</v>
      </c>
      <c r="Q334" s="529">
        <v>0</v>
      </c>
      <c r="R334" s="530">
        <v>12678.665999999999</v>
      </c>
      <c r="S334" s="531"/>
      <c r="T334" s="530">
        <v>0</v>
      </c>
    </row>
    <row r="335" spans="1:20">
      <c r="A335" s="522">
        <v>148187</v>
      </c>
      <c r="B335" s="522">
        <v>3304039</v>
      </c>
      <c r="C335" s="523" t="s">
        <v>406</v>
      </c>
      <c r="D335" s="524">
        <v>1</v>
      </c>
      <c r="E335" s="524" t="s">
        <v>536</v>
      </c>
      <c r="F335" s="525" t="s">
        <v>536</v>
      </c>
      <c r="G335" s="526"/>
      <c r="H335" s="526"/>
      <c r="I335" s="526"/>
      <c r="J335" s="526"/>
      <c r="K335" s="526"/>
      <c r="L335" s="527">
        <v>0</v>
      </c>
      <c r="M335" s="528">
        <v>0</v>
      </c>
      <c r="N335" s="528">
        <v>0</v>
      </c>
      <c r="O335" s="528">
        <v>0</v>
      </c>
      <c r="P335" s="529">
        <v>0</v>
      </c>
      <c r="Q335" s="529">
        <v>0</v>
      </c>
      <c r="R335" s="530">
        <v>32561.119500000001</v>
      </c>
      <c r="S335" s="531"/>
      <c r="T335" s="530">
        <v>0</v>
      </c>
    </row>
    <row r="336" spans="1:20">
      <c r="A336" s="522">
        <v>148521</v>
      </c>
      <c r="B336" s="522">
        <v>3304040</v>
      </c>
      <c r="C336" s="523" t="s">
        <v>407</v>
      </c>
      <c r="D336" s="524">
        <v>1</v>
      </c>
      <c r="E336" s="524" t="s">
        <v>536</v>
      </c>
      <c r="F336" s="525" t="s">
        <v>536</v>
      </c>
      <c r="G336" s="526"/>
      <c r="H336" s="526"/>
      <c r="I336" s="526"/>
      <c r="J336" s="526"/>
      <c r="K336" s="526"/>
      <c r="L336" s="527">
        <v>0</v>
      </c>
      <c r="M336" s="528">
        <v>0</v>
      </c>
      <c r="N336" s="528">
        <v>0</v>
      </c>
      <c r="O336" s="528">
        <v>0</v>
      </c>
      <c r="P336" s="529">
        <v>0</v>
      </c>
      <c r="Q336" s="529">
        <v>0</v>
      </c>
      <c r="R336" s="530">
        <v>33713.7255</v>
      </c>
      <c r="S336" s="531"/>
      <c r="T336" s="530">
        <v>0</v>
      </c>
    </row>
    <row r="337" spans="1:20">
      <c r="A337" s="522">
        <v>148553</v>
      </c>
      <c r="B337" s="522">
        <v>3304041</v>
      </c>
      <c r="C337" s="523" t="s">
        <v>408</v>
      </c>
      <c r="D337" s="524">
        <v>1</v>
      </c>
      <c r="E337" s="524" t="s">
        <v>536</v>
      </c>
      <c r="F337" s="525" t="s">
        <v>537</v>
      </c>
      <c r="G337" s="526">
        <v>24</v>
      </c>
      <c r="H337" s="526">
        <v>0</v>
      </c>
      <c r="I337" s="526">
        <v>24</v>
      </c>
      <c r="J337" s="526">
        <v>1</v>
      </c>
      <c r="K337" s="526" t="s">
        <v>538</v>
      </c>
      <c r="L337" s="527">
        <v>0</v>
      </c>
      <c r="M337" s="528">
        <v>0</v>
      </c>
      <c r="N337" s="528">
        <v>0</v>
      </c>
      <c r="O337" s="528">
        <v>0</v>
      </c>
      <c r="P337" s="529">
        <v>0</v>
      </c>
      <c r="Q337" s="529">
        <v>0</v>
      </c>
      <c r="R337" s="530">
        <v>0</v>
      </c>
      <c r="S337" s="531"/>
      <c r="T337" s="530">
        <v>0</v>
      </c>
    </row>
    <row r="338" spans="1:20">
      <c r="A338" s="522">
        <v>148589</v>
      </c>
      <c r="B338" s="522">
        <v>3304042</v>
      </c>
      <c r="C338" s="523" t="s">
        <v>409</v>
      </c>
      <c r="D338" s="524">
        <v>1</v>
      </c>
      <c r="E338" s="524" t="s">
        <v>536</v>
      </c>
      <c r="F338" s="525" t="s">
        <v>536</v>
      </c>
      <c r="G338" s="526"/>
      <c r="H338" s="526"/>
      <c r="I338" s="526"/>
      <c r="J338" s="526"/>
      <c r="K338" s="526"/>
      <c r="L338" s="527">
        <v>0</v>
      </c>
      <c r="M338" s="528">
        <v>0</v>
      </c>
      <c r="N338" s="528">
        <v>0</v>
      </c>
      <c r="O338" s="528">
        <v>0</v>
      </c>
      <c r="P338" s="529">
        <v>0</v>
      </c>
      <c r="Q338" s="529">
        <v>0</v>
      </c>
      <c r="R338" s="530">
        <v>0</v>
      </c>
      <c r="S338" s="531"/>
      <c r="T338" s="530">
        <v>0</v>
      </c>
    </row>
    <row r="339" spans="1:20">
      <c r="A339" s="522">
        <v>149042</v>
      </c>
      <c r="B339" s="522">
        <v>3304044</v>
      </c>
      <c r="C339" s="523" t="s">
        <v>410</v>
      </c>
      <c r="D339" s="524">
        <v>1</v>
      </c>
      <c r="E339" s="524" t="s">
        <v>537</v>
      </c>
      <c r="F339" s="525" t="s">
        <v>536</v>
      </c>
      <c r="G339" s="526"/>
      <c r="H339" s="526"/>
      <c r="I339" s="526"/>
      <c r="J339" s="526"/>
      <c r="K339" s="526"/>
      <c r="L339" s="527">
        <v>0</v>
      </c>
      <c r="M339" s="528">
        <v>0</v>
      </c>
      <c r="N339" s="528">
        <v>0</v>
      </c>
      <c r="O339" s="528">
        <v>0</v>
      </c>
      <c r="P339" s="529">
        <v>0</v>
      </c>
      <c r="Q339" s="529">
        <v>0</v>
      </c>
      <c r="R339" s="530">
        <v>19467.525900000001</v>
      </c>
      <c r="S339" s="531"/>
      <c r="T339" s="530">
        <v>0</v>
      </c>
    </row>
    <row r="340" spans="1:20">
      <c r="A340" s="522">
        <v>136592</v>
      </c>
      <c r="B340" s="522">
        <v>3304060</v>
      </c>
      <c r="C340" s="523" t="s">
        <v>411</v>
      </c>
      <c r="D340" s="524">
        <v>1</v>
      </c>
      <c r="E340" s="524" t="s">
        <v>536</v>
      </c>
      <c r="F340" s="525" t="s">
        <v>536</v>
      </c>
      <c r="G340" s="526"/>
      <c r="H340" s="526"/>
      <c r="I340" s="526"/>
      <c r="J340" s="526"/>
      <c r="K340" s="526"/>
      <c r="L340" s="527">
        <v>0</v>
      </c>
      <c r="M340" s="528">
        <v>0</v>
      </c>
      <c r="N340" s="528">
        <v>0</v>
      </c>
      <c r="O340" s="528">
        <v>0</v>
      </c>
      <c r="P340" s="529">
        <v>0</v>
      </c>
      <c r="Q340" s="529">
        <v>0</v>
      </c>
      <c r="R340" s="530">
        <v>31408.513500000001</v>
      </c>
      <c r="S340" s="531"/>
      <c r="T340" s="530">
        <v>0</v>
      </c>
    </row>
    <row r="341" spans="1:20">
      <c r="A341" s="522">
        <v>136589</v>
      </c>
      <c r="B341" s="522">
        <v>3304108</v>
      </c>
      <c r="C341" s="523" t="s">
        <v>412</v>
      </c>
      <c r="D341" s="524">
        <v>1</v>
      </c>
      <c r="E341" s="524" t="s">
        <v>536</v>
      </c>
      <c r="F341" s="525" t="s">
        <v>537</v>
      </c>
      <c r="G341" s="526">
        <v>15</v>
      </c>
      <c r="H341" s="526">
        <v>0</v>
      </c>
      <c r="I341" s="526">
        <v>11</v>
      </c>
      <c r="J341" s="526">
        <v>1</v>
      </c>
      <c r="K341" s="526" t="s">
        <v>538</v>
      </c>
      <c r="L341" s="527">
        <v>0</v>
      </c>
      <c r="M341" s="528">
        <v>0</v>
      </c>
      <c r="N341" s="528">
        <v>0</v>
      </c>
      <c r="O341" s="528">
        <v>0</v>
      </c>
      <c r="P341" s="529">
        <v>0</v>
      </c>
      <c r="Q341" s="529">
        <v>0</v>
      </c>
      <c r="R341" s="530">
        <v>22821.5988</v>
      </c>
      <c r="S341" s="531"/>
      <c r="T341" s="530">
        <v>0</v>
      </c>
    </row>
    <row r="342" spans="1:20">
      <c r="A342" s="522">
        <v>143438</v>
      </c>
      <c r="B342" s="522">
        <v>3304129</v>
      </c>
      <c r="C342" s="523" t="s">
        <v>413</v>
      </c>
      <c r="D342" s="524">
        <v>1</v>
      </c>
      <c r="E342" s="524" t="s">
        <v>536</v>
      </c>
      <c r="F342" s="525" t="s">
        <v>536</v>
      </c>
      <c r="G342" s="526"/>
      <c r="H342" s="526"/>
      <c r="I342" s="526"/>
      <c r="J342" s="526"/>
      <c r="K342" s="526"/>
      <c r="L342" s="527">
        <v>0</v>
      </c>
      <c r="M342" s="528">
        <v>0</v>
      </c>
      <c r="N342" s="528">
        <v>0</v>
      </c>
      <c r="O342" s="528">
        <v>0</v>
      </c>
      <c r="P342" s="529">
        <v>0</v>
      </c>
      <c r="Q342" s="529">
        <v>0</v>
      </c>
      <c r="R342" s="530">
        <v>24204.725999999999</v>
      </c>
      <c r="S342" s="531"/>
      <c r="T342" s="530">
        <v>0</v>
      </c>
    </row>
    <row r="343" spans="1:20">
      <c r="A343" s="522">
        <v>148684</v>
      </c>
      <c r="B343" s="522">
        <v>3304187</v>
      </c>
      <c r="C343" s="523" t="s">
        <v>414</v>
      </c>
      <c r="D343" s="524">
        <v>1</v>
      </c>
      <c r="E343" s="524" t="s">
        <v>536</v>
      </c>
      <c r="F343" s="525" t="s">
        <v>536</v>
      </c>
      <c r="G343" s="526"/>
      <c r="H343" s="526"/>
      <c r="I343" s="526"/>
      <c r="J343" s="526"/>
      <c r="K343" s="526"/>
      <c r="L343" s="527">
        <v>0</v>
      </c>
      <c r="M343" s="528">
        <v>0</v>
      </c>
      <c r="N343" s="528">
        <v>0</v>
      </c>
      <c r="O343" s="528">
        <v>0</v>
      </c>
      <c r="P343" s="529">
        <v>0</v>
      </c>
      <c r="Q343" s="529">
        <v>0</v>
      </c>
      <c r="R343" s="530">
        <v>32586.799800000001</v>
      </c>
      <c r="S343" s="531"/>
      <c r="T343" s="530">
        <v>0</v>
      </c>
    </row>
    <row r="344" spans="1:20">
      <c r="A344" s="522">
        <v>138137</v>
      </c>
      <c r="B344" s="522">
        <v>3304206</v>
      </c>
      <c r="C344" s="523" t="s">
        <v>415</v>
      </c>
      <c r="D344" s="524">
        <v>1</v>
      </c>
      <c r="E344" s="524" t="s">
        <v>536</v>
      </c>
      <c r="F344" s="525" t="s">
        <v>537</v>
      </c>
      <c r="G344" s="526">
        <v>14</v>
      </c>
      <c r="H344" s="526">
        <v>0</v>
      </c>
      <c r="I344" s="526">
        <v>13</v>
      </c>
      <c r="J344" s="526">
        <v>2</v>
      </c>
      <c r="K344" s="526" t="s">
        <v>538</v>
      </c>
      <c r="L344" s="527">
        <v>0</v>
      </c>
      <c r="M344" s="528">
        <v>0</v>
      </c>
      <c r="N344" s="528">
        <v>0</v>
      </c>
      <c r="O344" s="528">
        <v>0</v>
      </c>
      <c r="P344" s="529">
        <v>0</v>
      </c>
      <c r="Q344" s="529">
        <v>0</v>
      </c>
      <c r="R344" s="530">
        <v>38324.1495</v>
      </c>
      <c r="S344" s="531"/>
      <c r="T344" s="530">
        <v>0</v>
      </c>
    </row>
    <row r="345" spans="1:20">
      <c r="A345" s="522">
        <v>138937</v>
      </c>
      <c r="B345" s="522">
        <v>3304207</v>
      </c>
      <c r="C345" s="523" t="s">
        <v>416</v>
      </c>
      <c r="D345" s="524">
        <v>1</v>
      </c>
      <c r="E345" s="524" t="s">
        <v>536</v>
      </c>
      <c r="F345" s="525" t="s">
        <v>536</v>
      </c>
      <c r="G345" s="526"/>
      <c r="H345" s="526"/>
      <c r="I345" s="526"/>
      <c r="J345" s="526"/>
      <c r="K345" s="526"/>
      <c r="L345" s="527">
        <v>0</v>
      </c>
      <c r="M345" s="528">
        <v>0</v>
      </c>
      <c r="N345" s="528">
        <v>0</v>
      </c>
      <c r="O345" s="528">
        <v>0</v>
      </c>
      <c r="P345" s="529">
        <v>0</v>
      </c>
      <c r="Q345" s="529">
        <v>0</v>
      </c>
      <c r="R345" s="530">
        <v>24665.768400000001</v>
      </c>
      <c r="S345" s="531"/>
      <c r="T345" s="530">
        <v>0</v>
      </c>
    </row>
    <row r="346" spans="1:20">
      <c r="A346" s="522">
        <v>136882</v>
      </c>
      <c r="B346" s="522">
        <v>3304220</v>
      </c>
      <c r="C346" s="523" t="s">
        <v>417</v>
      </c>
      <c r="D346" s="524">
        <v>1</v>
      </c>
      <c r="E346" s="524" t="s">
        <v>536</v>
      </c>
      <c r="F346" s="525" t="s">
        <v>536</v>
      </c>
      <c r="G346" s="526"/>
      <c r="H346" s="526"/>
      <c r="I346" s="526"/>
      <c r="J346" s="526"/>
      <c r="K346" s="526"/>
      <c r="L346" s="527">
        <v>0</v>
      </c>
      <c r="M346" s="528">
        <v>0</v>
      </c>
      <c r="N346" s="528">
        <v>0</v>
      </c>
      <c r="O346" s="528">
        <v>0</v>
      </c>
      <c r="P346" s="529">
        <v>0</v>
      </c>
      <c r="Q346" s="529">
        <v>0</v>
      </c>
      <c r="R346" s="530">
        <v>23397.9018</v>
      </c>
      <c r="S346" s="531"/>
      <c r="T346" s="530">
        <v>0</v>
      </c>
    </row>
    <row r="347" spans="1:20">
      <c r="A347" s="522">
        <v>139841</v>
      </c>
      <c r="B347" s="522">
        <v>3304227</v>
      </c>
      <c r="C347" s="523" t="s">
        <v>418</v>
      </c>
      <c r="D347" s="524">
        <v>1</v>
      </c>
      <c r="E347" s="524" t="s">
        <v>536</v>
      </c>
      <c r="F347" s="525" t="s">
        <v>536</v>
      </c>
      <c r="G347" s="526"/>
      <c r="H347" s="526"/>
      <c r="I347" s="526"/>
      <c r="J347" s="526"/>
      <c r="K347" s="526"/>
      <c r="L347" s="527">
        <v>0</v>
      </c>
      <c r="M347" s="528">
        <v>0</v>
      </c>
      <c r="N347" s="528">
        <v>0</v>
      </c>
      <c r="O347" s="528">
        <v>0</v>
      </c>
      <c r="P347" s="529">
        <v>0</v>
      </c>
      <c r="Q347" s="529">
        <v>0</v>
      </c>
      <c r="R347" s="530">
        <v>37171.5435</v>
      </c>
      <c r="S347" s="531"/>
      <c r="T347" s="530">
        <v>0</v>
      </c>
    </row>
    <row r="348" spans="1:20">
      <c r="A348" s="522">
        <v>151403</v>
      </c>
      <c r="B348" s="522">
        <v>3304237</v>
      </c>
      <c r="C348" s="523" t="s">
        <v>419</v>
      </c>
      <c r="D348" s="524">
        <v>1</v>
      </c>
      <c r="E348" s="524" t="s">
        <v>536</v>
      </c>
      <c r="F348" s="525" t="s">
        <v>536</v>
      </c>
      <c r="G348" s="526"/>
      <c r="H348" s="526"/>
      <c r="I348" s="526"/>
      <c r="J348" s="526"/>
      <c r="K348" s="526"/>
      <c r="L348" s="527">
        <v>0</v>
      </c>
      <c r="M348" s="528">
        <v>0</v>
      </c>
      <c r="N348" s="528">
        <v>0</v>
      </c>
      <c r="O348" s="528">
        <v>0</v>
      </c>
      <c r="P348" s="529">
        <v>0</v>
      </c>
      <c r="Q348" s="529">
        <v>0</v>
      </c>
      <c r="R348" s="530">
        <v>262217.86499999999</v>
      </c>
      <c r="S348" s="531"/>
      <c r="T348" s="530">
        <v>0</v>
      </c>
    </row>
    <row r="349" spans="1:20">
      <c r="A349" s="522">
        <v>139746</v>
      </c>
      <c r="B349" s="522">
        <v>3304240</v>
      </c>
      <c r="C349" s="523" t="s">
        <v>420</v>
      </c>
      <c r="D349" s="524">
        <v>1</v>
      </c>
      <c r="E349" s="524" t="s">
        <v>536</v>
      </c>
      <c r="F349" s="525" t="s">
        <v>537</v>
      </c>
      <c r="G349" s="526">
        <v>45</v>
      </c>
      <c r="H349" s="526">
        <v>0</v>
      </c>
      <c r="I349" s="526">
        <v>25</v>
      </c>
      <c r="J349" s="526">
        <v>18</v>
      </c>
      <c r="K349" s="526" t="s">
        <v>538</v>
      </c>
      <c r="L349" s="527">
        <v>0</v>
      </c>
      <c r="M349" s="528">
        <v>0</v>
      </c>
      <c r="N349" s="528">
        <v>0</v>
      </c>
      <c r="O349" s="528">
        <v>0</v>
      </c>
      <c r="P349" s="529">
        <v>0</v>
      </c>
      <c r="Q349" s="529">
        <v>0</v>
      </c>
      <c r="R349" s="530">
        <v>32849.271000000001</v>
      </c>
      <c r="S349" s="531"/>
      <c r="T349" s="530">
        <v>0</v>
      </c>
    </row>
    <row r="350" spans="1:20">
      <c r="A350" s="522">
        <v>137034</v>
      </c>
      <c r="B350" s="522">
        <v>3304241</v>
      </c>
      <c r="C350" s="523" t="s">
        <v>421</v>
      </c>
      <c r="D350" s="524">
        <v>1</v>
      </c>
      <c r="E350" s="524" t="s">
        <v>536</v>
      </c>
      <c r="F350" s="525" t="s">
        <v>536</v>
      </c>
      <c r="G350" s="526"/>
      <c r="H350" s="526"/>
      <c r="I350" s="526"/>
      <c r="J350" s="526"/>
      <c r="K350" s="526"/>
      <c r="L350" s="527">
        <v>0</v>
      </c>
      <c r="M350" s="528">
        <v>0</v>
      </c>
      <c r="N350" s="528">
        <v>0</v>
      </c>
      <c r="O350" s="528">
        <v>0</v>
      </c>
      <c r="P350" s="529">
        <v>0</v>
      </c>
      <c r="Q350" s="529">
        <v>0</v>
      </c>
      <c r="R350" s="530">
        <v>31696.665000000001</v>
      </c>
      <c r="S350" s="531"/>
      <c r="T350" s="530">
        <v>0</v>
      </c>
    </row>
    <row r="351" spans="1:20">
      <c r="A351" s="522">
        <v>139994</v>
      </c>
      <c r="B351" s="522">
        <v>3304246</v>
      </c>
      <c r="C351" s="523" t="s">
        <v>422</v>
      </c>
      <c r="D351" s="524">
        <v>1</v>
      </c>
      <c r="E351" s="524" t="s">
        <v>536</v>
      </c>
      <c r="F351" s="525" t="s">
        <v>536</v>
      </c>
      <c r="G351" s="526"/>
      <c r="H351" s="526"/>
      <c r="I351" s="526"/>
      <c r="J351" s="526"/>
      <c r="K351" s="526"/>
      <c r="L351" s="527">
        <v>0</v>
      </c>
      <c r="M351" s="528">
        <v>0</v>
      </c>
      <c r="N351" s="528">
        <v>0</v>
      </c>
      <c r="O351" s="528">
        <v>0</v>
      </c>
      <c r="P351" s="529">
        <v>0</v>
      </c>
      <c r="Q351" s="529">
        <v>0</v>
      </c>
      <c r="R351" s="530">
        <v>39764.906999999999</v>
      </c>
      <c r="S351" s="531"/>
      <c r="T351" s="530">
        <v>1198171.6299999999</v>
      </c>
    </row>
    <row r="352" spans="1:20">
      <c r="A352" s="522">
        <v>136778</v>
      </c>
      <c r="B352" s="522">
        <v>3304300</v>
      </c>
      <c r="C352" s="523" t="s">
        <v>423</v>
      </c>
      <c r="D352" s="524">
        <v>1</v>
      </c>
      <c r="E352" s="524" t="s">
        <v>536</v>
      </c>
      <c r="F352" s="525" t="s">
        <v>536</v>
      </c>
      <c r="G352" s="526"/>
      <c r="H352" s="526"/>
      <c r="I352" s="526"/>
      <c r="J352" s="526"/>
      <c r="K352" s="526"/>
      <c r="L352" s="527">
        <v>0</v>
      </c>
      <c r="M352" s="528">
        <v>0</v>
      </c>
      <c r="N352" s="528">
        <v>0</v>
      </c>
      <c r="O352" s="528">
        <v>0</v>
      </c>
      <c r="P352" s="529">
        <v>0</v>
      </c>
      <c r="Q352" s="529">
        <v>0</v>
      </c>
      <c r="R352" s="530">
        <v>35442.6345</v>
      </c>
      <c r="S352" s="531"/>
      <c r="T352" s="530">
        <v>0</v>
      </c>
    </row>
    <row r="353" spans="1:20">
      <c r="A353" s="522">
        <v>138136</v>
      </c>
      <c r="B353" s="522">
        <v>3304307</v>
      </c>
      <c r="C353" s="523" t="s">
        <v>424</v>
      </c>
      <c r="D353" s="524">
        <v>1</v>
      </c>
      <c r="E353" s="524" t="s">
        <v>536</v>
      </c>
      <c r="F353" s="525" t="s">
        <v>536</v>
      </c>
      <c r="G353" s="526"/>
      <c r="H353" s="526"/>
      <c r="I353" s="526"/>
      <c r="J353" s="526"/>
      <c r="K353" s="526"/>
      <c r="L353" s="527">
        <v>0</v>
      </c>
      <c r="M353" s="528">
        <v>0</v>
      </c>
      <c r="N353" s="528">
        <v>0</v>
      </c>
      <c r="O353" s="528">
        <v>0</v>
      </c>
      <c r="P353" s="529">
        <v>0</v>
      </c>
      <c r="Q353" s="529">
        <v>0</v>
      </c>
      <c r="R353" s="530">
        <v>72614.178</v>
      </c>
      <c r="S353" s="531"/>
      <c r="T353" s="530">
        <v>0</v>
      </c>
    </row>
    <row r="354" spans="1:20">
      <c r="A354" s="522">
        <v>138059</v>
      </c>
      <c r="B354" s="522">
        <v>3304323</v>
      </c>
      <c r="C354" s="523" t="s">
        <v>425</v>
      </c>
      <c r="D354" s="524">
        <v>1</v>
      </c>
      <c r="E354" s="524" t="s">
        <v>536</v>
      </c>
      <c r="F354" s="525" t="s">
        <v>536</v>
      </c>
      <c r="G354" s="526"/>
      <c r="H354" s="526"/>
      <c r="I354" s="526"/>
      <c r="J354" s="526"/>
      <c r="K354" s="526"/>
      <c r="L354" s="527">
        <v>0</v>
      </c>
      <c r="M354" s="528">
        <v>0</v>
      </c>
      <c r="N354" s="528">
        <v>0</v>
      </c>
      <c r="O354" s="528">
        <v>0</v>
      </c>
      <c r="P354" s="529">
        <v>0</v>
      </c>
      <c r="Q354" s="529">
        <v>0</v>
      </c>
      <c r="R354" s="530">
        <v>32561.119500000001</v>
      </c>
      <c r="S354" s="531"/>
      <c r="T354" s="530">
        <v>0</v>
      </c>
    </row>
    <row r="355" spans="1:20">
      <c r="A355" s="522">
        <v>137053</v>
      </c>
      <c r="B355" s="522">
        <v>3304331</v>
      </c>
      <c r="C355" s="523" t="s">
        <v>426</v>
      </c>
      <c r="D355" s="524">
        <v>1</v>
      </c>
      <c r="E355" s="524" t="s">
        <v>536</v>
      </c>
      <c r="F355" s="525" t="s">
        <v>537</v>
      </c>
      <c r="G355" s="526">
        <v>10</v>
      </c>
      <c r="H355" s="526">
        <v>0</v>
      </c>
      <c r="I355" s="526">
        <v>6</v>
      </c>
      <c r="J355" s="526">
        <v>3</v>
      </c>
      <c r="K355" s="526" t="s">
        <v>538</v>
      </c>
      <c r="L355" s="527">
        <v>0</v>
      </c>
      <c r="M355" s="528">
        <v>0</v>
      </c>
      <c r="N355" s="528">
        <v>0</v>
      </c>
      <c r="O355" s="528">
        <v>0</v>
      </c>
      <c r="P355" s="529">
        <v>0</v>
      </c>
      <c r="Q355" s="529">
        <v>0</v>
      </c>
      <c r="R355" s="530">
        <v>52731.724499999997</v>
      </c>
      <c r="S355" s="531"/>
      <c r="T355" s="530">
        <v>0</v>
      </c>
    </row>
    <row r="356" spans="1:20">
      <c r="A356" s="522">
        <v>141835</v>
      </c>
      <c r="B356" s="522">
        <v>3304616</v>
      </c>
      <c r="C356" s="523" t="s">
        <v>427</v>
      </c>
      <c r="D356" s="524">
        <v>1</v>
      </c>
      <c r="E356" s="524" t="s">
        <v>536</v>
      </c>
      <c r="F356" s="525" t="s">
        <v>536</v>
      </c>
      <c r="G356" s="526"/>
      <c r="H356" s="526"/>
      <c r="I356" s="526"/>
      <c r="J356" s="526"/>
      <c r="K356" s="526"/>
      <c r="L356" s="527">
        <v>0</v>
      </c>
      <c r="M356" s="528">
        <v>0</v>
      </c>
      <c r="N356" s="528">
        <v>0</v>
      </c>
      <c r="O356" s="528">
        <v>0</v>
      </c>
      <c r="P356" s="529">
        <v>0</v>
      </c>
      <c r="Q356" s="529">
        <v>0</v>
      </c>
      <c r="R356" s="530">
        <v>29391.453000000001</v>
      </c>
      <c r="S356" s="531"/>
      <c r="T356" s="530">
        <v>0</v>
      </c>
    </row>
    <row r="357" spans="1:20">
      <c r="A357" s="522">
        <v>137988</v>
      </c>
      <c r="B357" s="522">
        <v>3304660</v>
      </c>
      <c r="C357" s="523" t="s">
        <v>428</v>
      </c>
      <c r="D357" s="524">
        <v>1</v>
      </c>
      <c r="E357" s="524" t="s">
        <v>536</v>
      </c>
      <c r="F357" s="525" t="s">
        <v>536</v>
      </c>
      <c r="G357" s="526"/>
      <c r="H357" s="526"/>
      <c r="I357" s="526"/>
      <c r="J357" s="526"/>
      <c r="K357" s="526"/>
      <c r="L357" s="527">
        <v>0</v>
      </c>
      <c r="M357" s="528">
        <v>0</v>
      </c>
      <c r="N357" s="528">
        <v>0</v>
      </c>
      <c r="O357" s="528">
        <v>0</v>
      </c>
      <c r="P357" s="529">
        <v>0</v>
      </c>
      <c r="Q357" s="529">
        <v>0</v>
      </c>
      <c r="R357" s="530">
        <v>45816.088499999998</v>
      </c>
      <c r="S357" s="531"/>
      <c r="T357" s="530">
        <v>0</v>
      </c>
    </row>
    <row r="358" spans="1:20">
      <c r="A358" s="522">
        <v>140524</v>
      </c>
      <c r="B358" s="522">
        <v>3304661</v>
      </c>
      <c r="C358" s="523" t="s">
        <v>429</v>
      </c>
      <c r="D358" s="524">
        <v>1</v>
      </c>
      <c r="E358" s="524" t="s">
        <v>536</v>
      </c>
      <c r="F358" s="525" t="s">
        <v>536</v>
      </c>
      <c r="G358" s="526"/>
      <c r="H358" s="526"/>
      <c r="I358" s="526"/>
      <c r="J358" s="526"/>
      <c r="K358" s="526"/>
      <c r="L358" s="527">
        <v>0</v>
      </c>
      <c r="M358" s="528">
        <v>0</v>
      </c>
      <c r="N358" s="528">
        <v>0</v>
      </c>
      <c r="O358" s="528">
        <v>0</v>
      </c>
      <c r="P358" s="529">
        <v>0</v>
      </c>
      <c r="Q358" s="529">
        <v>0</v>
      </c>
      <c r="R358" s="530">
        <v>24089.465400000001</v>
      </c>
      <c r="S358" s="531"/>
      <c r="T358" s="530">
        <v>0</v>
      </c>
    </row>
    <row r="359" spans="1:20">
      <c r="A359" s="522">
        <v>147707</v>
      </c>
      <c r="B359" s="522">
        <v>3304663</v>
      </c>
      <c r="C359" s="523" t="s">
        <v>430</v>
      </c>
      <c r="D359" s="524">
        <v>1</v>
      </c>
      <c r="E359" s="524" t="s">
        <v>536</v>
      </c>
      <c r="F359" s="525" t="s">
        <v>536</v>
      </c>
      <c r="G359" s="526"/>
      <c r="H359" s="526"/>
      <c r="I359" s="526"/>
      <c r="J359" s="526"/>
      <c r="K359" s="526"/>
      <c r="L359" s="527">
        <v>0</v>
      </c>
      <c r="M359" s="528">
        <v>0</v>
      </c>
      <c r="N359" s="528">
        <v>0</v>
      </c>
      <c r="O359" s="528">
        <v>0</v>
      </c>
      <c r="P359" s="529">
        <v>0</v>
      </c>
      <c r="Q359" s="529">
        <v>0</v>
      </c>
      <c r="R359" s="530">
        <v>37171.5435</v>
      </c>
      <c r="S359" s="531"/>
      <c r="T359" s="530">
        <v>0</v>
      </c>
    </row>
    <row r="360" spans="1:20">
      <c r="A360" s="522">
        <v>146124</v>
      </c>
      <c r="B360" s="522">
        <v>3304804</v>
      </c>
      <c r="C360" s="523" t="s">
        <v>431</v>
      </c>
      <c r="D360" s="524">
        <v>1</v>
      </c>
      <c r="E360" s="524" t="s">
        <v>536</v>
      </c>
      <c r="F360" s="525" t="s">
        <v>536</v>
      </c>
      <c r="G360" s="526"/>
      <c r="H360" s="526"/>
      <c r="I360" s="526"/>
      <c r="J360" s="526"/>
      <c r="K360" s="526"/>
      <c r="L360" s="527">
        <v>0</v>
      </c>
      <c r="M360" s="528">
        <v>0</v>
      </c>
      <c r="N360" s="528">
        <v>0</v>
      </c>
      <c r="O360" s="528">
        <v>0</v>
      </c>
      <c r="P360" s="529">
        <v>0</v>
      </c>
      <c r="Q360" s="529">
        <v>0</v>
      </c>
      <c r="R360" s="530">
        <v>30544.059000000001</v>
      </c>
      <c r="S360" s="531"/>
      <c r="T360" s="530">
        <v>0</v>
      </c>
    </row>
    <row r="361" spans="1:20">
      <c r="A361" s="522">
        <v>143562</v>
      </c>
      <c r="B361" s="522">
        <v>3305402</v>
      </c>
      <c r="C361" s="523" t="s">
        <v>432</v>
      </c>
      <c r="D361" s="524">
        <v>1</v>
      </c>
      <c r="E361" s="524" t="s">
        <v>536</v>
      </c>
      <c r="F361" s="525" t="s">
        <v>536</v>
      </c>
      <c r="G361" s="526"/>
      <c r="H361" s="526"/>
      <c r="I361" s="526"/>
      <c r="J361" s="526"/>
      <c r="K361" s="526"/>
      <c r="L361" s="527">
        <v>0</v>
      </c>
      <c r="M361" s="528">
        <v>0</v>
      </c>
      <c r="N361" s="528">
        <v>0</v>
      </c>
      <c r="O361" s="528">
        <v>0</v>
      </c>
      <c r="P361" s="529">
        <v>0</v>
      </c>
      <c r="Q361" s="529">
        <v>0</v>
      </c>
      <c r="R361" s="530">
        <v>28584.628799999999</v>
      </c>
      <c r="S361" s="531"/>
      <c r="T361" s="530">
        <v>0</v>
      </c>
    </row>
    <row r="362" spans="1:20">
      <c r="A362" s="522">
        <v>143435</v>
      </c>
      <c r="B362" s="522">
        <v>3305403</v>
      </c>
      <c r="C362" s="523" t="s">
        <v>433</v>
      </c>
      <c r="D362" s="524">
        <v>1</v>
      </c>
      <c r="E362" s="524" t="s">
        <v>536</v>
      </c>
      <c r="F362" s="525" t="s">
        <v>536</v>
      </c>
      <c r="G362" s="526"/>
      <c r="H362" s="526"/>
      <c r="I362" s="526"/>
      <c r="J362" s="526"/>
      <c r="K362" s="526"/>
      <c r="L362" s="527">
        <v>0</v>
      </c>
      <c r="M362" s="528">
        <v>0</v>
      </c>
      <c r="N362" s="528">
        <v>0</v>
      </c>
      <c r="O362" s="528">
        <v>0</v>
      </c>
      <c r="P362" s="529">
        <v>0</v>
      </c>
      <c r="Q362" s="529">
        <v>0</v>
      </c>
      <c r="R362" s="530">
        <v>44663.482499999998</v>
      </c>
      <c r="S362" s="531"/>
      <c r="T362" s="530">
        <v>0</v>
      </c>
    </row>
    <row r="363" spans="1:20">
      <c r="A363" s="522">
        <v>137047</v>
      </c>
      <c r="B363" s="522">
        <v>3305404</v>
      </c>
      <c r="C363" s="523" t="s">
        <v>434</v>
      </c>
      <c r="D363" s="524">
        <v>1</v>
      </c>
      <c r="E363" s="524" t="s">
        <v>536</v>
      </c>
      <c r="F363" s="525" t="s">
        <v>536</v>
      </c>
      <c r="G363" s="526"/>
      <c r="H363" s="526"/>
      <c r="I363" s="526"/>
      <c r="J363" s="526"/>
      <c r="K363" s="526"/>
      <c r="L363" s="527">
        <v>0</v>
      </c>
      <c r="M363" s="528">
        <v>0</v>
      </c>
      <c r="N363" s="528">
        <v>0</v>
      </c>
      <c r="O363" s="528">
        <v>0</v>
      </c>
      <c r="P363" s="529">
        <v>0</v>
      </c>
      <c r="Q363" s="529">
        <v>0</v>
      </c>
      <c r="R363" s="530">
        <v>39476.755499999999</v>
      </c>
      <c r="S363" s="531"/>
      <c r="T363" s="530">
        <v>0</v>
      </c>
    </row>
    <row r="364" spans="1:20">
      <c r="A364" s="522">
        <v>137046</v>
      </c>
      <c r="B364" s="522">
        <v>3305405</v>
      </c>
      <c r="C364" s="523" t="s">
        <v>435</v>
      </c>
      <c r="D364" s="524">
        <v>1</v>
      </c>
      <c r="E364" s="524" t="s">
        <v>536</v>
      </c>
      <c r="F364" s="525" t="s">
        <v>536</v>
      </c>
      <c r="G364" s="526"/>
      <c r="H364" s="526"/>
      <c r="I364" s="526"/>
      <c r="J364" s="526"/>
      <c r="K364" s="526"/>
      <c r="L364" s="527">
        <v>0</v>
      </c>
      <c r="M364" s="528">
        <v>0</v>
      </c>
      <c r="N364" s="528">
        <v>0</v>
      </c>
      <c r="O364" s="528">
        <v>0</v>
      </c>
      <c r="P364" s="529">
        <v>0</v>
      </c>
      <c r="Q364" s="529">
        <v>0</v>
      </c>
      <c r="R364" s="530">
        <v>32561.119500000001</v>
      </c>
      <c r="S364" s="531"/>
      <c r="T364" s="530">
        <v>0</v>
      </c>
    </row>
    <row r="365" spans="1:20">
      <c r="A365" s="522">
        <v>137044</v>
      </c>
      <c r="B365" s="522">
        <v>3305406</v>
      </c>
      <c r="C365" s="523" t="s">
        <v>436</v>
      </c>
      <c r="D365" s="524">
        <v>1</v>
      </c>
      <c r="E365" s="524" t="s">
        <v>536</v>
      </c>
      <c r="F365" s="525" t="s">
        <v>536</v>
      </c>
      <c r="G365" s="526"/>
      <c r="H365" s="526"/>
      <c r="I365" s="526"/>
      <c r="J365" s="526"/>
      <c r="K365" s="526"/>
      <c r="L365" s="527">
        <v>0</v>
      </c>
      <c r="M365" s="528">
        <v>0</v>
      </c>
      <c r="N365" s="528">
        <v>0</v>
      </c>
      <c r="O365" s="528">
        <v>0</v>
      </c>
      <c r="P365" s="529">
        <v>0</v>
      </c>
      <c r="Q365" s="529">
        <v>0</v>
      </c>
      <c r="R365" s="530">
        <v>16542.4715</v>
      </c>
      <c r="S365" s="531"/>
      <c r="T365" s="530">
        <v>0</v>
      </c>
    </row>
    <row r="366" spans="1:20">
      <c r="A366" s="522">
        <v>137045</v>
      </c>
      <c r="B366" s="522">
        <v>3305407</v>
      </c>
      <c r="C366" s="523" t="s">
        <v>437</v>
      </c>
      <c r="D366" s="524">
        <v>1</v>
      </c>
      <c r="E366" s="524" t="s">
        <v>536</v>
      </c>
      <c r="F366" s="525" t="s">
        <v>536</v>
      </c>
      <c r="G366" s="526"/>
      <c r="H366" s="526"/>
      <c r="I366" s="526"/>
      <c r="J366" s="526"/>
      <c r="K366" s="526"/>
      <c r="L366" s="527">
        <v>0</v>
      </c>
      <c r="M366" s="528">
        <v>0</v>
      </c>
      <c r="N366" s="528">
        <v>0</v>
      </c>
      <c r="O366" s="528">
        <v>0</v>
      </c>
      <c r="P366" s="529">
        <v>0</v>
      </c>
      <c r="Q366" s="529">
        <v>0</v>
      </c>
      <c r="R366" s="530">
        <v>58782.906000000003</v>
      </c>
      <c r="S366" s="531"/>
      <c r="T366" s="530">
        <v>0</v>
      </c>
    </row>
    <row r="367" spans="1:20">
      <c r="A367" s="522">
        <v>137043</v>
      </c>
      <c r="B367" s="522">
        <v>3305408</v>
      </c>
      <c r="C367" s="523" t="s">
        <v>438</v>
      </c>
      <c r="D367" s="524">
        <v>1</v>
      </c>
      <c r="E367" s="524" t="s">
        <v>536</v>
      </c>
      <c r="F367" s="525" t="s">
        <v>536</v>
      </c>
      <c r="G367" s="526"/>
      <c r="H367" s="526"/>
      <c r="I367" s="526"/>
      <c r="J367" s="526"/>
      <c r="K367" s="526"/>
      <c r="L367" s="527">
        <v>0</v>
      </c>
      <c r="M367" s="528">
        <v>0</v>
      </c>
      <c r="N367" s="528">
        <v>0</v>
      </c>
      <c r="O367" s="528">
        <v>0</v>
      </c>
      <c r="P367" s="529">
        <v>0</v>
      </c>
      <c r="Q367" s="529">
        <v>0</v>
      </c>
      <c r="R367" s="530">
        <v>25818.374400000001</v>
      </c>
      <c r="S367" s="531"/>
      <c r="T367" s="530">
        <v>0</v>
      </c>
    </row>
    <row r="368" spans="1:20">
      <c r="A368" s="522">
        <v>137858</v>
      </c>
      <c r="B368" s="522">
        <v>3305409</v>
      </c>
      <c r="C368" s="523" t="s">
        <v>439</v>
      </c>
      <c r="D368" s="524">
        <v>1</v>
      </c>
      <c r="E368" s="524" t="s">
        <v>536</v>
      </c>
      <c r="F368" s="525" t="s">
        <v>536</v>
      </c>
      <c r="G368" s="526"/>
      <c r="H368" s="526"/>
      <c r="I368" s="526"/>
      <c r="J368" s="526"/>
      <c r="K368" s="526"/>
      <c r="L368" s="527">
        <v>0</v>
      </c>
      <c r="M368" s="528">
        <v>0</v>
      </c>
      <c r="N368" s="528">
        <v>0</v>
      </c>
      <c r="O368" s="528">
        <v>0</v>
      </c>
      <c r="P368" s="529">
        <v>0</v>
      </c>
      <c r="Q368" s="529">
        <v>0</v>
      </c>
      <c r="R368" s="530">
        <v>17980.653600000001</v>
      </c>
      <c r="S368" s="531"/>
      <c r="T368" s="530">
        <v>0</v>
      </c>
    </row>
    <row r="369" spans="1:20">
      <c r="A369" s="522">
        <v>136908</v>
      </c>
      <c r="B369" s="522">
        <v>3305410</v>
      </c>
      <c r="C369" s="523" t="s">
        <v>440</v>
      </c>
      <c r="D369" s="524">
        <v>1</v>
      </c>
      <c r="E369" s="524" t="s">
        <v>536</v>
      </c>
      <c r="F369" s="525" t="s">
        <v>537</v>
      </c>
      <c r="G369" s="526">
        <v>4</v>
      </c>
      <c r="H369" s="526">
        <v>0</v>
      </c>
      <c r="I369" s="526">
        <v>1</v>
      </c>
      <c r="J369" s="526">
        <v>2</v>
      </c>
      <c r="K369" s="526" t="s">
        <v>538</v>
      </c>
      <c r="L369" s="527">
        <v>0</v>
      </c>
      <c r="M369" s="528">
        <v>0</v>
      </c>
      <c r="N369" s="528">
        <v>0</v>
      </c>
      <c r="O369" s="528">
        <v>0</v>
      </c>
      <c r="P369" s="529">
        <v>0</v>
      </c>
      <c r="Q369" s="529">
        <v>0</v>
      </c>
      <c r="R369" s="530">
        <v>39764.906999999999</v>
      </c>
      <c r="S369" s="531"/>
      <c r="T369" s="530">
        <v>0</v>
      </c>
    </row>
    <row r="370" spans="1:20">
      <c r="A370" s="522">
        <v>136406</v>
      </c>
      <c r="B370" s="522">
        <v>3305411</v>
      </c>
      <c r="C370" s="523" t="s">
        <v>441</v>
      </c>
      <c r="D370" s="524">
        <v>1</v>
      </c>
      <c r="E370" s="524" t="s">
        <v>536</v>
      </c>
      <c r="F370" s="525" t="s">
        <v>537</v>
      </c>
      <c r="G370" s="526">
        <v>45</v>
      </c>
      <c r="H370" s="526">
        <v>0</v>
      </c>
      <c r="I370" s="526">
        <v>30</v>
      </c>
      <c r="J370" s="526">
        <v>15</v>
      </c>
      <c r="K370" s="526" t="s">
        <v>538</v>
      </c>
      <c r="L370" s="527">
        <v>0</v>
      </c>
      <c r="M370" s="528">
        <v>0</v>
      </c>
      <c r="N370" s="528">
        <v>0</v>
      </c>
      <c r="O370" s="528">
        <v>0</v>
      </c>
      <c r="P370" s="529">
        <v>0</v>
      </c>
      <c r="Q370" s="529">
        <v>0</v>
      </c>
      <c r="R370" s="530">
        <v>35730.786</v>
      </c>
      <c r="S370" s="531"/>
      <c r="T370" s="530">
        <v>0</v>
      </c>
    </row>
    <row r="371" spans="1:20">
      <c r="A371" s="522">
        <v>138695</v>
      </c>
      <c r="B371" s="522">
        <v>3305412</v>
      </c>
      <c r="C371" s="523" t="s">
        <v>442</v>
      </c>
      <c r="D371" s="524">
        <v>1</v>
      </c>
      <c r="E371" s="524" t="s">
        <v>536</v>
      </c>
      <c r="F371" s="525" t="s">
        <v>536</v>
      </c>
      <c r="G371" s="526"/>
      <c r="H371" s="526"/>
      <c r="I371" s="526"/>
      <c r="J371" s="526"/>
      <c r="K371" s="526"/>
      <c r="L371" s="527">
        <v>0</v>
      </c>
      <c r="M371" s="528">
        <v>0</v>
      </c>
      <c r="N371" s="528">
        <v>0</v>
      </c>
      <c r="O371" s="528">
        <v>0</v>
      </c>
      <c r="P371" s="529">
        <v>0</v>
      </c>
      <c r="Q371" s="529">
        <v>0</v>
      </c>
      <c r="R371" s="530">
        <v>25933.634999999998</v>
      </c>
      <c r="S371" s="531"/>
      <c r="T371" s="530">
        <v>0</v>
      </c>
    </row>
    <row r="372" spans="1:20">
      <c r="A372" s="522">
        <v>136590</v>
      </c>
      <c r="B372" s="522">
        <v>3305414</v>
      </c>
      <c r="C372" s="523" t="s">
        <v>443</v>
      </c>
      <c r="D372" s="524">
        <v>1</v>
      </c>
      <c r="E372" s="524" t="s">
        <v>536</v>
      </c>
      <c r="F372" s="525" t="s">
        <v>536</v>
      </c>
      <c r="G372" s="526"/>
      <c r="H372" s="526"/>
      <c r="I372" s="526"/>
      <c r="J372" s="526"/>
      <c r="K372" s="526"/>
      <c r="L372" s="527">
        <v>0</v>
      </c>
      <c r="M372" s="528">
        <v>0</v>
      </c>
      <c r="N372" s="528">
        <v>0</v>
      </c>
      <c r="O372" s="528">
        <v>0</v>
      </c>
      <c r="P372" s="529">
        <v>0</v>
      </c>
      <c r="Q372" s="529">
        <v>0</v>
      </c>
      <c r="R372" s="530">
        <v>29967.756000000001</v>
      </c>
      <c r="S372" s="531"/>
      <c r="T372" s="530">
        <v>0</v>
      </c>
    </row>
    <row r="373" spans="1:20">
      <c r="A373" s="522">
        <v>150320</v>
      </c>
      <c r="B373" s="522">
        <v>3305415</v>
      </c>
      <c r="C373" s="523" t="s">
        <v>444</v>
      </c>
      <c r="D373" s="524">
        <v>1</v>
      </c>
      <c r="E373" s="524" t="s">
        <v>536</v>
      </c>
      <c r="F373" s="525" t="s">
        <v>536</v>
      </c>
      <c r="G373" s="526"/>
      <c r="H373" s="526"/>
      <c r="I373" s="526"/>
      <c r="J373" s="526"/>
      <c r="K373" s="526"/>
      <c r="L373" s="527">
        <v>0</v>
      </c>
      <c r="M373" s="528">
        <v>0</v>
      </c>
      <c r="N373" s="528">
        <v>0</v>
      </c>
      <c r="O373" s="528">
        <v>0</v>
      </c>
      <c r="P373" s="529">
        <v>0</v>
      </c>
      <c r="Q373" s="529">
        <v>0</v>
      </c>
      <c r="R373" s="530">
        <v>25933.634999999998</v>
      </c>
      <c r="S373" s="531"/>
      <c r="T373" s="530">
        <v>0</v>
      </c>
    </row>
    <row r="374" spans="1:20">
      <c r="A374" s="522">
        <v>135907</v>
      </c>
      <c r="B374" s="522">
        <v>3306905</v>
      </c>
      <c r="C374" s="523" t="s">
        <v>445</v>
      </c>
      <c r="D374" s="524">
        <v>1</v>
      </c>
      <c r="E374" s="524" t="s">
        <v>536</v>
      </c>
      <c r="F374" s="525" t="s">
        <v>536</v>
      </c>
      <c r="G374" s="526"/>
      <c r="H374" s="526"/>
      <c r="I374" s="526"/>
      <c r="J374" s="526"/>
      <c r="K374" s="526"/>
      <c r="L374" s="527">
        <v>0</v>
      </c>
      <c r="M374" s="528">
        <v>0</v>
      </c>
      <c r="N374" s="528">
        <v>0</v>
      </c>
      <c r="O374" s="528">
        <v>0</v>
      </c>
      <c r="P374" s="529">
        <v>0</v>
      </c>
      <c r="Q374" s="529">
        <v>0</v>
      </c>
      <c r="R374" s="530">
        <v>2712.4767000000002</v>
      </c>
      <c r="S374" s="531"/>
      <c r="T374" s="530">
        <v>0</v>
      </c>
    </row>
    <row r="375" spans="1:20">
      <c r="A375" s="522">
        <v>136152</v>
      </c>
      <c r="B375" s="522">
        <v>3306906</v>
      </c>
      <c r="C375" s="523" t="s">
        <v>446</v>
      </c>
      <c r="D375" s="524">
        <v>1</v>
      </c>
      <c r="E375" s="524" t="s">
        <v>536</v>
      </c>
      <c r="F375" s="525" t="s">
        <v>536</v>
      </c>
      <c r="G375" s="526"/>
      <c r="H375" s="526"/>
      <c r="I375" s="526"/>
      <c r="J375" s="526"/>
      <c r="K375" s="526"/>
      <c r="L375" s="527">
        <v>0</v>
      </c>
      <c r="M375" s="528">
        <v>0</v>
      </c>
      <c r="N375" s="528">
        <v>0</v>
      </c>
      <c r="O375" s="528">
        <v>0</v>
      </c>
      <c r="P375" s="529">
        <v>0</v>
      </c>
      <c r="Q375" s="529">
        <v>0</v>
      </c>
      <c r="R375" s="530">
        <v>59359.209000000003</v>
      </c>
      <c r="S375" s="531"/>
      <c r="T375" s="530">
        <v>0</v>
      </c>
    </row>
    <row r="376" spans="1:20">
      <c r="A376" s="522">
        <v>135911</v>
      </c>
      <c r="B376" s="522">
        <v>3306907</v>
      </c>
      <c r="C376" s="523" t="s">
        <v>447</v>
      </c>
      <c r="D376" s="524">
        <v>1</v>
      </c>
      <c r="E376" s="524" t="s">
        <v>536</v>
      </c>
      <c r="F376" s="525" t="s">
        <v>536</v>
      </c>
      <c r="G376" s="526"/>
      <c r="H376" s="526"/>
      <c r="I376" s="526"/>
      <c r="J376" s="526"/>
      <c r="K376" s="526"/>
      <c r="L376" s="527">
        <v>0</v>
      </c>
      <c r="M376" s="528">
        <v>0</v>
      </c>
      <c r="N376" s="528">
        <v>0</v>
      </c>
      <c r="O376" s="528">
        <v>0</v>
      </c>
      <c r="P376" s="529">
        <v>0</v>
      </c>
      <c r="Q376" s="529">
        <v>0</v>
      </c>
      <c r="R376" s="530">
        <v>56189.542500000003</v>
      </c>
      <c r="S376" s="531"/>
      <c r="T376" s="530">
        <v>0</v>
      </c>
    </row>
    <row r="377" spans="1:20">
      <c r="A377" s="522">
        <v>135970</v>
      </c>
      <c r="B377" s="522">
        <v>3306908</v>
      </c>
      <c r="C377" s="523" t="s">
        <v>448</v>
      </c>
      <c r="D377" s="524">
        <v>1</v>
      </c>
      <c r="E377" s="524" t="s">
        <v>536</v>
      </c>
      <c r="F377" s="525" t="s">
        <v>536</v>
      </c>
      <c r="G377" s="526"/>
      <c r="H377" s="526"/>
      <c r="I377" s="526"/>
      <c r="J377" s="526"/>
      <c r="K377" s="526"/>
      <c r="L377" s="527">
        <v>0</v>
      </c>
      <c r="M377" s="528">
        <v>0</v>
      </c>
      <c r="N377" s="528">
        <v>0</v>
      </c>
      <c r="O377" s="528">
        <v>0</v>
      </c>
      <c r="P377" s="529">
        <v>0</v>
      </c>
      <c r="Q377" s="529">
        <v>0</v>
      </c>
      <c r="R377" s="530">
        <v>46680.542999999998</v>
      </c>
      <c r="S377" s="531"/>
      <c r="T377" s="530">
        <v>0</v>
      </c>
    </row>
    <row r="378" spans="1:20">
      <c r="A378" s="522">
        <v>136032</v>
      </c>
      <c r="B378" s="522">
        <v>3306909</v>
      </c>
      <c r="C378" s="523" t="s">
        <v>449</v>
      </c>
      <c r="D378" s="524">
        <v>1</v>
      </c>
      <c r="E378" s="524" t="s">
        <v>536</v>
      </c>
      <c r="F378" s="525" t="s">
        <v>536</v>
      </c>
      <c r="G378" s="526"/>
      <c r="H378" s="526"/>
      <c r="I378" s="526"/>
      <c r="J378" s="526"/>
      <c r="K378" s="526"/>
      <c r="L378" s="527">
        <v>0</v>
      </c>
      <c r="M378" s="528">
        <v>0</v>
      </c>
      <c r="N378" s="528">
        <v>0</v>
      </c>
      <c r="O378" s="528">
        <v>0</v>
      </c>
      <c r="P378" s="529">
        <v>0</v>
      </c>
      <c r="Q378" s="529">
        <v>0</v>
      </c>
      <c r="R378" s="530">
        <v>61088.118000000002</v>
      </c>
      <c r="S378" s="531"/>
      <c r="T378" s="530">
        <v>0</v>
      </c>
    </row>
    <row r="379" spans="1:20">
      <c r="A379" s="522">
        <v>136213</v>
      </c>
      <c r="B379" s="522">
        <v>3306910</v>
      </c>
      <c r="C379" s="523" t="s">
        <v>450</v>
      </c>
      <c r="D379" s="524">
        <v>1</v>
      </c>
      <c r="E379" s="524" t="s">
        <v>536</v>
      </c>
      <c r="F379" s="525" t="s">
        <v>536</v>
      </c>
      <c r="G379" s="526"/>
      <c r="H379" s="526"/>
      <c r="I379" s="526"/>
      <c r="J379" s="526"/>
      <c r="K379" s="526"/>
      <c r="L379" s="527">
        <v>0</v>
      </c>
      <c r="M379" s="528">
        <v>0</v>
      </c>
      <c r="N379" s="528">
        <v>0</v>
      </c>
      <c r="O379" s="528">
        <v>0</v>
      </c>
      <c r="P379" s="529">
        <v>0</v>
      </c>
      <c r="Q379" s="529">
        <v>0</v>
      </c>
      <c r="R379" s="530">
        <v>17750.132399999999</v>
      </c>
      <c r="S379" s="531"/>
      <c r="T379" s="530">
        <v>0</v>
      </c>
    </row>
    <row r="380" spans="1:20">
      <c r="A380" s="522">
        <v>137578</v>
      </c>
      <c r="B380" s="522">
        <v>3304001</v>
      </c>
      <c r="C380" s="523" t="s">
        <v>451</v>
      </c>
      <c r="D380" s="524">
        <v>1</v>
      </c>
      <c r="E380" s="524" t="s">
        <v>536</v>
      </c>
      <c r="F380" s="525" t="s">
        <v>536</v>
      </c>
      <c r="G380" s="526"/>
      <c r="H380" s="526"/>
      <c r="I380" s="526"/>
      <c r="J380" s="526"/>
      <c r="K380" s="526"/>
      <c r="L380" s="527">
        <v>1</v>
      </c>
      <c r="M380" s="528">
        <v>232.56648329999999</v>
      </c>
      <c r="N380" s="528">
        <v>0</v>
      </c>
      <c r="O380" s="528">
        <v>0</v>
      </c>
      <c r="P380" s="529">
        <v>62861.401907252934</v>
      </c>
      <c r="Q380" s="529">
        <v>0</v>
      </c>
      <c r="R380" s="530">
        <v>47544.997499999998</v>
      </c>
      <c r="S380" s="531"/>
      <c r="T380" s="530">
        <v>0</v>
      </c>
    </row>
    <row r="381" spans="1:20">
      <c r="A381" s="522">
        <v>142219</v>
      </c>
      <c r="B381" s="522">
        <v>3304009</v>
      </c>
      <c r="C381" s="523" t="s">
        <v>452</v>
      </c>
      <c r="D381" s="524">
        <v>1</v>
      </c>
      <c r="E381" s="524" t="s">
        <v>536</v>
      </c>
      <c r="F381" s="525" t="s">
        <v>537</v>
      </c>
      <c r="G381" s="526">
        <v>50</v>
      </c>
      <c r="H381" s="526">
        <v>9</v>
      </c>
      <c r="I381" s="526">
        <v>39</v>
      </c>
      <c r="J381" s="526">
        <v>22</v>
      </c>
      <c r="K381" s="526" t="s">
        <v>538</v>
      </c>
      <c r="L381" s="527">
        <v>0</v>
      </c>
      <c r="M381" s="528">
        <v>0</v>
      </c>
      <c r="N381" s="528">
        <v>0</v>
      </c>
      <c r="O381" s="528">
        <v>0</v>
      </c>
      <c r="P381" s="529">
        <v>0</v>
      </c>
      <c r="Q381" s="529">
        <v>0</v>
      </c>
      <c r="R381" s="530">
        <v>80106.116999999998</v>
      </c>
      <c r="S381" s="531"/>
      <c r="T381" s="530">
        <v>0</v>
      </c>
    </row>
    <row r="382" spans="1:20">
      <c r="A382" s="522">
        <v>141318</v>
      </c>
      <c r="B382" s="522">
        <v>3304017</v>
      </c>
      <c r="C382" s="523" t="s">
        <v>453</v>
      </c>
      <c r="D382" s="524">
        <v>1</v>
      </c>
      <c r="E382" s="524" t="s">
        <v>536</v>
      </c>
      <c r="F382" s="525" t="s">
        <v>536</v>
      </c>
      <c r="G382" s="526"/>
      <c r="H382" s="526"/>
      <c r="I382" s="526"/>
      <c r="J382" s="526"/>
      <c r="K382" s="526"/>
      <c r="L382" s="527">
        <v>0</v>
      </c>
      <c r="M382" s="528">
        <v>0</v>
      </c>
      <c r="N382" s="528">
        <v>0</v>
      </c>
      <c r="O382" s="528">
        <v>0</v>
      </c>
      <c r="P382" s="529">
        <v>0</v>
      </c>
      <c r="Q382" s="529">
        <v>0</v>
      </c>
      <c r="R382" s="530">
        <v>22821.5988</v>
      </c>
      <c r="S382" s="531"/>
      <c r="T382" s="530">
        <v>0</v>
      </c>
    </row>
    <row r="383" spans="1:20">
      <c r="A383" s="522">
        <v>141752</v>
      </c>
      <c r="B383" s="522">
        <v>3304019</v>
      </c>
      <c r="C383" s="523" t="s">
        <v>454</v>
      </c>
      <c r="D383" s="524">
        <v>1</v>
      </c>
      <c r="E383" s="524" t="s">
        <v>536</v>
      </c>
      <c r="F383" s="525" t="s">
        <v>536</v>
      </c>
      <c r="G383" s="526"/>
      <c r="H383" s="526"/>
      <c r="I383" s="526"/>
      <c r="J383" s="526"/>
      <c r="K383" s="526"/>
      <c r="L383" s="527">
        <v>0</v>
      </c>
      <c r="M383" s="528">
        <v>0</v>
      </c>
      <c r="N383" s="528">
        <v>0</v>
      </c>
      <c r="O383" s="528">
        <v>0</v>
      </c>
      <c r="P383" s="529">
        <v>0</v>
      </c>
      <c r="Q383" s="529">
        <v>0</v>
      </c>
      <c r="R383" s="530">
        <v>60511.815000000002</v>
      </c>
      <c r="S383" s="531"/>
      <c r="T383" s="530">
        <v>0</v>
      </c>
    </row>
    <row r="384" spans="1:20">
      <c r="A384" s="522">
        <v>147757</v>
      </c>
      <c r="B384" s="522">
        <v>3304038</v>
      </c>
      <c r="C384" s="523" t="s">
        <v>455</v>
      </c>
      <c r="D384" s="524">
        <v>1</v>
      </c>
      <c r="E384" s="524" t="s">
        <v>536</v>
      </c>
      <c r="F384" s="525" t="s">
        <v>536</v>
      </c>
      <c r="G384" s="526"/>
      <c r="H384" s="526"/>
      <c r="I384" s="526"/>
      <c r="J384" s="526"/>
      <c r="K384" s="526"/>
      <c r="L384" s="527">
        <v>2</v>
      </c>
      <c r="M384" s="528">
        <v>621.49953889999995</v>
      </c>
      <c r="N384" s="528">
        <v>1176.647121</v>
      </c>
      <c r="O384" s="528">
        <v>0</v>
      </c>
      <c r="P384" s="529">
        <v>161832.63999999998</v>
      </c>
      <c r="Q384" s="529">
        <v>0</v>
      </c>
      <c r="R384" s="530">
        <v>8471.6540999999997</v>
      </c>
      <c r="S384" s="531"/>
      <c r="T384" s="530">
        <v>0</v>
      </c>
    </row>
    <row r="385" spans="1:20">
      <c r="A385" s="522">
        <v>149155</v>
      </c>
      <c r="B385" s="522">
        <v>3304045</v>
      </c>
      <c r="C385" s="523" t="s">
        <v>456</v>
      </c>
      <c r="D385" s="524">
        <v>1</v>
      </c>
      <c r="E385" s="524" t="s">
        <v>536</v>
      </c>
      <c r="F385" s="525" t="s">
        <v>536</v>
      </c>
      <c r="G385" s="526"/>
      <c r="H385" s="526"/>
      <c r="I385" s="526"/>
      <c r="J385" s="526"/>
      <c r="K385" s="526"/>
      <c r="L385" s="527">
        <v>0</v>
      </c>
      <c r="M385" s="528">
        <v>0</v>
      </c>
      <c r="N385" s="528">
        <v>0</v>
      </c>
      <c r="O385" s="528">
        <v>0</v>
      </c>
      <c r="P385" s="529">
        <v>0</v>
      </c>
      <c r="Q385" s="529">
        <v>0</v>
      </c>
      <c r="R385" s="530">
        <v>23743.6836</v>
      </c>
      <c r="S385" s="531"/>
      <c r="T385" s="530">
        <v>0</v>
      </c>
    </row>
    <row r="386" spans="1:20">
      <c r="A386" s="522">
        <v>139888</v>
      </c>
      <c r="B386" s="522">
        <v>3304084</v>
      </c>
      <c r="C386" s="523" t="s">
        <v>457</v>
      </c>
      <c r="D386" s="524">
        <v>1</v>
      </c>
      <c r="E386" s="524" t="s">
        <v>536</v>
      </c>
      <c r="F386" s="525" t="s">
        <v>536</v>
      </c>
      <c r="G386" s="526"/>
      <c r="H386" s="526"/>
      <c r="I386" s="526"/>
      <c r="J386" s="526"/>
      <c r="K386" s="526"/>
      <c r="L386" s="527">
        <v>0</v>
      </c>
      <c r="M386" s="528">
        <v>0</v>
      </c>
      <c r="N386" s="528">
        <v>0</v>
      </c>
      <c r="O386" s="528">
        <v>0</v>
      </c>
      <c r="P386" s="529">
        <v>0</v>
      </c>
      <c r="Q386" s="529">
        <v>0</v>
      </c>
      <c r="R386" s="530">
        <v>42646.421999999999</v>
      </c>
      <c r="S386" s="531"/>
      <c r="T386" s="530">
        <v>0</v>
      </c>
    </row>
  </sheetData>
  <autoFilter ref="A3:T386" xr:uid="{E89A3EA0-1D3A-4920-B447-D7BE92249279}"/>
  <mergeCells count="1">
    <mergeCell ref="A4:C4"/>
  </mergeCells>
  <conditionalFormatting sqref="G5:K386">
    <cfRule type="expression" dxfId="22" priority="1">
      <formula>OR($P5="No",$P5="")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59B7-63F6-4E30-BB0D-E48846FB831F}">
  <dimension ref="A1:B13"/>
  <sheetViews>
    <sheetView workbookViewId="0">
      <selection activeCell="B14" sqref="B14"/>
    </sheetView>
  </sheetViews>
  <sheetFormatPr defaultRowHeight="15"/>
  <cols>
    <col min="1" max="1" width="2" bestFit="1" customWidth="1"/>
    <col min="2" max="2" width="128" customWidth="1"/>
  </cols>
  <sheetData>
    <row r="1" spans="1:2">
      <c r="B1" s="473" t="s">
        <v>539</v>
      </c>
    </row>
    <row r="2" spans="1:2">
      <c r="B2" s="473"/>
    </row>
    <row r="3" spans="1:2">
      <c r="B3" s="473" t="s">
        <v>540</v>
      </c>
    </row>
    <row r="4" spans="1:2">
      <c r="A4">
        <v>1</v>
      </c>
      <c r="B4" t="s">
        <v>541</v>
      </c>
    </row>
    <row r="5" spans="1:2">
      <c r="A5">
        <v>2</v>
      </c>
      <c r="B5" t="s">
        <v>542</v>
      </c>
    </row>
    <row r="7" spans="1:2">
      <c r="B7" s="473" t="s">
        <v>543</v>
      </c>
    </row>
    <row r="8" spans="1:2">
      <c r="A8">
        <v>4</v>
      </c>
      <c r="B8" t="s">
        <v>544</v>
      </c>
    </row>
    <row r="9" spans="1:2" ht="30">
      <c r="A9">
        <v>5</v>
      </c>
      <c r="B9" s="573" t="s">
        <v>545</v>
      </c>
    </row>
    <row r="10" spans="1:2">
      <c r="A10">
        <v>6</v>
      </c>
      <c r="B10" t="s">
        <v>546</v>
      </c>
    </row>
    <row r="12" spans="1:2">
      <c r="B12" s="473" t="s">
        <v>547</v>
      </c>
    </row>
    <row r="13" spans="1:2">
      <c r="A13">
        <v>7</v>
      </c>
      <c r="B13" t="s">
        <v>548</v>
      </c>
    </row>
  </sheetData>
  <sheetProtection algorithmName="SHA-512" hashValue="ejRF/oCQc5uV4fpt6vj0lVfWvlgMS2dSlexWnGAcAPIxX8P7mZjyAY5O0KPdStbY02gW2nRrCQPnrsYTXgx0CA==" saltValue="mAPUARjkyk44oSX0s5V+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E91D0-E613-4F18-A63F-18061751B40A}">
  <sheetPr codeName="Sheet3"/>
  <dimension ref="A1:AP76"/>
  <sheetViews>
    <sheetView showGridLines="0" tabSelected="1" zoomScale="80" zoomScaleNormal="80" workbookViewId="0">
      <selection activeCell="F5" sqref="F5"/>
    </sheetView>
  </sheetViews>
  <sheetFormatPr defaultColWidth="9.140625" defaultRowHeight="15"/>
  <cols>
    <col min="1" max="1" width="2" style="406" customWidth="1"/>
    <col min="2" max="2" width="24.42578125" style="407" customWidth="1"/>
    <col min="3" max="3" width="28" style="441" customWidth="1"/>
    <col min="4" max="4" width="14.5703125" style="406" customWidth="1"/>
    <col min="5" max="5" width="13.7109375" style="406" customWidth="1"/>
    <col min="6" max="6" width="15" style="406" customWidth="1"/>
    <col min="7" max="7" width="13.7109375" style="406" customWidth="1"/>
    <col min="8" max="8" width="15.28515625" style="406" customWidth="1"/>
    <col min="9" max="9" width="25.140625" style="406" customWidth="1"/>
    <col min="10" max="10" width="25.85546875" style="406" customWidth="1"/>
    <col min="11" max="11" width="9.140625" style="406"/>
    <col min="12" max="12" width="9.140625" style="442"/>
    <col min="13" max="13" width="12.5703125" style="442" customWidth="1"/>
    <col min="14" max="14" width="64.42578125" style="442" customWidth="1"/>
    <col min="15" max="15" width="16" style="442" customWidth="1"/>
    <col min="16" max="16" width="15.7109375" style="442" customWidth="1"/>
    <col min="17" max="17" width="11.5703125" style="442" customWidth="1"/>
    <col min="18" max="18" width="14.5703125" style="442" customWidth="1"/>
    <col min="19" max="29" width="11.7109375" style="442" customWidth="1"/>
    <col min="30" max="30" width="14.140625" style="442" customWidth="1"/>
    <col min="31" max="16384" width="9.140625" style="442"/>
  </cols>
  <sheetData>
    <row r="1" spans="1:39">
      <c r="A1" s="474"/>
      <c r="B1" s="476"/>
      <c r="C1" s="477"/>
      <c r="D1" s="475"/>
      <c r="E1" s="475"/>
      <c r="F1" s="475"/>
      <c r="G1" s="475"/>
      <c r="H1" s="475"/>
      <c r="I1" s="475"/>
      <c r="J1" s="475"/>
      <c r="K1" s="475"/>
      <c r="L1" s="478"/>
      <c r="M1" s="478"/>
      <c r="N1" s="478"/>
      <c r="O1" s="478"/>
      <c r="P1" s="478"/>
      <c r="Q1" s="479"/>
    </row>
    <row r="2" spans="1:39" ht="18.75">
      <c r="A2" s="480"/>
      <c r="B2" s="493" t="s">
        <v>549</v>
      </c>
      <c r="C2" s="483"/>
      <c r="D2" s="481"/>
      <c r="E2" s="481"/>
      <c r="F2" s="481"/>
      <c r="G2" s="481"/>
      <c r="H2" s="481"/>
      <c r="I2" s="481"/>
      <c r="J2" s="481"/>
      <c r="K2" s="481"/>
      <c r="L2" s="484"/>
      <c r="M2" s="484"/>
      <c r="N2" s="484"/>
      <c r="O2" s="484"/>
      <c r="P2" s="484"/>
      <c r="Q2" s="485"/>
    </row>
    <row r="3" spans="1:39">
      <c r="A3" s="480"/>
      <c r="B3" s="482"/>
      <c r="C3" s="483"/>
      <c r="D3" s="481"/>
      <c r="E3" s="481"/>
      <c r="F3" s="481"/>
      <c r="G3" s="481"/>
      <c r="H3" s="481"/>
      <c r="I3" s="481"/>
      <c r="J3" s="481"/>
      <c r="K3" s="481"/>
      <c r="L3" s="484"/>
      <c r="M3" s="484"/>
      <c r="N3" s="484"/>
      <c r="O3" s="484"/>
      <c r="P3" s="484"/>
      <c r="Q3" s="485"/>
    </row>
    <row r="4" spans="1:39" ht="18.75">
      <c r="A4" s="480"/>
      <c r="B4" s="492" t="s">
        <v>550</v>
      </c>
      <c r="C4" s="569"/>
      <c r="D4" s="552" t="s">
        <v>551</v>
      </c>
      <c r="E4" s="481"/>
      <c r="F4" s="481"/>
      <c r="G4" s="481"/>
      <c r="H4" s="481"/>
      <c r="I4" s="481"/>
      <c r="J4" s="481"/>
      <c r="K4" s="481"/>
      <c r="L4" s="484"/>
      <c r="M4" s="484"/>
      <c r="N4" s="484"/>
      <c r="O4" s="484"/>
      <c r="P4" s="484"/>
      <c r="Q4" s="485"/>
    </row>
    <row r="5" spans="1:39" ht="18.75">
      <c r="A5" s="480"/>
      <c r="B5" s="492" t="s">
        <v>552</v>
      </c>
      <c r="C5" s="497" t="str">
        <f>_xlfn.IFNA(VLOOKUP($C$4,'New ISB 2026-27'!B:C,2,FALSE),"")</f>
        <v/>
      </c>
      <c r="D5" s="481"/>
      <c r="E5" s="481"/>
      <c r="F5" s="481"/>
      <c r="G5" s="481"/>
      <c r="H5" s="481"/>
      <c r="I5" s="481"/>
      <c r="J5" s="481"/>
      <c r="K5" s="481"/>
      <c r="L5" s="484"/>
      <c r="M5" s="484"/>
      <c r="N5" s="484"/>
      <c r="O5" s="484"/>
      <c r="P5" s="484"/>
      <c r="Q5" s="485"/>
    </row>
    <row r="6" spans="1:39" ht="18.75">
      <c r="A6" s="480"/>
      <c r="B6" s="492" t="s">
        <v>553</v>
      </c>
      <c r="C6" s="497" t="str">
        <f>_xlfn.IFNA(VLOOKUP($C$4,'Adjusted Factors 2026-27'!B:E,4,FALSE),"")</f>
        <v/>
      </c>
      <c r="D6" s="481"/>
      <c r="E6" s="481"/>
      <c r="F6" s="481"/>
      <c r="G6" s="481"/>
      <c r="H6" s="481"/>
      <c r="I6" s="481"/>
      <c r="J6" s="481"/>
      <c r="K6" s="481"/>
      <c r="L6" s="484"/>
      <c r="M6" s="484"/>
      <c r="N6" s="484"/>
      <c r="O6" s="484"/>
      <c r="P6" s="484"/>
      <c r="Q6" s="485"/>
    </row>
    <row r="7" spans="1:39">
      <c r="A7" s="480"/>
      <c r="B7" s="491"/>
      <c r="C7" s="483"/>
      <c r="D7" s="481"/>
      <c r="E7" s="481"/>
      <c r="F7" s="481"/>
      <c r="G7" s="481"/>
      <c r="H7" s="481"/>
      <c r="I7" s="481"/>
      <c r="J7" s="481"/>
      <c r="K7" s="481"/>
      <c r="L7" s="484"/>
      <c r="M7" s="484"/>
      <c r="N7" s="484"/>
      <c r="O7" s="484"/>
      <c r="P7" s="484"/>
      <c r="Q7" s="485"/>
    </row>
    <row r="8" spans="1:39" ht="15.75" thickBot="1">
      <c r="A8" s="486"/>
      <c r="B8" s="494" t="s">
        <v>554</v>
      </c>
      <c r="C8" s="488"/>
      <c r="D8" s="487"/>
      <c r="E8" s="487"/>
      <c r="F8" s="487"/>
      <c r="G8" s="487"/>
      <c r="H8" s="487"/>
      <c r="I8" s="487"/>
      <c r="J8" s="487"/>
      <c r="K8" s="487"/>
      <c r="L8" s="489"/>
      <c r="M8" s="489"/>
      <c r="N8" s="489"/>
      <c r="O8" s="489"/>
      <c r="P8" s="489"/>
      <c r="Q8" s="490"/>
    </row>
    <row r="10" spans="1:39" ht="15" customHeight="1">
      <c r="B10" s="603" t="s">
        <v>555</v>
      </c>
      <c r="C10" s="603"/>
      <c r="D10" s="603"/>
      <c r="E10" s="603"/>
      <c r="F10" s="603"/>
      <c r="G10" s="603"/>
      <c r="H10" s="603"/>
      <c r="I10" s="603"/>
      <c r="J10" s="603"/>
      <c r="M10" s="603" t="s">
        <v>556</v>
      </c>
      <c r="N10" s="603"/>
      <c r="O10" s="603"/>
      <c r="P10" s="603"/>
    </row>
    <row r="11" spans="1:39" ht="15" customHeight="1" thickBot="1">
      <c r="B11" s="211"/>
      <c r="C11" s="212"/>
      <c r="E11" s="213"/>
      <c r="F11" s="212"/>
      <c r="H11" s="212"/>
      <c r="I11" s="212"/>
      <c r="J11" s="212"/>
    </row>
    <row r="12" spans="1:39" ht="15.75" thickBot="1">
      <c r="B12" s="214" t="s">
        <v>557</v>
      </c>
      <c r="C12" s="215"/>
      <c r="D12" s="443"/>
      <c r="E12" s="217"/>
      <c r="F12" s="217"/>
      <c r="G12" s="217"/>
      <c r="H12" s="217"/>
      <c r="I12" s="217"/>
      <c r="J12" s="217"/>
      <c r="N12"/>
      <c r="O12" s="553" t="s">
        <v>558</v>
      </c>
      <c r="P12" s="554" t="s">
        <v>517</v>
      </c>
      <c r="Q12" s="555" t="s">
        <v>559</v>
      </c>
    </row>
    <row r="13" spans="1:39" ht="24.75" customHeight="1" thickBot="1">
      <c r="B13" s="604" t="s">
        <v>560</v>
      </c>
      <c r="C13" s="220" t="s">
        <v>561</v>
      </c>
      <c r="D13" s="221" t="s">
        <v>536</v>
      </c>
      <c r="E13" s="222" t="s">
        <v>562</v>
      </c>
      <c r="F13" s="223"/>
      <c r="G13" s="607">
        <v>0</v>
      </c>
      <c r="H13" s="608"/>
      <c r="I13" s="224"/>
      <c r="J13" s="225"/>
      <c r="M13" s="609" t="s">
        <v>563</v>
      </c>
      <c r="N13" s="610"/>
      <c r="O13" s="546">
        <f>IF(C6="Maintained",(F15*$Q$13),0)</f>
        <v>0</v>
      </c>
      <c r="P13" s="547">
        <f>IF(C6="Maintained",((F16+F17)*$Q$13),0)</f>
        <v>0</v>
      </c>
      <c r="Q13" s="541">
        <v>17.18</v>
      </c>
    </row>
    <row r="14" spans="1:39" ht="33" customHeight="1" thickBot="1">
      <c r="B14" s="605"/>
      <c r="C14" s="228" t="s">
        <v>564</v>
      </c>
      <c r="D14" s="611" t="s">
        <v>565</v>
      </c>
      <c r="E14" s="612"/>
      <c r="F14" s="613" t="s">
        <v>562</v>
      </c>
      <c r="G14" s="614"/>
      <c r="H14" s="228" t="s">
        <v>566</v>
      </c>
      <c r="I14" s="230" t="s">
        <v>567</v>
      </c>
      <c r="J14" s="231" t="s">
        <v>568</v>
      </c>
      <c r="M14" s="615" t="s">
        <v>569</v>
      </c>
      <c r="N14" s="616"/>
      <c r="O14" s="548">
        <v>0</v>
      </c>
      <c r="P14" s="549">
        <v>0</v>
      </c>
      <c r="Q14" s="542">
        <v>0</v>
      </c>
      <c r="S14" s="444"/>
      <c r="T14" s="444"/>
      <c r="U14" s="444"/>
      <c r="V14" s="444"/>
      <c r="W14" s="444"/>
      <c r="X14" s="444"/>
      <c r="Y14" s="444"/>
      <c r="Z14" s="444"/>
      <c r="AA14" s="444"/>
      <c r="AB14" s="444"/>
      <c r="AC14" s="444"/>
    </row>
    <row r="15" spans="1:39" ht="25.15" customHeight="1" thickBot="1">
      <c r="B15" s="605"/>
      <c r="C15" s="237" t="s">
        <v>570</v>
      </c>
      <c r="D15" s="617">
        <f>Rates!E6</f>
        <v>4021.2290000000003</v>
      </c>
      <c r="E15" s="618"/>
      <c r="F15" s="619">
        <f>IF($C$4="",0,INDEX('Adjusted Factors 2026-27'!N:N,MATCH($C$4,'Adjusted Factors 2026-27'!$B:$B,0)))</f>
        <v>0</v>
      </c>
      <c r="G15" s="620"/>
      <c r="H15" s="221">
        <f>IF(D15="",0,F15*D15)</f>
        <v>0</v>
      </c>
      <c r="I15" s="621">
        <f>SUM(H15:H17)</f>
        <v>0</v>
      </c>
      <c r="J15" s="238">
        <f>IF(ISERROR(H15/I$60),0,H15/I$60)</f>
        <v>0</v>
      </c>
      <c r="M15" s="615" t="s">
        <v>571</v>
      </c>
      <c r="N15" s="616"/>
      <c r="O15" s="548">
        <v>0</v>
      </c>
      <c r="P15" s="549">
        <v>0</v>
      </c>
      <c r="Q15" s="542">
        <v>0</v>
      </c>
      <c r="S15" s="444"/>
      <c r="T15" s="444"/>
      <c r="U15" s="444"/>
      <c r="V15" s="444"/>
      <c r="W15" s="444"/>
      <c r="X15" s="444"/>
      <c r="Y15" s="444"/>
      <c r="Z15" s="444"/>
      <c r="AA15" s="444"/>
      <c r="AB15" s="444"/>
      <c r="AC15" s="444"/>
    </row>
    <row r="16" spans="1:39" ht="24.75" customHeight="1" thickBot="1">
      <c r="B16" s="605"/>
      <c r="C16" s="239" t="s">
        <v>572</v>
      </c>
      <c r="D16" s="624">
        <f>Rates!E7</f>
        <v>5689.6390000000001</v>
      </c>
      <c r="E16" s="625"/>
      <c r="F16" s="626">
        <f>IF($C$4="",0,INDEX('Adjusted Factors 2026-27'!R:R,MATCH($C$4,'Adjusted Factors 2026-27'!$B:$B,0)))</f>
        <v>0</v>
      </c>
      <c r="G16" s="627"/>
      <c r="H16" s="240">
        <f>IF(D16="",0,F16*D16)</f>
        <v>0</v>
      </c>
      <c r="I16" s="622"/>
      <c r="J16" s="241">
        <f>IF(ISERROR(H16/I$60),0,H16/I$60)</f>
        <v>0</v>
      </c>
      <c r="M16" s="615" t="s">
        <v>573</v>
      </c>
      <c r="N16" s="616"/>
      <c r="O16" s="548">
        <v>0</v>
      </c>
      <c r="P16" s="549">
        <v>0</v>
      </c>
      <c r="Q16" s="542">
        <v>0</v>
      </c>
      <c r="S16" s="444"/>
      <c r="T16" s="444"/>
      <c r="U16" s="444"/>
      <c r="V16" s="444"/>
      <c r="W16" s="444"/>
      <c r="X16" s="444"/>
      <c r="Y16" s="444"/>
      <c r="Z16" s="444"/>
      <c r="AA16" s="444"/>
      <c r="AB16" s="444"/>
      <c r="AC16" s="444"/>
      <c r="AD16" s="444"/>
      <c r="AE16" s="444"/>
      <c r="AF16" s="444"/>
      <c r="AG16" s="444"/>
      <c r="AH16" s="444"/>
      <c r="AI16" s="444"/>
      <c r="AJ16" s="444"/>
      <c r="AK16" s="444"/>
      <c r="AL16" s="444"/>
      <c r="AM16" s="444"/>
    </row>
    <row r="17" spans="2:42" ht="29.25" customHeight="1" thickBot="1">
      <c r="B17" s="606"/>
      <c r="C17" s="242" t="s">
        <v>574</v>
      </c>
      <c r="D17" s="628">
        <f>Rates!E8</f>
        <v>6434.3490000000002</v>
      </c>
      <c r="E17" s="629"/>
      <c r="F17" s="630">
        <f>IF($C$4="",0,INDEX('Adjusted Factors 2026-27'!S:S,MATCH($C$4,'Adjusted Factors 2026-27'!$B:$B,0)))</f>
        <v>0</v>
      </c>
      <c r="G17" s="631"/>
      <c r="H17" s="243">
        <f>IF(D17="",0,F17*D17)</f>
        <v>0</v>
      </c>
      <c r="I17" s="623"/>
      <c r="J17" s="244">
        <f>IF(ISERROR(H17/I$60),0,H17/I$60)</f>
        <v>0</v>
      </c>
      <c r="M17" s="632" t="s">
        <v>575</v>
      </c>
      <c r="N17" s="633"/>
      <c r="O17" s="548">
        <f>IF(C6="Maintained",(F15*$Q$17),0)</f>
        <v>0</v>
      </c>
      <c r="P17" s="549">
        <f>IF(C6="Maintained",((F16+F17)*$Q$17),0)</f>
        <v>0</v>
      </c>
      <c r="Q17" s="542">
        <v>2.3199999999999998</v>
      </c>
      <c r="S17" s="444"/>
      <c r="T17" s="444"/>
      <c r="U17" s="444"/>
      <c r="V17" s="444"/>
      <c r="W17" s="444"/>
      <c r="X17" s="444"/>
      <c r="Y17" s="444"/>
      <c r="Z17" s="444"/>
      <c r="AA17" s="444"/>
      <c r="AB17" s="444"/>
      <c r="AC17" s="444"/>
      <c r="AD17" s="444"/>
      <c r="AE17" s="444"/>
      <c r="AF17" s="444"/>
      <c r="AG17" s="444"/>
      <c r="AH17" s="444"/>
      <c r="AI17" s="444"/>
      <c r="AJ17" s="444"/>
      <c r="AK17" s="444"/>
      <c r="AL17" s="444"/>
      <c r="AM17" s="444"/>
      <c r="AN17" s="444"/>
      <c r="AO17" s="444"/>
    </row>
    <row r="18" spans="2:42" ht="30" customHeight="1" thickBot="1">
      <c r="B18" s="604"/>
      <c r="C18" s="612" t="s">
        <v>564</v>
      </c>
      <c r="D18" s="611" t="s">
        <v>576</v>
      </c>
      <c r="E18" s="635" t="s">
        <v>577</v>
      </c>
      <c r="F18" s="644" t="s">
        <v>578</v>
      </c>
      <c r="G18" s="646" t="s">
        <v>579</v>
      </c>
      <c r="H18" s="611" t="s">
        <v>566</v>
      </c>
      <c r="I18" s="635" t="s">
        <v>567</v>
      </c>
      <c r="J18" s="635" t="s">
        <v>568</v>
      </c>
      <c r="M18" s="609" t="s">
        <v>580</v>
      </c>
      <c r="N18" s="610"/>
      <c r="O18" s="548">
        <v>0</v>
      </c>
      <c r="P18" s="549">
        <v>0</v>
      </c>
      <c r="Q18" s="542">
        <v>0</v>
      </c>
      <c r="S18" s="444"/>
      <c r="T18" s="444"/>
      <c r="U18" s="444"/>
      <c r="V18" s="444"/>
      <c r="W18" s="444"/>
      <c r="X18" s="444"/>
      <c r="Y18" s="444"/>
      <c r="Z18" s="444"/>
      <c r="AA18" s="444"/>
      <c r="AB18" s="444"/>
      <c r="AC18" s="444"/>
      <c r="AD18" s="444"/>
      <c r="AE18" s="444"/>
      <c r="AF18" s="444"/>
      <c r="AG18" s="444"/>
      <c r="AH18" s="444"/>
      <c r="AI18" s="444"/>
      <c r="AJ18" s="444"/>
      <c r="AK18" s="444"/>
      <c r="AL18" s="444"/>
      <c r="AM18" s="444"/>
      <c r="AN18" s="444"/>
      <c r="AO18" s="444"/>
    </row>
    <row r="19" spans="2:42" ht="30" customHeight="1" thickBot="1">
      <c r="B19" s="606"/>
      <c r="C19" s="643"/>
      <c r="D19" s="634"/>
      <c r="E19" s="636"/>
      <c r="F19" s="645"/>
      <c r="G19" s="647"/>
      <c r="H19" s="634"/>
      <c r="I19" s="636"/>
      <c r="J19" s="636"/>
      <c r="M19" s="615" t="s">
        <v>581</v>
      </c>
      <c r="N19" s="616"/>
      <c r="O19" s="548">
        <f>IF(C6="Maintained",(F15*$Q$19),0)</f>
        <v>0</v>
      </c>
      <c r="P19" s="549">
        <v>0</v>
      </c>
      <c r="Q19" s="542">
        <v>5.4</v>
      </c>
      <c r="S19" s="444"/>
      <c r="T19" s="444"/>
      <c r="U19" s="444"/>
      <c r="V19" s="444"/>
      <c r="W19" s="444"/>
      <c r="X19" s="444"/>
      <c r="Y19" s="444"/>
      <c r="Z19" s="444"/>
      <c r="AA19" s="444"/>
      <c r="AB19" s="444"/>
      <c r="AC19" s="444"/>
      <c r="AD19" s="444"/>
      <c r="AE19" s="444"/>
      <c r="AF19" s="444"/>
      <c r="AG19" s="444"/>
      <c r="AH19" s="444"/>
      <c r="AI19" s="444"/>
      <c r="AJ19" s="444"/>
      <c r="AK19" s="444"/>
      <c r="AL19" s="444"/>
      <c r="AM19" s="444"/>
      <c r="AN19" s="444"/>
      <c r="AO19" s="444"/>
    </row>
    <row r="20" spans="2:42" ht="24.75" customHeight="1" thickBot="1">
      <c r="B20" s="637" t="s">
        <v>582</v>
      </c>
      <c r="C20" s="245" t="s">
        <v>583</v>
      </c>
      <c r="D20" s="246">
        <f>Rates!E9</f>
        <v>494.11</v>
      </c>
      <c r="E20" s="247">
        <f>Rates!E10</f>
        <v>494.11</v>
      </c>
      <c r="F20" s="248">
        <f>IF($C$4="",0,INDEX('Adjusted Factors 2026-27'!Z:Z,MATCH($C$4,'Adjusted Factors 2026-27'!$B:$B,0)))</f>
        <v>0</v>
      </c>
      <c r="G20" s="249">
        <f>IF($C$4="",0,INDEX('Adjusted Factors 2026-27'!AB:AB,MATCH($C$4,'Adjusted Factors 2026-27'!$B:$B,0)))</f>
        <v>0</v>
      </c>
      <c r="H20" s="250">
        <f>(F20*D20)+(G20*E20)</f>
        <v>0</v>
      </c>
      <c r="I20" s="640">
        <f>SUM(H20:H27)</f>
        <v>0</v>
      </c>
      <c r="J20" s="251">
        <f t="shared" ref="J20:J27" si="0">IF(ISERROR(H20/I$60),0,H20/I$60)</f>
        <v>0</v>
      </c>
      <c r="M20" s="632" t="s">
        <v>584</v>
      </c>
      <c r="N20" s="633"/>
      <c r="O20" s="548">
        <v>0</v>
      </c>
      <c r="P20" s="549">
        <v>0</v>
      </c>
      <c r="Q20" s="542">
        <v>0</v>
      </c>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row>
    <row r="21" spans="2:42" ht="24.75" customHeight="1" thickBot="1">
      <c r="B21" s="638"/>
      <c r="C21" s="252" t="s">
        <v>585</v>
      </c>
      <c r="D21" s="253">
        <f>Rates!E11</f>
        <v>1183.9000000000001</v>
      </c>
      <c r="E21" s="254">
        <f>Rates!E12</f>
        <v>1687.8</v>
      </c>
      <c r="F21" s="255">
        <f>IF($C$4="",0,INDEX('Adjusted Factors 2026-27'!AA:AA,MATCH($C$4,'Adjusted Factors 2026-27'!$B:$B,0)))</f>
        <v>0</v>
      </c>
      <c r="G21" s="248">
        <f>IF($C$4="",0,INDEX('Adjusted Factors 2026-27'!AC:AC,MATCH($C$4,'Adjusted Factors 2026-27'!$B:$B,0)))</f>
        <v>0</v>
      </c>
      <c r="H21" s="256">
        <f>(F21*D21)+(G21*E21)</f>
        <v>0</v>
      </c>
      <c r="I21" s="622"/>
      <c r="J21" s="241">
        <f t="shared" si="0"/>
        <v>0</v>
      </c>
      <c r="M21" s="232" t="s">
        <v>586</v>
      </c>
      <c r="N21" s="233"/>
      <c r="O21" s="550">
        <v>0</v>
      </c>
      <c r="P21" s="551">
        <v>0</v>
      </c>
      <c r="Q21" s="543">
        <v>0</v>
      </c>
      <c r="S21" s="444"/>
      <c r="T21" s="444"/>
      <c r="U21" s="444"/>
      <c r="V21" s="444"/>
      <c r="W21" s="444"/>
      <c r="X21" s="444"/>
      <c r="Y21" s="444"/>
      <c r="Z21" s="444"/>
      <c r="AA21" s="444"/>
      <c r="AB21" s="444"/>
      <c r="AC21" s="444"/>
      <c r="AD21" s="444"/>
      <c r="AE21" s="444"/>
      <c r="AF21" s="444"/>
      <c r="AG21" s="444"/>
      <c r="AH21" s="444"/>
      <c r="AI21" s="444"/>
      <c r="AJ21" s="444"/>
      <c r="AK21" s="444"/>
      <c r="AL21" s="444"/>
      <c r="AM21" s="444"/>
      <c r="AN21" s="444"/>
      <c r="AO21" s="444"/>
    </row>
    <row r="22" spans="2:42" ht="24.75" customHeight="1" thickBot="1">
      <c r="B22" s="638"/>
      <c r="C22" s="259" t="s">
        <v>587</v>
      </c>
      <c r="D22" s="253">
        <f>Rates!E13</f>
        <v>242.45394432000001</v>
      </c>
      <c r="E22" s="254">
        <f>Rates!E19</f>
        <v>350.78443007999999</v>
      </c>
      <c r="F22" s="255">
        <f>IF($C$4="",0,INDEX('Adjusted Factors 2026-27'!AE:AE,MATCH($C$4,'Adjusted Factors 2026-27'!$B:$B,0)))</f>
        <v>0</v>
      </c>
      <c r="G22" s="260">
        <f>IF($C$4="",0,INDEX('Adjusted Factors 2026-27'!AL:AL,MATCH($C$4,'Adjusted Factors 2026-27'!$B:$B,0)))</f>
        <v>0</v>
      </c>
      <c r="H22" s="256">
        <f t="shared" ref="H22:H27" si="1">IF(SUM(D22:E22)=0,0,D22*F22+E22*G22)</f>
        <v>0</v>
      </c>
      <c r="I22" s="622"/>
      <c r="J22" s="241">
        <f t="shared" si="0"/>
        <v>0</v>
      </c>
      <c r="L22" s="445"/>
      <c r="M22" s="641" t="s">
        <v>588</v>
      </c>
      <c r="N22" s="642"/>
      <c r="O22" s="544">
        <f>SUM(O13:O21)</f>
        <v>0</v>
      </c>
      <c r="P22" s="545">
        <f>SUM(P13:P21)</f>
        <v>0</v>
      </c>
      <c r="S22" s="444"/>
      <c r="T22" s="444"/>
      <c r="U22" s="444"/>
      <c r="V22" s="444"/>
      <c r="W22" s="444"/>
      <c r="X22" s="444"/>
      <c r="Y22" s="444"/>
      <c r="Z22" s="444"/>
      <c r="AA22" s="444"/>
      <c r="AB22" s="444"/>
      <c r="AC22" s="444"/>
      <c r="AD22" s="444"/>
      <c r="AE22" s="444"/>
      <c r="AF22" s="444"/>
      <c r="AG22" s="444"/>
      <c r="AH22" s="444"/>
      <c r="AI22" s="444"/>
      <c r="AJ22" s="444"/>
      <c r="AK22" s="444"/>
      <c r="AL22" s="444"/>
      <c r="AM22" s="444"/>
      <c r="AN22" s="444"/>
      <c r="AO22" s="444"/>
      <c r="AP22" s="445"/>
    </row>
    <row r="23" spans="2:42" ht="24.75" customHeight="1">
      <c r="B23" s="638"/>
      <c r="C23" s="259" t="s">
        <v>589</v>
      </c>
      <c r="D23" s="253">
        <f>Rates!E14</f>
        <v>294.03988992000001</v>
      </c>
      <c r="E23" s="254">
        <f>Rates!E20</f>
        <v>464.27351040000002</v>
      </c>
      <c r="F23" s="255">
        <f>IF($C$4="",0,INDEX('Adjusted Factors 2026-27'!AF:AF,MATCH($C$4,'Adjusted Factors 2026-27'!$B:$B,0)))</f>
        <v>0</v>
      </c>
      <c r="G23" s="260">
        <f>IF($C$4="",0,INDEX('Adjusted Factors 2026-27'!AM:AM,MATCH($C$4,'Adjusted Factors 2026-27'!$B:$B,0)))</f>
        <v>0</v>
      </c>
      <c r="H23" s="256">
        <f t="shared" si="1"/>
        <v>0</v>
      </c>
      <c r="I23" s="622"/>
      <c r="J23" s="241">
        <f t="shared" si="0"/>
        <v>0</v>
      </c>
      <c r="L23" s="445"/>
      <c r="M23" s="445"/>
      <c r="N23" s="445"/>
      <c r="O23" s="445"/>
      <c r="P23" s="445"/>
      <c r="Q23" s="445"/>
      <c r="R23" s="445"/>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5"/>
    </row>
    <row r="24" spans="2:42" ht="24.75" customHeight="1">
      <c r="B24" s="638"/>
      <c r="C24" s="259" t="s">
        <v>590</v>
      </c>
      <c r="D24" s="253">
        <f>Rates!E15</f>
        <v>459.11491583999998</v>
      </c>
      <c r="E24" s="254">
        <f>Rates!E21</f>
        <v>655.14150912000002</v>
      </c>
      <c r="F24" s="255">
        <f>IF($C$4="",0,INDEX('Adjusted Factors 2026-27'!AG:AG,MATCH($C$4,'Adjusted Factors 2026-27'!$B:$B,0)))</f>
        <v>0</v>
      </c>
      <c r="G24" s="260">
        <f>IF($C$4="",0,INDEX('Adjusted Factors 2026-27'!AN:AN,MATCH($C$4,'Adjusted Factors 2026-27'!$B:$B,0)))</f>
        <v>0</v>
      </c>
      <c r="H24" s="256">
        <f t="shared" si="1"/>
        <v>0</v>
      </c>
      <c r="I24" s="622"/>
      <c r="J24" s="241">
        <f t="shared" si="0"/>
        <v>0</v>
      </c>
      <c r="L24" s="445"/>
      <c r="M24" s="445"/>
      <c r="N24" s="445"/>
      <c r="O24" s="445"/>
      <c r="P24" s="445"/>
      <c r="Q24" s="445"/>
      <c r="R24" s="445"/>
      <c r="S24" s="444"/>
      <c r="T24" s="444"/>
      <c r="U24" s="444"/>
      <c r="V24" s="444"/>
      <c r="W24" s="444"/>
      <c r="X24" s="444"/>
      <c r="Y24" s="444"/>
      <c r="Z24" s="444"/>
      <c r="AA24" s="444"/>
      <c r="AB24" s="444"/>
      <c r="AC24" s="444"/>
      <c r="AD24" s="444"/>
      <c r="AE24" s="444"/>
      <c r="AF24" s="444"/>
      <c r="AG24" s="444"/>
      <c r="AH24" s="444"/>
      <c r="AI24" s="444"/>
      <c r="AJ24" s="444"/>
      <c r="AK24" s="444"/>
      <c r="AL24" s="444"/>
      <c r="AM24" s="444"/>
      <c r="AN24" s="444"/>
      <c r="AO24" s="444"/>
      <c r="AP24" s="445"/>
    </row>
    <row r="25" spans="2:42" ht="24.75" customHeight="1">
      <c r="B25" s="638"/>
      <c r="C25" s="259" t="s">
        <v>591</v>
      </c>
      <c r="D25" s="253">
        <f>Rates!E16</f>
        <v>505.54226688</v>
      </c>
      <c r="E25" s="254">
        <f>Rates!E22</f>
        <v>717.04464384000005</v>
      </c>
      <c r="F25" s="255">
        <f>IF($C$4="",0,INDEX('Adjusted Factors 2026-27'!AH:AH,MATCH($C$4,'Adjusted Factors 2026-27'!$B:$B,0)))</f>
        <v>0</v>
      </c>
      <c r="G25" s="260">
        <f>IF($C$4="",0,INDEX('Adjusted Factors 2026-27'!AO:AO,MATCH($C$4,'Adjusted Factors 2026-27'!$B:$B,0)))</f>
        <v>0</v>
      </c>
      <c r="H25" s="256">
        <f t="shared" si="1"/>
        <v>0</v>
      </c>
      <c r="I25" s="622"/>
      <c r="J25" s="241">
        <f t="shared" si="0"/>
        <v>0</v>
      </c>
      <c r="L25" s="445"/>
      <c r="M25" s="446"/>
      <c r="N25" s="446"/>
      <c r="O25" s="446"/>
      <c r="P25" s="446"/>
      <c r="Q25" s="446"/>
      <c r="R25" s="446"/>
      <c r="S25" s="446"/>
      <c r="T25" s="446"/>
      <c r="U25" s="446"/>
      <c r="V25" s="446"/>
      <c r="W25" s="446"/>
      <c r="X25" s="446"/>
      <c r="Y25" s="446"/>
      <c r="Z25" s="446"/>
      <c r="AA25" s="446"/>
      <c r="AB25" s="446"/>
      <c r="AC25" s="446"/>
      <c r="AD25" s="446"/>
      <c r="AE25" s="446"/>
      <c r="AF25" s="446"/>
      <c r="AG25" s="444"/>
      <c r="AH25" s="444"/>
      <c r="AI25" s="444"/>
      <c r="AJ25" s="444"/>
      <c r="AK25" s="444"/>
      <c r="AL25" s="444"/>
      <c r="AM25" s="444"/>
      <c r="AN25" s="444"/>
      <c r="AO25" s="444"/>
      <c r="AP25" s="445"/>
    </row>
    <row r="26" spans="2:42" ht="24.75" customHeight="1">
      <c r="B26" s="638"/>
      <c r="C26" s="259" t="s">
        <v>592</v>
      </c>
      <c r="D26" s="253">
        <f>Rates!E17</f>
        <v>536.49383424000007</v>
      </c>
      <c r="E26" s="254">
        <f>Rates!E23</f>
        <v>768.63058943999999</v>
      </c>
      <c r="F26" s="255">
        <f>IF($C$4="",0,INDEX('Adjusted Factors 2026-27'!AI:AI,MATCH($C$4,'Adjusted Factors 2026-27'!$B:$B,0)))</f>
        <v>0</v>
      </c>
      <c r="G26" s="260">
        <f>IF($C$4="",0,INDEX('Adjusted Factors 2026-27'!AP:AP,MATCH($C$4,'Adjusted Factors 2026-27'!$B:$B,0)))</f>
        <v>0</v>
      </c>
      <c r="H26" s="256">
        <f t="shared" si="1"/>
        <v>0</v>
      </c>
      <c r="I26" s="622"/>
      <c r="J26" s="241">
        <f t="shared" si="0"/>
        <v>0</v>
      </c>
      <c r="L26" s="445"/>
      <c r="M26" s="444"/>
      <c r="N26" s="444"/>
      <c r="O26" s="444"/>
      <c r="P26" s="444"/>
      <c r="Q26" s="444"/>
      <c r="R26" s="444"/>
      <c r="S26" s="446"/>
      <c r="T26" s="446"/>
      <c r="U26" s="446"/>
      <c r="V26" s="446"/>
      <c r="W26" s="446"/>
      <c r="X26" s="446"/>
      <c r="Y26" s="446"/>
      <c r="Z26" s="446"/>
      <c r="AA26" s="446"/>
      <c r="AB26" s="446"/>
      <c r="AC26" s="446"/>
      <c r="AD26" s="446"/>
      <c r="AE26" s="446"/>
      <c r="AF26" s="446"/>
      <c r="AG26" s="444"/>
      <c r="AH26" s="444"/>
      <c r="AI26" s="444"/>
      <c r="AJ26" s="444"/>
      <c r="AK26" s="444"/>
      <c r="AL26" s="444"/>
      <c r="AM26" s="444"/>
      <c r="AN26" s="444"/>
      <c r="AO26" s="444"/>
      <c r="AP26" s="445"/>
    </row>
    <row r="27" spans="2:42" ht="24.75" customHeight="1" thickBot="1">
      <c r="B27" s="639"/>
      <c r="C27" s="265" t="s">
        <v>593</v>
      </c>
      <c r="D27" s="253">
        <f>Rates!E18</f>
        <v>706.72745471999997</v>
      </c>
      <c r="E27" s="254">
        <f>Rates!E24</f>
        <v>980.1329664000001</v>
      </c>
      <c r="F27" s="255">
        <f>IF($C$4="",0,INDEX('Adjusted Factors 2026-27'!AJ:AJ,MATCH($C$4,'Adjusted Factors 2026-27'!$B:$B,0)))</f>
        <v>0</v>
      </c>
      <c r="G27" s="267">
        <f>IF($C$4="",0,INDEX('Adjusted Factors 2026-27'!AQ:AQ,MATCH($C$4,'Adjusted Factors 2026-27'!$B:$B,0)))</f>
        <v>0</v>
      </c>
      <c r="H27" s="268">
        <f t="shared" si="1"/>
        <v>0</v>
      </c>
      <c r="I27" s="623"/>
      <c r="J27" s="244">
        <f t="shared" si="0"/>
        <v>0</v>
      </c>
      <c r="L27" s="445"/>
      <c r="M27" s="444"/>
      <c r="N27" s="444"/>
      <c r="O27" s="444"/>
      <c r="P27" s="444"/>
      <c r="Q27" s="444"/>
      <c r="R27" s="444"/>
      <c r="S27" s="447"/>
      <c r="T27" s="447"/>
      <c r="U27" s="447"/>
      <c r="V27" s="447"/>
      <c r="W27" s="447"/>
      <c r="X27" s="447"/>
      <c r="Y27" s="447"/>
      <c r="Z27" s="447"/>
      <c r="AA27" s="447"/>
      <c r="AB27" s="447"/>
      <c r="AC27" s="447"/>
      <c r="AD27" s="447"/>
      <c r="AE27" s="447"/>
      <c r="AF27" s="447"/>
      <c r="AG27" s="447"/>
      <c r="AH27" s="447"/>
      <c r="AI27" s="447"/>
      <c r="AJ27" s="447"/>
      <c r="AK27" s="447"/>
      <c r="AL27" s="447"/>
      <c r="AM27" s="447"/>
      <c r="AN27" s="444"/>
      <c r="AO27" s="444"/>
      <c r="AP27" s="445"/>
    </row>
    <row r="28" spans="2:42" ht="30" customHeight="1">
      <c r="B28" s="604"/>
      <c r="C28" s="635" t="s">
        <v>564</v>
      </c>
      <c r="D28" s="635" t="s">
        <v>576</v>
      </c>
      <c r="E28" s="635" t="s">
        <v>577</v>
      </c>
      <c r="F28" s="644" t="s">
        <v>578</v>
      </c>
      <c r="G28" s="646" t="s">
        <v>579</v>
      </c>
      <c r="H28" s="635" t="s">
        <v>566</v>
      </c>
      <c r="I28" s="635" t="s">
        <v>567</v>
      </c>
      <c r="J28" s="231" t="s">
        <v>568</v>
      </c>
      <c r="L28" s="445"/>
      <c r="M28" s="444"/>
      <c r="N28" s="444"/>
      <c r="O28" s="444"/>
      <c r="P28" s="444"/>
      <c r="Q28" s="444"/>
      <c r="R28" s="444"/>
      <c r="S28" s="447"/>
      <c r="T28" s="447"/>
      <c r="U28" s="447"/>
      <c r="V28" s="447"/>
      <c r="W28" s="447"/>
      <c r="X28" s="447"/>
      <c r="Y28" s="447"/>
      <c r="Z28" s="447"/>
      <c r="AA28" s="447"/>
      <c r="AB28" s="447"/>
      <c r="AC28" s="447"/>
      <c r="AD28" s="447"/>
      <c r="AE28" s="447"/>
      <c r="AF28" s="447"/>
      <c r="AG28" s="447"/>
      <c r="AH28" s="447"/>
      <c r="AI28" s="447"/>
      <c r="AJ28" s="447"/>
      <c r="AK28" s="447"/>
      <c r="AL28" s="447"/>
      <c r="AM28" s="447"/>
      <c r="AN28" s="444"/>
      <c r="AO28" s="444"/>
      <c r="AP28" s="445"/>
    </row>
    <row r="29" spans="2:42" ht="30" customHeight="1" thickBot="1">
      <c r="B29" s="606"/>
      <c r="C29" s="655"/>
      <c r="D29" s="636"/>
      <c r="E29" s="636"/>
      <c r="F29" s="645"/>
      <c r="G29" s="647"/>
      <c r="H29" s="636"/>
      <c r="I29" s="636"/>
      <c r="J29" s="270"/>
      <c r="L29" s="445"/>
      <c r="M29" s="444"/>
      <c r="N29" s="444"/>
      <c r="O29" s="444"/>
      <c r="P29" s="444"/>
      <c r="Q29" s="444"/>
      <c r="R29" s="444"/>
      <c r="S29" s="447"/>
      <c r="T29" s="447"/>
      <c r="U29" s="447"/>
      <c r="V29" s="447"/>
      <c r="W29" s="447"/>
      <c r="X29" s="447"/>
      <c r="Y29" s="447"/>
      <c r="Z29" s="447"/>
      <c r="AA29" s="447"/>
      <c r="AB29" s="447"/>
      <c r="AC29" s="447"/>
      <c r="AD29" s="447"/>
      <c r="AE29" s="447"/>
      <c r="AF29" s="447"/>
      <c r="AG29" s="447"/>
      <c r="AH29" s="447"/>
      <c r="AI29" s="447"/>
      <c r="AJ29" s="447"/>
      <c r="AK29" s="447"/>
      <c r="AL29" s="447"/>
      <c r="AM29" s="447"/>
      <c r="AN29" s="444"/>
      <c r="AO29" s="444"/>
      <c r="AP29" s="445"/>
    </row>
    <row r="30" spans="2:42" ht="24.75" customHeight="1">
      <c r="B30" s="637" t="s">
        <v>594</v>
      </c>
      <c r="C30" s="271" t="s">
        <v>595</v>
      </c>
      <c r="D30" s="272">
        <f>Rates!E25</f>
        <v>596.84</v>
      </c>
      <c r="E30" s="273"/>
      <c r="F30" s="274">
        <f>IF(C4="",0,INDEX('Adjusted Factors 2026-27'!AR:AR,MATCH($C$4,'Adjusted Factors 2026-27'!$B:$B,0)))</f>
        <v>0</v>
      </c>
      <c r="G30" s="275"/>
      <c r="H30" s="250">
        <f>IF(D30="",0,D30*F30)</f>
        <v>0</v>
      </c>
      <c r="I30" s="648">
        <f>SUM(H30:H34)</f>
        <v>0</v>
      </c>
      <c r="J30" s="238">
        <f>IF(ISERROR(H30/I$60),0,H30/I$60)</f>
        <v>0</v>
      </c>
      <c r="L30" s="445"/>
      <c r="M30" s="458"/>
      <c r="N30" s="459"/>
      <c r="O30" s="460"/>
      <c r="P30" s="460"/>
      <c r="Q30" s="460"/>
      <c r="S30" s="448"/>
      <c r="T30" s="448"/>
      <c r="U30" s="448"/>
      <c r="V30" s="448"/>
      <c r="W30" s="448"/>
      <c r="X30" s="448"/>
      <c r="Y30" s="448"/>
      <c r="Z30" s="448"/>
      <c r="AA30" s="448"/>
      <c r="AB30" s="448"/>
      <c r="AC30" s="449"/>
      <c r="AD30" s="448"/>
      <c r="AE30" s="447"/>
      <c r="AF30" s="447"/>
      <c r="AG30" s="447"/>
      <c r="AH30" s="447"/>
      <c r="AI30" s="447"/>
      <c r="AJ30" s="447"/>
      <c r="AK30" s="447"/>
      <c r="AL30" s="447"/>
      <c r="AM30" s="447"/>
      <c r="AN30" s="444"/>
      <c r="AO30" s="444"/>
      <c r="AP30" s="445"/>
    </row>
    <row r="31" spans="2:42" ht="24.75" customHeight="1" thickBot="1">
      <c r="B31" s="639"/>
      <c r="C31" s="279" t="s">
        <v>596</v>
      </c>
      <c r="D31" s="280"/>
      <c r="E31" s="281">
        <f>Rates!E26</f>
        <v>1594.84</v>
      </c>
      <c r="F31" s="282"/>
      <c r="G31" s="283">
        <f>IF(C4="",0,INDEX('Adjusted Factors 2026-27'!AS:AS,MATCH($C$4,'Adjusted Factors 2026-27'!$B:$B,0)))</f>
        <v>0</v>
      </c>
      <c r="H31" s="268">
        <f>IF(E31="",0,E31*G31)</f>
        <v>0</v>
      </c>
      <c r="I31" s="649"/>
      <c r="J31" s="244">
        <f>IF(ISERROR(H31/I$60),0,H31/I$60)</f>
        <v>0</v>
      </c>
      <c r="L31" s="450"/>
      <c r="M31"/>
      <c r="N31"/>
      <c r="O31"/>
      <c r="P31"/>
      <c r="Q31"/>
      <c r="R31"/>
      <c r="S31" s="452"/>
      <c r="T31" s="452"/>
      <c r="U31" s="452"/>
      <c r="V31" s="452"/>
      <c r="W31" s="452"/>
      <c r="X31" s="452"/>
      <c r="Y31" s="452"/>
      <c r="Z31" s="452"/>
      <c r="AA31" s="452"/>
      <c r="AB31" s="452"/>
      <c r="AC31" s="452"/>
      <c r="AD31" s="452"/>
      <c r="AE31" s="451"/>
      <c r="AF31" s="451"/>
      <c r="AG31" s="451"/>
      <c r="AH31" s="451"/>
      <c r="AI31" s="447"/>
      <c r="AJ31" s="447"/>
      <c r="AK31" s="447"/>
      <c r="AL31" s="447"/>
      <c r="AM31" s="447"/>
      <c r="AN31" s="444"/>
      <c r="AO31" s="444"/>
      <c r="AP31" s="445"/>
    </row>
    <row r="32" spans="2:42" ht="30" customHeight="1" thickBot="1">
      <c r="B32" s="264" t="s">
        <v>597</v>
      </c>
      <c r="C32" s="264" t="s">
        <v>598</v>
      </c>
      <c r="D32" s="287">
        <f>Rates!E29</f>
        <v>963.76</v>
      </c>
      <c r="E32" s="281">
        <f>Rates!E30</f>
        <v>1384.48</v>
      </c>
      <c r="F32" s="288">
        <f>IF($C$4="",0,INDEX('Adjusted Factors 2026-27'!BA:BA,MATCH($C$4,'Adjusted Factors 2026-27'!$B:$B,0)))</f>
        <v>0</v>
      </c>
      <c r="G32" s="289">
        <f>IF($C$4="",0,INDEX('Adjusted Factors 2026-27'!BB:BB,MATCH($C$4,'Adjusted Factors 2026-27'!$B:$B,0)))</f>
        <v>0</v>
      </c>
      <c r="H32" s="290">
        <f>IF(SUM(D32:E32)=0,0,(D32*F32)+(E32*G32))</f>
        <v>0</v>
      </c>
      <c r="I32" s="650"/>
      <c r="J32" s="291">
        <f>IF(ISERROR(H32/I$60),0,H32/I$60)</f>
        <v>0</v>
      </c>
      <c r="L32" s="450"/>
      <c r="M32"/>
      <c r="N32"/>
      <c r="O32"/>
      <c r="P32"/>
      <c r="Q32"/>
      <c r="R32"/>
      <c r="S32" s="452"/>
      <c r="T32" s="452"/>
      <c r="U32" s="452"/>
      <c r="V32" s="452"/>
      <c r="W32" s="452"/>
      <c r="X32" s="452"/>
      <c r="Y32" s="452"/>
      <c r="Z32" s="452"/>
      <c r="AA32" s="452"/>
      <c r="AB32" s="452"/>
      <c r="AC32" s="452"/>
      <c r="AD32" s="452"/>
      <c r="AE32" s="451"/>
      <c r="AF32" s="451"/>
      <c r="AG32" s="451"/>
      <c r="AH32" s="451"/>
      <c r="AI32" s="447"/>
      <c r="AJ32" s="447"/>
      <c r="AK32" s="447"/>
      <c r="AL32" s="447"/>
      <c r="AM32" s="447"/>
      <c r="AN32" s="444"/>
      <c r="AO32" s="444"/>
      <c r="AP32" s="445"/>
    </row>
    <row r="33" spans="2:42" ht="30" customHeight="1">
      <c r="B33" s="652" t="s">
        <v>599</v>
      </c>
      <c r="C33" s="292" t="s">
        <v>600</v>
      </c>
      <c r="D33" s="253">
        <f>Rates!E27</f>
        <v>1174.1199999999999</v>
      </c>
      <c r="E33" s="293"/>
      <c r="F33" s="294">
        <f>IF(C4="",0,INDEX('Adjusted Factors 2026-27'!AT:AT,MATCH($C$4,'Adjusted Factors 2026-27'!$B:$B,0)))</f>
        <v>0</v>
      </c>
      <c r="G33" s="295"/>
      <c r="H33" s="256">
        <f>IF(D33="",0,D33*F33)</f>
        <v>0</v>
      </c>
      <c r="I33" s="650"/>
      <c r="J33" s="238">
        <f>IF(ISERROR(H33/I$60),0,H33/I$60)</f>
        <v>0</v>
      </c>
      <c r="L33" s="450"/>
      <c r="M33" s="462"/>
      <c r="N33" s="462"/>
      <c r="O33" s="654"/>
      <c r="P33" s="654"/>
      <c r="Q33" s="669"/>
      <c r="R33" s="669"/>
      <c r="S33" s="667"/>
      <c r="T33" s="667"/>
      <c r="U33" s="451"/>
      <c r="V33" s="451"/>
      <c r="W33" s="451"/>
      <c r="X33" s="451"/>
      <c r="Y33" s="447"/>
      <c r="Z33" s="447"/>
      <c r="AA33" s="447"/>
      <c r="AB33" s="447"/>
      <c r="AC33" s="447"/>
      <c r="AD33" s="444"/>
      <c r="AE33" s="444"/>
      <c r="AF33" s="445"/>
    </row>
    <row r="34" spans="2:42" ht="30" customHeight="1" thickBot="1">
      <c r="B34" s="653"/>
      <c r="C34" s="242" t="s">
        <v>601</v>
      </c>
      <c r="D34" s="298"/>
      <c r="E34" s="266">
        <f>Rates!E28</f>
        <v>1785.64</v>
      </c>
      <c r="F34" s="282"/>
      <c r="G34" s="283">
        <f>IF($C$4="",0,INDEX('Adjusted Factors 2026-27'!AZ:AZ,MATCH($C$4,'Adjusted Factors 2026-27'!$B:$B,0)))</f>
        <v>0</v>
      </c>
      <c r="H34" s="268">
        <f>IF(E34="",0,E34*G34)</f>
        <v>0</v>
      </c>
      <c r="I34" s="651"/>
      <c r="J34" s="244">
        <f>IF(ISERROR(H34/I$60),0,H34/I$60)</f>
        <v>0</v>
      </c>
      <c r="L34" s="450"/>
      <c r="M34" s="462"/>
      <c r="N34" s="462"/>
      <c r="O34" s="463"/>
      <c r="P34" s="463"/>
      <c r="Q34" s="463"/>
      <c r="R34" s="463"/>
      <c r="S34" s="471"/>
      <c r="T34" s="471"/>
      <c r="U34" s="451"/>
      <c r="V34" s="451"/>
      <c r="W34" s="451"/>
      <c r="X34" s="451"/>
      <c r="Y34" s="447"/>
      <c r="Z34" s="447"/>
      <c r="AA34" s="447"/>
      <c r="AB34" s="447"/>
      <c r="AC34" s="447"/>
      <c r="AD34" s="444"/>
      <c r="AE34" s="444"/>
      <c r="AF34" s="445"/>
    </row>
    <row r="35" spans="2:42" ht="15.75" customHeight="1">
      <c r="B35" s="299"/>
      <c r="C35" s="300"/>
      <c r="D35" s="301"/>
      <c r="E35" s="302"/>
      <c r="F35" s="302"/>
      <c r="G35" s="301"/>
      <c r="H35" s="301"/>
      <c r="I35" s="301"/>
      <c r="L35" s="450"/>
      <c r="M35" s="668"/>
      <c r="N35" s="668"/>
      <c r="O35" s="464"/>
      <c r="P35" s="464"/>
      <c r="Q35" s="465"/>
      <c r="R35" s="465"/>
      <c r="S35" s="465"/>
      <c r="T35" s="465"/>
      <c r="U35" s="451"/>
      <c r="V35" s="451"/>
      <c r="W35" s="451"/>
      <c r="X35" s="451"/>
      <c r="Y35" s="447"/>
      <c r="Z35" s="447"/>
      <c r="AA35" s="447"/>
      <c r="AB35" s="447"/>
      <c r="AC35" s="447"/>
      <c r="AD35" s="444"/>
      <c r="AE35" s="444"/>
      <c r="AF35" s="445"/>
    </row>
    <row r="36" spans="2:42" ht="15" customHeight="1">
      <c r="B36" s="201" t="s">
        <v>602</v>
      </c>
      <c r="C36" s="305"/>
      <c r="D36" s="306"/>
      <c r="E36" s="306"/>
      <c r="F36" s="306"/>
      <c r="G36" s="306"/>
      <c r="H36" s="306"/>
      <c r="I36" s="306"/>
      <c r="L36" s="450"/>
      <c r="M36" s="656"/>
      <c r="N36" s="656"/>
      <c r="O36" s="467"/>
      <c r="P36" s="466"/>
      <c r="Q36" s="468"/>
      <c r="R36" s="468"/>
      <c r="S36" s="472"/>
      <c r="T36" s="472"/>
      <c r="U36" s="451"/>
      <c r="V36" s="451"/>
      <c r="W36" s="451"/>
      <c r="X36" s="451"/>
      <c r="Y36" s="447"/>
      <c r="Z36" s="447"/>
      <c r="AA36" s="447"/>
      <c r="AB36" s="447"/>
      <c r="AC36" s="447"/>
      <c r="AD36" s="444"/>
      <c r="AE36" s="444"/>
      <c r="AF36" s="445"/>
    </row>
    <row r="37" spans="2:42" ht="36.75" customHeight="1" thickBot="1">
      <c r="B37" s="201"/>
      <c r="C37" s="305"/>
      <c r="D37" s="306"/>
      <c r="E37" s="306"/>
      <c r="F37" s="306"/>
      <c r="G37" s="306"/>
      <c r="H37" s="306"/>
      <c r="I37" s="306"/>
      <c r="L37" s="450"/>
      <c r="M37" s="656"/>
      <c r="N37" s="656"/>
      <c r="O37" s="466"/>
      <c r="P37" s="467"/>
      <c r="Q37" s="468"/>
      <c r="R37" s="468"/>
      <c r="S37" s="472"/>
      <c r="T37" s="472"/>
      <c r="U37" s="451"/>
      <c r="V37" s="451"/>
      <c r="W37" s="451"/>
      <c r="X37" s="451"/>
      <c r="Y37" s="447"/>
      <c r="Z37" s="447"/>
      <c r="AA37" s="447"/>
      <c r="AB37" s="447"/>
      <c r="AC37" s="447"/>
      <c r="AD37" s="444"/>
      <c r="AE37" s="444"/>
      <c r="AF37" s="445"/>
    </row>
    <row r="38" spans="2:42" ht="33" customHeight="1" thickBot="1">
      <c r="B38" s="657" t="s">
        <v>603</v>
      </c>
      <c r="C38" s="658"/>
      <c r="D38" s="658"/>
      <c r="E38" s="658"/>
      <c r="F38" s="658"/>
      <c r="G38" s="658"/>
      <c r="H38" s="659"/>
      <c r="I38" s="231" t="s">
        <v>604</v>
      </c>
      <c r="J38" s="231" t="s">
        <v>568</v>
      </c>
      <c r="L38" s="450"/>
      <c r="M38" s="660"/>
      <c r="N38" s="660"/>
      <c r="O38" s="467"/>
      <c r="P38" s="467"/>
      <c r="Q38" s="468"/>
      <c r="R38" s="468"/>
      <c r="S38" s="453"/>
      <c r="T38" s="453"/>
      <c r="U38" s="453"/>
      <c r="V38" s="453">
        <v>0</v>
      </c>
      <c r="W38" s="453">
        <v>0</v>
      </c>
      <c r="X38" s="453">
        <v>0</v>
      </c>
      <c r="Y38" s="453">
        <v>0</v>
      </c>
      <c r="Z38" s="453">
        <v>0</v>
      </c>
      <c r="AA38" s="453">
        <v>0</v>
      </c>
      <c r="AB38" s="453">
        <v>0</v>
      </c>
      <c r="AC38" s="454">
        <v>0</v>
      </c>
      <c r="AD38" s="454">
        <v>0</v>
      </c>
      <c r="AE38" s="451"/>
      <c r="AF38" s="451"/>
      <c r="AG38" s="451"/>
      <c r="AH38" s="451"/>
      <c r="AI38" s="447"/>
      <c r="AJ38" s="447"/>
      <c r="AK38" s="447"/>
      <c r="AL38" s="447"/>
      <c r="AM38" s="447"/>
      <c r="AN38" s="444"/>
      <c r="AO38" s="444"/>
      <c r="AP38" s="445"/>
    </row>
    <row r="39" spans="2:42" ht="24.75" customHeight="1">
      <c r="B39" s="661" t="s">
        <v>605</v>
      </c>
      <c r="C39" s="662"/>
      <c r="D39" s="662"/>
      <c r="E39" s="662"/>
      <c r="F39" s="662"/>
      <c r="G39" s="662"/>
      <c r="H39" s="663"/>
      <c r="I39" s="312">
        <f>IF($C$4="",0,INDEX('New ISB 2026-27'!AF:AF,MATCH($C$4,'New ISB 2026-27'!$B:$B,0)))</f>
        <v>0</v>
      </c>
      <c r="J39" s="313">
        <f>IF(ISERROR(I39/I$60),0,I39/I$60)</f>
        <v>0</v>
      </c>
      <c r="L39" s="450"/>
      <c r="M39" s="469"/>
      <c r="N39" s="469"/>
      <c r="O39" s="467"/>
      <c r="P39" s="467"/>
      <c r="Q39" s="468"/>
      <c r="R39" s="468"/>
      <c r="S39" s="453">
        <v>0</v>
      </c>
      <c r="T39" s="453">
        <v>0</v>
      </c>
      <c r="U39" s="453">
        <v>0</v>
      </c>
      <c r="V39" s="453">
        <v>0</v>
      </c>
      <c r="W39" s="453">
        <v>0</v>
      </c>
      <c r="X39" s="453">
        <v>0</v>
      </c>
      <c r="Y39" s="453">
        <v>0</v>
      </c>
      <c r="Z39" s="453">
        <v>0</v>
      </c>
      <c r="AA39" s="453">
        <v>0</v>
      </c>
      <c r="AB39" s="453">
        <v>0</v>
      </c>
      <c r="AC39" s="454">
        <v>0</v>
      </c>
      <c r="AD39" s="454">
        <v>0</v>
      </c>
      <c r="AE39" s="451"/>
      <c r="AF39" s="451"/>
      <c r="AG39" s="451"/>
      <c r="AH39" s="451"/>
      <c r="AI39" s="447"/>
      <c r="AJ39" s="447"/>
      <c r="AK39" s="447"/>
      <c r="AL39" s="447"/>
      <c r="AM39" s="447"/>
      <c r="AN39" s="444"/>
      <c r="AO39" s="444"/>
      <c r="AP39" s="445"/>
    </row>
    <row r="40" spans="2:42" ht="24.75" customHeight="1">
      <c r="B40" s="664" t="s">
        <v>606</v>
      </c>
      <c r="C40" s="665"/>
      <c r="D40" s="665"/>
      <c r="E40" s="665"/>
      <c r="F40" s="665"/>
      <c r="G40" s="665"/>
      <c r="H40" s="666"/>
      <c r="I40" s="314">
        <f>IF($C$4="",0,INDEX('New ISB 2026-27'!AG:AG,MATCH($C$4,'New ISB 2026-27'!$B:$B,0)))</f>
        <v>0</v>
      </c>
      <c r="J40" s="315">
        <f>IF(ISERROR(I40/I$60),0,I40/I$60)</f>
        <v>0</v>
      </c>
      <c r="L40" s="450"/>
      <c r="M40" s="656"/>
      <c r="N40" s="656"/>
      <c r="O40" s="467"/>
      <c r="P40" s="467"/>
      <c r="Q40" s="468"/>
      <c r="R40" s="468"/>
      <c r="S40" s="453">
        <v>0</v>
      </c>
      <c r="T40" s="453">
        <v>0</v>
      </c>
      <c r="U40" s="453">
        <v>0</v>
      </c>
      <c r="V40" s="453">
        <v>0</v>
      </c>
      <c r="W40" s="453">
        <v>0</v>
      </c>
      <c r="X40" s="453">
        <v>0</v>
      </c>
      <c r="Y40" s="453">
        <v>0</v>
      </c>
      <c r="Z40" s="453">
        <v>0</v>
      </c>
      <c r="AA40" s="453">
        <v>0</v>
      </c>
      <c r="AB40" s="453">
        <v>0</v>
      </c>
      <c r="AC40" s="454">
        <v>0</v>
      </c>
      <c r="AD40" s="454">
        <v>0</v>
      </c>
      <c r="AE40" s="451"/>
      <c r="AF40" s="451"/>
      <c r="AG40" s="451"/>
      <c r="AH40" s="451"/>
      <c r="AI40" s="447"/>
      <c r="AJ40" s="447"/>
      <c r="AK40" s="447"/>
      <c r="AL40" s="447"/>
      <c r="AM40" s="447"/>
      <c r="AN40" s="444"/>
      <c r="AO40" s="444"/>
      <c r="AP40" s="445"/>
    </row>
    <row r="41" spans="2:42" ht="24.75" customHeight="1">
      <c r="B41" s="670" t="s">
        <v>607</v>
      </c>
      <c r="C41" s="672"/>
      <c r="D41" s="672"/>
      <c r="E41" s="672"/>
      <c r="F41" s="672"/>
      <c r="G41" s="672"/>
      <c r="H41" s="680"/>
      <c r="I41" s="314">
        <f>IF($C$4="",0,INDEX('New ISB 2026-27'!AH:AH,MATCH($C$4,'New ISB 2026-27'!$B:$B,0)))</f>
        <v>0</v>
      </c>
      <c r="J41" s="315">
        <f>IF(ISERROR(I41/I$60),0,I41/I$60)</f>
        <v>0</v>
      </c>
      <c r="L41" s="450"/>
      <c r="M41" s="656"/>
      <c r="N41" s="656"/>
      <c r="O41" s="467"/>
      <c r="P41" s="467"/>
      <c r="Q41" s="468"/>
      <c r="R41" s="468"/>
      <c r="S41" s="453">
        <v>0</v>
      </c>
      <c r="T41" s="453">
        <v>0</v>
      </c>
      <c r="U41" s="453">
        <v>0</v>
      </c>
      <c r="V41" s="453">
        <v>0</v>
      </c>
      <c r="W41" s="453">
        <v>0</v>
      </c>
      <c r="X41" s="453">
        <v>0</v>
      </c>
      <c r="Y41" s="453">
        <v>0</v>
      </c>
      <c r="Z41" s="453">
        <v>0</v>
      </c>
      <c r="AA41" s="453">
        <v>0</v>
      </c>
      <c r="AB41" s="453">
        <v>0</v>
      </c>
      <c r="AC41" s="454">
        <v>0</v>
      </c>
      <c r="AD41" s="454">
        <v>0</v>
      </c>
      <c r="AE41" s="451"/>
      <c r="AF41" s="451"/>
      <c r="AG41" s="451"/>
      <c r="AH41" s="451"/>
      <c r="AI41" s="447"/>
      <c r="AJ41" s="447"/>
      <c r="AK41" s="447"/>
      <c r="AL41" s="447"/>
      <c r="AM41" s="447"/>
      <c r="AN41" s="444"/>
      <c r="AO41" s="444"/>
      <c r="AP41" s="445"/>
    </row>
    <row r="42" spans="2:42" ht="24.75" customHeight="1">
      <c r="B42" s="670" t="s">
        <v>608</v>
      </c>
      <c r="C42" s="672"/>
      <c r="D42" s="672"/>
      <c r="E42" s="672"/>
      <c r="F42" s="672"/>
      <c r="G42" s="672"/>
      <c r="H42" s="680"/>
      <c r="I42" s="314">
        <f>IF($C$4="",0,INDEX('New ISB 2026-27'!AI:AI,MATCH($C$4,'New ISB 2026-27'!$B:$B,0)))</f>
        <v>0</v>
      </c>
      <c r="J42" s="315">
        <f>IF(ISERROR(I42/I$60),0,I42/I$60)</f>
        <v>0</v>
      </c>
      <c r="L42" s="450"/>
      <c r="M42" s="466"/>
      <c r="N42" s="466"/>
      <c r="O42" s="467"/>
      <c r="P42" s="467"/>
      <c r="Q42" s="468"/>
      <c r="R42" s="468"/>
      <c r="S42" s="453"/>
      <c r="T42" s="453"/>
      <c r="U42" s="453"/>
      <c r="V42" s="453"/>
      <c r="W42" s="453"/>
      <c r="X42" s="453"/>
      <c r="Y42" s="453"/>
      <c r="Z42" s="453"/>
      <c r="AA42" s="453"/>
      <c r="AB42" s="453"/>
      <c r="AC42" s="454"/>
      <c r="AD42" s="454"/>
      <c r="AE42" s="451"/>
      <c r="AF42" s="451"/>
      <c r="AG42" s="451"/>
      <c r="AH42" s="451"/>
      <c r="AI42" s="447"/>
      <c r="AJ42" s="447"/>
      <c r="AK42" s="447"/>
      <c r="AL42" s="447"/>
      <c r="AM42" s="447"/>
      <c r="AN42" s="444"/>
      <c r="AO42" s="444"/>
      <c r="AP42" s="445"/>
    </row>
    <row r="43" spans="2:42" ht="24.75" customHeight="1" thickBot="1">
      <c r="B43" s="681" t="s">
        <v>609</v>
      </c>
      <c r="C43" s="682"/>
      <c r="D43" s="682"/>
      <c r="E43" s="682"/>
      <c r="F43" s="682"/>
      <c r="G43" s="682"/>
      <c r="H43" s="683"/>
      <c r="I43" s="316">
        <f>C44+G44</f>
        <v>0</v>
      </c>
      <c r="J43" s="315">
        <f>IF(ISERROR(I43/I$60),0,I43/I$60)</f>
        <v>0</v>
      </c>
      <c r="L43" s="450"/>
      <c r="M43" s="656"/>
      <c r="N43" s="656"/>
      <c r="O43" s="467"/>
      <c r="P43" s="467"/>
      <c r="Q43" s="468"/>
      <c r="R43" s="468"/>
      <c r="S43" s="453">
        <v>0</v>
      </c>
      <c r="T43" s="453">
        <v>0</v>
      </c>
      <c r="U43" s="453">
        <v>0</v>
      </c>
      <c r="V43" s="453">
        <v>0</v>
      </c>
      <c r="W43" s="453">
        <v>0</v>
      </c>
      <c r="X43" s="453">
        <v>0</v>
      </c>
      <c r="Y43" s="453">
        <v>0</v>
      </c>
      <c r="Z43" s="453">
        <v>0</v>
      </c>
      <c r="AA43" s="453">
        <v>0</v>
      </c>
      <c r="AB43" s="453">
        <v>0</v>
      </c>
      <c r="AC43" s="454">
        <v>0</v>
      </c>
      <c r="AD43" s="454">
        <v>0</v>
      </c>
      <c r="AE43" s="451"/>
      <c r="AF43" s="451"/>
      <c r="AG43" s="451"/>
      <c r="AH43" s="451"/>
      <c r="AI43" s="447"/>
      <c r="AJ43" s="447"/>
      <c r="AK43" s="447"/>
      <c r="AL43" s="447"/>
      <c r="AM43" s="447"/>
      <c r="AN43" s="444"/>
      <c r="AO43" s="444"/>
      <c r="AP43" s="445"/>
    </row>
    <row r="44" spans="2:42" ht="24.75" customHeight="1" thickBot="1">
      <c r="B44" s="317" t="s">
        <v>610</v>
      </c>
      <c r="C44" s="684">
        <f>IF($C$4="",0,INDEX('New ISB 2026-27'!BW:BW,MATCH($C$4,'New ISB 2026-27'!$B:$B,0)))</f>
        <v>0</v>
      </c>
      <c r="D44" s="685"/>
      <c r="E44" s="318" t="s">
        <v>611</v>
      </c>
      <c r="F44" s="319"/>
      <c r="G44" s="684">
        <f>IF($C$4="",0,INDEX('Local Factors 2026-27'!S:S,MATCH($C$4,'Local Factors 2026-27'!$B:$B,0)))</f>
        <v>0</v>
      </c>
      <c r="H44" s="686"/>
      <c r="I44" s="685"/>
      <c r="J44" s="320"/>
      <c r="L44" s="450"/>
      <c r="M44" s="656"/>
      <c r="N44" s="656"/>
      <c r="O44" s="467"/>
      <c r="P44" s="467"/>
      <c r="Q44" s="468"/>
      <c r="R44" s="468"/>
      <c r="S44" s="453">
        <v>0</v>
      </c>
      <c r="T44" s="453">
        <v>0</v>
      </c>
      <c r="U44" s="453">
        <v>0</v>
      </c>
      <c r="V44" s="453">
        <v>0</v>
      </c>
      <c r="W44" s="453">
        <v>0</v>
      </c>
      <c r="X44" s="453">
        <v>0</v>
      </c>
      <c r="Y44" s="453">
        <v>0</v>
      </c>
      <c r="Z44" s="453">
        <v>0</v>
      </c>
      <c r="AA44" s="453">
        <v>0</v>
      </c>
      <c r="AB44" s="453">
        <v>0</v>
      </c>
      <c r="AC44" s="454">
        <v>0</v>
      </c>
      <c r="AD44" s="454">
        <v>0</v>
      </c>
      <c r="AE44" s="451"/>
      <c r="AF44" s="451"/>
      <c r="AG44" s="451"/>
      <c r="AH44" s="451"/>
      <c r="AI44" s="447"/>
      <c r="AJ44" s="447"/>
      <c r="AK44" s="447"/>
      <c r="AL44" s="447"/>
      <c r="AM44" s="447"/>
      <c r="AN44" s="444"/>
      <c r="AO44" s="444"/>
      <c r="AP44" s="445"/>
    </row>
    <row r="45" spans="2:42" ht="24.75" customHeight="1" thickBot="1">
      <c r="B45" s="670" t="s">
        <v>612</v>
      </c>
      <c r="C45" s="671"/>
      <c r="D45" s="671"/>
      <c r="E45" s="672"/>
      <c r="F45" s="672"/>
      <c r="G45" s="671"/>
      <c r="H45" s="673"/>
      <c r="I45" s="321">
        <f>IF($C$4="",0,INDEX('New ISB 2026-27'!AK:AK,MATCH($C$4,'New ISB 2026-27'!$B:$B,0)))</f>
        <v>0</v>
      </c>
      <c r="J45" s="315">
        <f>IF(ISERROR(I45/I$60),0,I45/I$60)</f>
        <v>0</v>
      </c>
      <c r="L45" s="450"/>
      <c r="M45" s="656"/>
      <c r="N45" s="656"/>
      <c r="O45" s="467"/>
      <c r="P45" s="467"/>
      <c r="Q45" s="468"/>
      <c r="R45" s="468"/>
      <c r="S45" s="453">
        <v>0</v>
      </c>
      <c r="T45" s="453">
        <v>0</v>
      </c>
      <c r="U45" s="453">
        <v>0</v>
      </c>
      <c r="V45" s="453">
        <v>0</v>
      </c>
      <c r="W45" s="453">
        <v>0</v>
      </c>
      <c r="X45" s="453">
        <v>0</v>
      </c>
      <c r="Y45" s="453">
        <v>0</v>
      </c>
      <c r="Z45" s="453">
        <v>0</v>
      </c>
      <c r="AA45" s="453">
        <v>0</v>
      </c>
      <c r="AB45" s="453">
        <v>0</v>
      </c>
      <c r="AC45" s="454">
        <v>0</v>
      </c>
      <c r="AD45" s="454">
        <v>0</v>
      </c>
      <c r="AE45" s="451"/>
      <c r="AF45" s="451"/>
      <c r="AG45" s="451"/>
      <c r="AH45" s="451"/>
      <c r="AI45" s="447"/>
      <c r="AJ45" s="447"/>
      <c r="AK45" s="447"/>
      <c r="AL45" s="447"/>
      <c r="AM45" s="447"/>
      <c r="AN45" s="444"/>
      <c r="AO45" s="444"/>
      <c r="AP45" s="445"/>
    </row>
    <row r="46" spans="2:42" ht="36.75" customHeight="1" thickBot="1">
      <c r="B46" s="322" t="s">
        <v>613</v>
      </c>
      <c r="C46" s="323"/>
      <c r="D46" s="323"/>
      <c r="E46" s="323"/>
      <c r="F46" s="323"/>
      <c r="G46" s="323"/>
      <c r="H46" s="323"/>
      <c r="I46" s="323"/>
      <c r="J46" s="324"/>
      <c r="L46" s="450"/>
      <c r="M46" s="656"/>
      <c r="N46" s="656"/>
      <c r="O46" s="467"/>
      <c r="P46" s="467"/>
      <c r="Q46" s="468"/>
      <c r="R46" s="468"/>
      <c r="S46" s="453">
        <v>0</v>
      </c>
      <c r="T46" s="453">
        <v>0</v>
      </c>
      <c r="U46" s="453">
        <v>0</v>
      </c>
      <c r="V46" s="453">
        <v>0</v>
      </c>
      <c r="W46" s="453">
        <v>0</v>
      </c>
      <c r="X46" s="453">
        <v>0</v>
      </c>
      <c r="Y46" s="453">
        <v>0</v>
      </c>
      <c r="Z46" s="453">
        <v>0</v>
      </c>
      <c r="AA46" s="453">
        <v>0</v>
      </c>
      <c r="AB46" s="453">
        <v>0</v>
      </c>
      <c r="AC46" s="454">
        <v>0</v>
      </c>
      <c r="AD46" s="454">
        <v>0</v>
      </c>
      <c r="AE46" s="451"/>
      <c r="AF46" s="451"/>
      <c r="AG46" s="451"/>
      <c r="AH46" s="451"/>
      <c r="AI46" s="447"/>
      <c r="AJ46" s="447"/>
      <c r="AK46" s="447"/>
      <c r="AL46" s="447"/>
      <c r="AM46" s="447"/>
      <c r="AN46" s="444"/>
      <c r="AO46" s="444"/>
      <c r="AP46" s="445"/>
    </row>
    <row r="47" spans="2:42" ht="33" customHeight="1" thickBot="1">
      <c r="B47" s="325" t="s">
        <v>603</v>
      </c>
      <c r="C47" s="674" t="s">
        <v>614</v>
      </c>
      <c r="D47" s="675"/>
      <c r="E47" s="675"/>
      <c r="F47" s="675"/>
      <c r="G47" s="675"/>
      <c r="H47" s="676"/>
      <c r="I47" s="229" t="s">
        <v>604</v>
      </c>
      <c r="J47" s="229" t="s">
        <v>568</v>
      </c>
      <c r="L47" s="450"/>
      <c r="M47" s="660"/>
      <c r="N47" s="660"/>
      <c r="O47" s="467"/>
      <c r="P47" s="469"/>
      <c r="Q47" s="468"/>
      <c r="R47" s="468"/>
      <c r="S47" s="453">
        <v>0</v>
      </c>
      <c r="T47" s="453">
        <v>0</v>
      </c>
      <c r="U47" s="453">
        <v>0</v>
      </c>
      <c r="V47" s="453">
        <v>0</v>
      </c>
      <c r="W47" s="453">
        <v>0</v>
      </c>
      <c r="X47" s="453">
        <v>0</v>
      </c>
      <c r="Y47" s="453">
        <v>0</v>
      </c>
      <c r="Z47" s="453">
        <v>0</v>
      </c>
      <c r="AA47" s="453">
        <v>0</v>
      </c>
      <c r="AB47" s="453">
        <v>0</v>
      </c>
      <c r="AC47" s="454">
        <v>0</v>
      </c>
      <c r="AD47" s="454">
        <v>0</v>
      </c>
      <c r="AE47" s="451"/>
      <c r="AF47" s="451"/>
      <c r="AG47" s="451"/>
      <c r="AH47" s="451"/>
      <c r="AI47" s="447"/>
      <c r="AJ47" s="447"/>
      <c r="AK47" s="447"/>
      <c r="AL47" s="447"/>
      <c r="AM47" s="447"/>
      <c r="AN47" s="444"/>
      <c r="AO47" s="444"/>
      <c r="AP47" s="445"/>
    </row>
    <row r="48" spans="2:42" ht="24.75" customHeight="1">
      <c r="B48" s="677" t="s">
        <v>615</v>
      </c>
      <c r="C48" s="678"/>
      <c r="D48" s="678"/>
      <c r="E48" s="678"/>
      <c r="F48" s="678"/>
      <c r="G48" s="678"/>
      <c r="H48" s="679"/>
      <c r="I48" s="326">
        <f>IF($C$4="",0,INDEX('New ISB 2026-27'!AL:AL,MATCH($C$4,'New ISB 2026-27'!$B:$B,0)))</f>
        <v>0</v>
      </c>
      <c r="J48" s="313">
        <f t="shared" ref="J48:J54" si="2">IF(ISERROR(I48/I$60),0,I48/I$60)</f>
        <v>0</v>
      </c>
      <c r="L48" s="450"/>
      <c r="M48" s="656"/>
      <c r="N48" s="656"/>
      <c r="O48" s="466"/>
      <c r="P48" s="467"/>
      <c r="Q48" s="468"/>
      <c r="R48" s="468"/>
      <c r="S48" s="453">
        <v>0</v>
      </c>
      <c r="T48" s="453">
        <v>0</v>
      </c>
      <c r="U48" s="453">
        <v>0</v>
      </c>
      <c r="V48" s="453">
        <v>0</v>
      </c>
      <c r="W48" s="453">
        <v>0</v>
      </c>
      <c r="X48" s="453">
        <v>0</v>
      </c>
      <c r="Y48" s="453">
        <v>0</v>
      </c>
      <c r="Z48" s="453">
        <v>0</v>
      </c>
      <c r="AA48" s="453">
        <v>0</v>
      </c>
      <c r="AB48" s="453">
        <v>0</v>
      </c>
      <c r="AC48" s="454">
        <v>0</v>
      </c>
      <c r="AD48" s="454">
        <v>0</v>
      </c>
      <c r="AE48" s="451"/>
      <c r="AF48" s="451"/>
      <c r="AG48" s="451"/>
      <c r="AH48" s="451"/>
      <c r="AI48" s="447"/>
      <c r="AJ48" s="447"/>
      <c r="AK48" s="447"/>
      <c r="AL48" s="447"/>
      <c r="AM48" s="447"/>
      <c r="AN48" s="444"/>
      <c r="AO48" s="444"/>
      <c r="AP48" s="445"/>
    </row>
    <row r="49" spans="2:42" ht="24.75" customHeight="1">
      <c r="B49" s="687" t="s">
        <v>616</v>
      </c>
      <c r="C49" s="688"/>
      <c r="D49" s="688"/>
      <c r="E49" s="688"/>
      <c r="F49" s="688"/>
      <c r="G49" s="688"/>
      <c r="H49" s="689"/>
      <c r="I49" s="327">
        <f>IF($C$4="",0,INDEX('New ISB 2026-27'!AM:AM,MATCH($C$4,'New ISB 2026-27'!$B:$B,0)))</f>
        <v>0</v>
      </c>
      <c r="J49" s="315">
        <f t="shared" si="2"/>
        <v>0</v>
      </c>
      <c r="L49" s="450"/>
      <c r="M49" s="660"/>
      <c r="N49" s="660"/>
      <c r="O49" s="467"/>
      <c r="P49" s="469"/>
      <c r="Q49" s="468"/>
      <c r="R49" s="468"/>
      <c r="S49" s="453">
        <v>0</v>
      </c>
      <c r="T49" s="453">
        <v>0</v>
      </c>
      <c r="U49" s="453">
        <v>0</v>
      </c>
      <c r="V49" s="453">
        <v>0</v>
      </c>
      <c r="W49" s="453">
        <v>0</v>
      </c>
      <c r="X49" s="453">
        <v>0</v>
      </c>
      <c r="Y49" s="453">
        <v>0</v>
      </c>
      <c r="Z49" s="453">
        <v>0</v>
      </c>
      <c r="AA49" s="453">
        <v>0</v>
      </c>
      <c r="AB49" s="453">
        <v>0</v>
      </c>
      <c r="AC49" s="454">
        <v>0</v>
      </c>
      <c r="AD49" s="454">
        <v>0</v>
      </c>
      <c r="AE49" s="451"/>
      <c r="AF49" s="451"/>
      <c r="AG49" s="451"/>
      <c r="AH49" s="451"/>
      <c r="AI49" s="447"/>
      <c r="AJ49" s="447"/>
      <c r="AK49" s="447"/>
      <c r="AL49" s="447"/>
      <c r="AM49" s="447"/>
      <c r="AN49" s="445"/>
      <c r="AO49" s="445"/>
      <c r="AP49" s="445"/>
    </row>
    <row r="50" spans="2:42" ht="24.75" customHeight="1">
      <c r="B50" s="687" t="s">
        <v>617</v>
      </c>
      <c r="C50" s="688"/>
      <c r="D50" s="688"/>
      <c r="E50" s="688"/>
      <c r="F50" s="688"/>
      <c r="G50" s="688"/>
      <c r="H50" s="689"/>
      <c r="I50" s="327">
        <f>IF($C$4="",0,INDEX('New ISB 2026-27'!AN:AN,MATCH($C$4,'New ISB 2026-27'!$B:$B,0)))</f>
        <v>0</v>
      </c>
      <c r="J50" s="315">
        <f t="shared" si="2"/>
        <v>0</v>
      </c>
      <c r="L50" s="450"/>
      <c r="M50" s="660"/>
      <c r="N50" s="660"/>
      <c r="O50" s="469"/>
      <c r="P50" s="467"/>
      <c r="Q50" s="468"/>
      <c r="R50" s="468"/>
      <c r="S50" s="453">
        <v>0</v>
      </c>
      <c r="T50" s="453">
        <v>0</v>
      </c>
      <c r="U50" s="453">
        <v>0</v>
      </c>
      <c r="V50" s="453">
        <v>0</v>
      </c>
      <c r="W50" s="453">
        <v>0</v>
      </c>
      <c r="X50" s="453">
        <v>0</v>
      </c>
      <c r="Y50" s="453">
        <v>0</v>
      </c>
      <c r="Z50" s="453">
        <v>0</v>
      </c>
      <c r="AA50" s="453">
        <v>0</v>
      </c>
      <c r="AB50" s="453">
        <v>0</v>
      </c>
      <c r="AC50" s="454">
        <v>0</v>
      </c>
      <c r="AD50" s="454">
        <v>0</v>
      </c>
      <c r="AE50" s="451"/>
      <c r="AF50" s="451"/>
      <c r="AG50" s="451"/>
      <c r="AH50" s="451"/>
      <c r="AI50" s="447"/>
      <c r="AJ50" s="447"/>
      <c r="AK50" s="447"/>
      <c r="AL50" s="447"/>
      <c r="AM50" s="447"/>
      <c r="AN50" s="445"/>
      <c r="AO50" s="445"/>
      <c r="AP50" s="445"/>
    </row>
    <row r="51" spans="2:42" ht="24.75" customHeight="1">
      <c r="B51" s="687" t="s">
        <v>618</v>
      </c>
      <c r="C51" s="688"/>
      <c r="D51" s="688"/>
      <c r="E51" s="688"/>
      <c r="F51" s="688"/>
      <c r="G51" s="688"/>
      <c r="H51" s="689"/>
      <c r="I51" s="327">
        <f>IF($C$4="",0,INDEX('New ISB 2026-27'!AO:AO,MATCH($C$4,'New ISB 2026-27'!$B:$B,0)))</f>
        <v>0</v>
      </c>
      <c r="J51" s="315">
        <f t="shared" si="2"/>
        <v>0</v>
      </c>
      <c r="L51" s="450"/>
      <c r="M51" s="656"/>
      <c r="N51" s="656"/>
      <c r="O51" s="467"/>
      <c r="P51" s="467"/>
      <c r="Q51" s="468"/>
      <c r="R51" s="468"/>
      <c r="S51" s="453">
        <v>0</v>
      </c>
      <c r="T51" s="453">
        <v>0</v>
      </c>
      <c r="U51" s="453">
        <v>0</v>
      </c>
      <c r="V51" s="453">
        <v>0</v>
      </c>
      <c r="W51" s="453">
        <v>0</v>
      </c>
      <c r="X51" s="453">
        <v>0</v>
      </c>
      <c r="Y51" s="453">
        <v>0</v>
      </c>
      <c r="Z51" s="453">
        <v>0</v>
      </c>
      <c r="AA51" s="453">
        <v>0</v>
      </c>
      <c r="AB51" s="453">
        <v>0</v>
      </c>
      <c r="AC51" s="454">
        <v>0</v>
      </c>
      <c r="AD51" s="454">
        <v>0</v>
      </c>
      <c r="AE51" s="451"/>
      <c r="AF51" s="451"/>
      <c r="AG51" s="451"/>
      <c r="AH51" s="451"/>
      <c r="AI51" s="447"/>
      <c r="AJ51" s="447"/>
      <c r="AK51" s="447"/>
      <c r="AL51" s="447"/>
      <c r="AM51" s="447"/>
      <c r="AN51" s="445"/>
      <c r="AO51" s="445"/>
      <c r="AP51" s="445"/>
    </row>
    <row r="52" spans="2:42" ht="24.75" customHeight="1">
      <c r="B52" s="687" t="s">
        <v>619</v>
      </c>
      <c r="C52" s="688"/>
      <c r="D52" s="688"/>
      <c r="E52" s="688"/>
      <c r="F52" s="688"/>
      <c r="G52" s="688"/>
      <c r="H52" s="689"/>
      <c r="I52" s="327">
        <f>IF($C$4="",0,INDEX('New ISB 2026-27'!AP:AP,MATCH($C$4,'New ISB 2026-27'!$B:$B,0)))</f>
        <v>0</v>
      </c>
      <c r="J52" s="315">
        <f t="shared" si="2"/>
        <v>0</v>
      </c>
      <c r="L52" s="450"/>
      <c r="M52" s="690"/>
      <c r="N52" s="690"/>
      <c r="O52" s="467"/>
      <c r="P52" s="467"/>
      <c r="Q52" s="468"/>
      <c r="R52" s="468"/>
      <c r="S52" s="453">
        <v>0</v>
      </c>
      <c r="T52" s="453">
        <v>0</v>
      </c>
      <c r="U52" s="453">
        <v>0</v>
      </c>
      <c r="V52" s="453">
        <v>0</v>
      </c>
      <c r="W52" s="453">
        <v>0</v>
      </c>
      <c r="X52" s="453">
        <v>0</v>
      </c>
      <c r="Y52" s="453">
        <v>0</v>
      </c>
      <c r="Z52" s="453">
        <v>0</v>
      </c>
      <c r="AA52" s="453">
        <v>0</v>
      </c>
      <c r="AB52" s="453">
        <v>0</v>
      </c>
      <c r="AC52" s="454">
        <v>0</v>
      </c>
      <c r="AD52" s="454">
        <v>0</v>
      </c>
      <c r="AE52" s="451"/>
      <c r="AF52" s="451"/>
      <c r="AG52" s="451"/>
      <c r="AH52" s="451"/>
      <c r="AI52" s="447"/>
      <c r="AJ52" s="447"/>
      <c r="AK52" s="447"/>
      <c r="AL52" s="447"/>
      <c r="AM52" s="447"/>
      <c r="AN52" s="445"/>
      <c r="AO52" s="445"/>
      <c r="AP52" s="445"/>
    </row>
    <row r="53" spans="2:42" ht="24.75" customHeight="1">
      <c r="B53" s="687" t="s">
        <v>620</v>
      </c>
      <c r="C53" s="688"/>
      <c r="D53" s="688"/>
      <c r="E53" s="688"/>
      <c r="F53" s="688"/>
      <c r="G53" s="688"/>
      <c r="H53" s="689"/>
      <c r="I53" s="327">
        <f>IF($C$4="",0,INDEX('New ISB 2026-27'!AQ:AQ,MATCH($C$4,'New ISB 2026-27'!$B:$B,0)))</f>
        <v>0</v>
      </c>
      <c r="J53" s="315">
        <f t="shared" si="2"/>
        <v>0</v>
      </c>
      <c r="L53" s="450"/>
      <c r="M53" s="690"/>
      <c r="N53" s="690"/>
      <c r="O53" s="467"/>
      <c r="P53" s="467"/>
      <c r="Q53" s="470"/>
      <c r="R53" s="470"/>
      <c r="S53" s="328">
        <v>0</v>
      </c>
      <c r="T53" s="328">
        <v>0</v>
      </c>
      <c r="U53" s="328">
        <v>0</v>
      </c>
      <c r="V53" s="328">
        <v>0</v>
      </c>
      <c r="W53" s="328">
        <v>0</v>
      </c>
      <c r="X53" s="328">
        <v>0</v>
      </c>
      <c r="Y53" s="328">
        <v>0</v>
      </c>
      <c r="Z53" s="328">
        <v>0</v>
      </c>
      <c r="AA53" s="328">
        <v>0</v>
      </c>
      <c r="AB53" s="328">
        <v>0</v>
      </c>
      <c r="AC53" s="454">
        <v>0</v>
      </c>
      <c r="AD53" s="454">
        <v>0</v>
      </c>
      <c r="AE53" s="451"/>
      <c r="AF53" s="451"/>
      <c r="AG53" s="451"/>
      <c r="AH53" s="451"/>
      <c r="AI53" s="447"/>
      <c r="AJ53" s="447"/>
      <c r="AK53" s="447"/>
      <c r="AL53" s="447"/>
      <c r="AM53" s="447"/>
      <c r="AN53" s="445"/>
      <c r="AO53" s="445"/>
      <c r="AP53" s="445"/>
    </row>
    <row r="54" spans="2:42" ht="24.75" customHeight="1" thickBot="1">
      <c r="B54" s="691" t="s">
        <v>621</v>
      </c>
      <c r="C54" s="692"/>
      <c r="D54" s="692"/>
      <c r="E54" s="692"/>
      <c r="F54" s="692"/>
      <c r="G54" s="692"/>
      <c r="H54" s="693"/>
      <c r="I54" s="329">
        <f>IF($C$4="",0,INDEX('New ISB 2026-27'!AR:AR,MATCH($C$4,'New ISB 2026-27'!$B:$B,0)))</f>
        <v>0</v>
      </c>
      <c r="J54" s="330">
        <f t="shared" si="2"/>
        <v>0</v>
      </c>
      <c r="L54" s="450"/>
      <c r="M54" s="461"/>
      <c r="N54" s="461"/>
      <c r="O54" s="461"/>
      <c r="P54" s="461"/>
      <c r="Q54" s="461"/>
      <c r="R54" s="461"/>
      <c r="S54" s="451"/>
      <c r="T54" s="451"/>
      <c r="U54" s="451"/>
      <c r="V54" s="451"/>
      <c r="W54" s="451"/>
      <c r="X54" s="451"/>
      <c r="Y54" s="451"/>
      <c r="Z54" s="451"/>
      <c r="AA54" s="451"/>
      <c r="AB54" s="451"/>
      <c r="AC54" s="451"/>
      <c r="AD54" s="451"/>
      <c r="AE54" s="451"/>
      <c r="AF54" s="451"/>
      <c r="AG54" s="451"/>
      <c r="AH54" s="451"/>
      <c r="AI54" s="447"/>
      <c r="AJ54" s="447"/>
      <c r="AK54" s="447"/>
      <c r="AL54" s="447"/>
      <c r="AM54" s="447"/>
      <c r="AN54" s="445"/>
      <c r="AO54" s="445"/>
      <c r="AP54" s="445"/>
    </row>
    <row r="55" spans="2:42" ht="24.75" customHeight="1" thickBot="1">
      <c r="B55" s="331"/>
      <c r="C55" s="331"/>
      <c r="D55" s="331"/>
      <c r="E55" s="331"/>
      <c r="F55" s="331"/>
      <c r="G55" s="331"/>
      <c r="H55" s="331"/>
      <c r="I55" s="332"/>
      <c r="J55" s="333"/>
      <c r="L55" s="450"/>
      <c r="M55" s="461"/>
      <c r="N55" s="461"/>
      <c r="O55" s="461"/>
      <c r="P55" s="461"/>
      <c r="Q55" s="461"/>
      <c r="R55" s="461"/>
      <c r="S55" s="451"/>
      <c r="T55" s="451"/>
      <c r="U55" s="451"/>
      <c r="V55" s="451"/>
      <c r="W55" s="451"/>
      <c r="X55" s="451"/>
      <c r="Y55" s="451"/>
      <c r="Z55" s="451"/>
      <c r="AA55" s="451"/>
      <c r="AB55" s="451"/>
      <c r="AC55" s="451"/>
      <c r="AD55" s="451"/>
      <c r="AE55" s="451"/>
      <c r="AF55" s="451"/>
      <c r="AG55" s="451"/>
      <c r="AH55" s="451"/>
      <c r="AI55" s="447"/>
      <c r="AJ55" s="447"/>
      <c r="AK55" s="447"/>
      <c r="AL55" s="447"/>
      <c r="AM55" s="447"/>
      <c r="AN55" s="445"/>
      <c r="AO55" s="445"/>
      <c r="AP55" s="445"/>
    </row>
    <row r="56" spans="2:42" ht="24.75" customHeight="1" thickBot="1">
      <c r="B56" s="694" t="s">
        <v>622</v>
      </c>
      <c r="C56" s="695"/>
      <c r="D56" s="695"/>
      <c r="E56" s="695"/>
      <c r="F56" s="695"/>
      <c r="G56" s="695"/>
      <c r="H56" s="696"/>
      <c r="I56" s="697">
        <f>SUM(I15,I20,I30,I39:I43,I45,I48:I54)</f>
        <v>0</v>
      </c>
      <c r="J56" s="698"/>
      <c r="L56" s="450"/>
      <c r="M56" s="444"/>
      <c r="N56" s="444"/>
      <c r="O56" s="444"/>
      <c r="P56" s="444"/>
      <c r="Q56" s="444"/>
      <c r="R56" s="444"/>
      <c r="S56" s="447"/>
      <c r="T56" s="447"/>
      <c r="U56" s="447"/>
      <c r="V56" s="447"/>
      <c r="W56" s="447"/>
      <c r="X56" s="447"/>
      <c r="Y56" s="447"/>
      <c r="Z56" s="447"/>
      <c r="AA56" s="447"/>
      <c r="AB56" s="447"/>
      <c r="AC56" s="447"/>
      <c r="AD56" s="447"/>
      <c r="AE56" s="447"/>
      <c r="AF56" s="447"/>
      <c r="AG56" s="447"/>
      <c r="AH56" s="447"/>
      <c r="AI56" s="447"/>
      <c r="AJ56" s="447"/>
      <c r="AK56" s="447"/>
      <c r="AL56" s="447"/>
      <c r="AM56" s="447"/>
      <c r="AN56" s="445"/>
      <c r="AO56" s="445"/>
      <c r="AP56" s="445"/>
    </row>
    <row r="57" spans="2:42" ht="24.75" customHeight="1" thickBot="1">
      <c r="B57" s="331"/>
      <c r="C57" s="331"/>
      <c r="D57" s="331"/>
      <c r="E57" s="331"/>
      <c r="F57" s="331"/>
      <c r="G57" s="331"/>
      <c r="H57" s="331"/>
      <c r="I57" s="332"/>
      <c r="J57" s="333"/>
      <c r="M57" s="461"/>
      <c r="N57" s="461"/>
      <c r="O57" s="461"/>
      <c r="P57" s="461"/>
      <c r="Q57" s="461"/>
      <c r="R57" s="461"/>
      <c r="S57" s="451"/>
      <c r="T57" s="451"/>
      <c r="U57" s="451"/>
      <c r="V57" s="451"/>
      <c r="W57" s="451"/>
      <c r="X57" s="451"/>
      <c r="Y57" s="451"/>
      <c r="Z57" s="451"/>
      <c r="AA57" s="451"/>
      <c r="AB57" s="451"/>
      <c r="AC57" s="451"/>
      <c r="AD57" s="451"/>
      <c r="AE57" s="451"/>
      <c r="AF57" s="451"/>
      <c r="AG57" s="451"/>
      <c r="AH57" s="451"/>
      <c r="AI57" s="447"/>
      <c r="AJ57" s="447"/>
      <c r="AK57" s="447"/>
      <c r="AL57" s="447"/>
      <c r="AM57" s="447"/>
      <c r="AN57" s="445"/>
      <c r="AO57" s="445"/>
      <c r="AP57" s="445"/>
    </row>
    <row r="58" spans="2:42" ht="24.75" customHeight="1" thickBot="1">
      <c r="B58" s="709" t="s">
        <v>623</v>
      </c>
      <c r="C58" s="710"/>
      <c r="D58" s="710"/>
      <c r="E58" s="710"/>
      <c r="F58" s="710"/>
      <c r="G58" s="710"/>
      <c r="H58" s="711"/>
      <c r="I58" s="697">
        <v>0</v>
      </c>
      <c r="J58" s="698"/>
      <c r="L58" s="450"/>
      <c r="M58" s="461"/>
      <c r="N58" s="461"/>
      <c r="O58" s="461"/>
      <c r="P58" s="461"/>
      <c r="Q58" s="461"/>
      <c r="R58" s="461"/>
      <c r="S58" s="451"/>
      <c r="T58" s="451"/>
      <c r="U58" s="451"/>
      <c r="V58" s="451"/>
      <c r="W58" s="451"/>
      <c r="X58" s="451"/>
      <c r="Y58" s="451"/>
      <c r="Z58" s="451"/>
      <c r="AA58" s="451"/>
      <c r="AB58" s="451"/>
      <c r="AC58" s="451"/>
      <c r="AD58" s="451"/>
      <c r="AE58" s="451"/>
      <c r="AF58" s="451"/>
      <c r="AG58" s="451"/>
      <c r="AH58" s="451"/>
      <c r="AI58" s="447"/>
      <c r="AJ58" s="447"/>
      <c r="AK58" s="447"/>
      <c r="AL58" s="447"/>
      <c r="AM58" s="447"/>
      <c r="AN58" s="445"/>
      <c r="AO58" s="445"/>
      <c r="AP58" s="445"/>
    </row>
    <row r="59" spans="2:42" ht="24.75" customHeight="1" thickBot="1">
      <c r="B59" s="709" t="s">
        <v>624</v>
      </c>
      <c r="C59" s="710"/>
      <c r="D59" s="710"/>
      <c r="E59" s="710"/>
      <c r="F59" s="710"/>
      <c r="G59" s="710"/>
      <c r="H59" s="711"/>
      <c r="I59" s="697">
        <f>IF($C$4="",0,SUM(INDEX('New ISB 2026-27'!$BA:$BA,MATCH($C$4,'New ISB 2026-27'!$B:$B,0))))+IF($C$4="",0,SUM(INDEX('New ISB 2026-27'!$BB:$BB,MATCH($C$4,'New ISB 2026-27'!$B:$B,0))))</f>
        <v>0</v>
      </c>
      <c r="J59" s="698"/>
      <c r="L59" s="450"/>
      <c r="M59" s="461"/>
      <c r="N59" s="461"/>
      <c r="O59" s="461"/>
      <c r="P59" s="461"/>
      <c r="Q59" s="461"/>
      <c r="R59" s="461"/>
      <c r="S59" s="451"/>
      <c r="T59" s="451"/>
      <c r="U59" s="451"/>
      <c r="V59" s="451"/>
      <c r="W59" s="451"/>
      <c r="X59" s="451"/>
      <c r="Y59" s="451"/>
      <c r="Z59" s="451"/>
      <c r="AA59" s="451"/>
      <c r="AB59" s="451"/>
      <c r="AC59" s="451"/>
      <c r="AD59" s="451"/>
      <c r="AE59" s="451"/>
      <c r="AF59" s="451"/>
      <c r="AG59" s="451"/>
      <c r="AH59" s="451"/>
      <c r="AI59" s="447"/>
      <c r="AJ59" s="447"/>
      <c r="AK59" s="447"/>
      <c r="AL59" s="447"/>
      <c r="AM59" s="447"/>
      <c r="AN59" s="445"/>
      <c r="AO59" s="445"/>
      <c r="AP59" s="445"/>
    </row>
    <row r="60" spans="2:42" ht="24.75" customHeight="1" thickBot="1">
      <c r="B60" s="694" t="s">
        <v>625</v>
      </c>
      <c r="C60" s="695"/>
      <c r="D60" s="695"/>
      <c r="E60" s="695"/>
      <c r="F60" s="695"/>
      <c r="G60" s="695"/>
      <c r="H60" s="696"/>
      <c r="I60" s="697">
        <f>SUM(I56,I58:I59)</f>
        <v>0</v>
      </c>
      <c r="J60" s="698"/>
      <c r="L60" s="450"/>
      <c r="M60" s="444"/>
      <c r="N60" s="444"/>
      <c r="O60" s="444"/>
      <c r="P60" s="444"/>
      <c r="Q60" s="444"/>
      <c r="R60" s="444"/>
      <c r="S60" s="447"/>
      <c r="T60" s="447"/>
      <c r="U60" s="447"/>
      <c r="V60" s="447"/>
      <c r="W60" s="447"/>
      <c r="X60" s="447"/>
      <c r="Y60" s="447"/>
      <c r="Z60" s="447"/>
      <c r="AA60" s="447"/>
      <c r="AB60" s="447"/>
      <c r="AC60" s="447"/>
      <c r="AD60" s="447"/>
      <c r="AE60" s="447"/>
      <c r="AF60" s="447"/>
      <c r="AG60" s="447"/>
      <c r="AH60" s="447"/>
      <c r="AI60" s="447"/>
      <c r="AJ60" s="447"/>
      <c r="AK60" s="447"/>
      <c r="AL60" s="447"/>
      <c r="AM60" s="447"/>
      <c r="AN60" s="445"/>
      <c r="AO60" s="445"/>
      <c r="AP60" s="445"/>
    </row>
    <row r="61" spans="2:42" ht="24.75" customHeight="1" thickBot="1">
      <c r="B61" s="334"/>
      <c r="C61" s="335"/>
      <c r="D61" s="336"/>
      <c r="E61" s="336"/>
      <c r="F61" s="336"/>
      <c r="G61" s="336"/>
      <c r="H61" s="337"/>
      <c r="I61" s="338"/>
      <c r="J61" s="455"/>
      <c r="M61" s="444"/>
      <c r="N61" s="444"/>
      <c r="O61" s="444"/>
      <c r="P61" s="444"/>
      <c r="Q61" s="444"/>
      <c r="R61" s="444"/>
      <c r="S61" s="447"/>
      <c r="T61" s="447"/>
      <c r="U61" s="447"/>
      <c r="V61" s="447"/>
      <c r="W61" s="447"/>
      <c r="X61" s="447"/>
      <c r="Y61" s="447"/>
      <c r="Z61" s="447"/>
      <c r="AA61" s="447"/>
      <c r="AB61" s="447"/>
      <c r="AC61" s="447"/>
      <c r="AD61" s="447"/>
      <c r="AE61" s="447"/>
      <c r="AF61" s="447"/>
      <c r="AG61" s="447"/>
      <c r="AH61" s="447"/>
      <c r="AI61" s="447"/>
      <c r="AJ61" s="447"/>
      <c r="AK61" s="447"/>
      <c r="AL61" s="447"/>
      <c r="AM61" s="447"/>
      <c r="AN61" s="445"/>
      <c r="AO61" s="445"/>
      <c r="AP61" s="445"/>
    </row>
    <row r="62" spans="2:42" ht="24.75" customHeight="1" thickBot="1">
      <c r="B62" s="699" t="s">
        <v>626</v>
      </c>
      <c r="C62" s="700"/>
      <c r="D62" s="700"/>
      <c r="E62" s="700"/>
      <c r="F62" s="700"/>
      <c r="G62" s="700"/>
      <c r="H62" s="700"/>
      <c r="I62" s="339"/>
      <c r="J62" s="220"/>
      <c r="M62" s="444"/>
      <c r="N62" s="444"/>
      <c r="O62" s="444"/>
      <c r="P62" s="444"/>
      <c r="Q62" s="444"/>
      <c r="R62" s="444"/>
      <c r="S62" s="447"/>
      <c r="T62" s="447"/>
      <c r="U62" s="447"/>
      <c r="V62" s="447"/>
      <c r="W62" s="447"/>
      <c r="X62" s="447"/>
      <c r="Y62" s="447"/>
      <c r="Z62" s="447"/>
      <c r="AA62" s="447"/>
      <c r="AB62" s="447"/>
      <c r="AC62" s="447"/>
      <c r="AD62" s="447"/>
      <c r="AE62" s="447"/>
      <c r="AF62" s="447"/>
      <c r="AG62" s="447"/>
      <c r="AH62" s="447"/>
      <c r="AI62" s="447"/>
      <c r="AJ62" s="447"/>
      <c r="AK62" s="447"/>
      <c r="AL62" s="447"/>
      <c r="AM62" s="447"/>
      <c r="AN62" s="445"/>
      <c r="AO62" s="445"/>
      <c r="AP62" s="445"/>
    </row>
    <row r="63" spans="2:42" ht="24.75" customHeight="1" thickBot="1">
      <c r="B63" s="701" t="s">
        <v>627</v>
      </c>
      <c r="C63" s="702"/>
      <c r="D63" s="702"/>
      <c r="E63" s="702"/>
      <c r="F63" s="702"/>
      <c r="G63" s="702"/>
      <c r="H63" s="703"/>
      <c r="I63" s="340">
        <f>IF($C$4="",0,INDEX('New ISB 2026-27'!BM:BM,MATCH($C$4,'New ISB 2026-27'!$B:$B,0)))</f>
        <v>0</v>
      </c>
      <c r="J63" s="341">
        <f>IF(ISERROR(I63/$I$70),0,I63/$I$70)</f>
        <v>0</v>
      </c>
      <c r="M63" s="444"/>
      <c r="N63" s="444"/>
      <c r="O63" s="444"/>
      <c r="P63" s="444"/>
      <c r="Q63" s="444"/>
      <c r="R63" s="444"/>
      <c r="S63" s="447"/>
      <c r="T63" s="447"/>
      <c r="U63" s="447"/>
      <c r="V63" s="447"/>
      <c r="W63" s="447"/>
      <c r="X63" s="447"/>
      <c r="Y63" s="447"/>
      <c r="Z63" s="447"/>
      <c r="AA63" s="447"/>
      <c r="AB63" s="447"/>
      <c r="AC63" s="447"/>
      <c r="AD63" s="447"/>
      <c r="AE63" s="447"/>
      <c r="AF63" s="447"/>
      <c r="AG63" s="447"/>
      <c r="AH63" s="447"/>
      <c r="AI63" s="447"/>
      <c r="AJ63" s="447"/>
      <c r="AK63" s="447"/>
      <c r="AL63" s="447"/>
      <c r="AM63" s="447"/>
      <c r="AN63" s="445"/>
      <c r="AO63" s="445"/>
      <c r="AP63" s="445"/>
    </row>
    <row r="64" spans="2:42" ht="24.75" customHeight="1" thickBot="1">
      <c r="B64" s="704" t="s">
        <v>628</v>
      </c>
      <c r="C64" s="705"/>
      <c r="D64" s="705"/>
      <c r="E64" s="705"/>
      <c r="F64" s="705"/>
      <c r="G64" s="705"/>
      <c r="H64" s="705"/>
      <c r="I64" s="706">
        <f>I60+I63</f>
        <v>0</v>
      </c>
      <c r="J64" s="707"/>
      <c r="M64" s="444"/>
      <c r="N64" s="444"/>
      <c r="O64" s="444"/>
      <c r="P64" s="444"/>
      <c r="Q64" s="444"/>
      <c r="R64" s="444"/>
      <c r="S64" s="447"/>
      <c r="T64" s="447"/>
      <c r="U64" s="447"/>
      <c r="V64" s="447"/>
      <c r="W64" s="447"/>
      <c r="X64" s="447"/>
      <c r="Y64" s="447"/>
      <c r="Z64" s="447"/>
      <c r="AA64" s="447"/>
      <c r="AB64" s="447"/>
      <c r="AC64" s="447"/>
      <c r="AD64" s="447"/>
      <c r="AE64" s="447"/>
      <c r="AF64" s="447"/>
      <c r="AG64" s="447"/>
      <c r="AH64" s="447"/>
      <c r="AI64" s="447"/>
      <c r="AJ64" s="447"/>
      <c r="AK64" s="447"/>
      <c r="AL64" s="447"/>
      <c r="AM64" s="447"/>
      <c r="AN64" s="445"/>
      <c r="AO64" s="445"/>
      <c r="AP64" s="445"/>
    </row>
    <row r="65" spans="2:42" ht="24.75" customHeight="1" thickBot="1">
      <c r="B65" s="342"/>
      <c r="C65" s="342"/>
      <c r="D65" s="342"/>
      <c r="E65" s="342"/>
      <c r="F65" s="342"/>
      <c r="G65" s="342"/>
      <c r="H65" s="342"/>
      <c r="I65" s="456"/>
      <c r="J65" s="344"/>
      <c r="M65" s="444"/>
      <c r="N65" s="444"/>
      <c r="O65" s="444"/>
      <c r="P65" s="444"/>
      <c r="Q65" s="444"/>
      <c r="R65" s="444"/>
      <c r="S65" s="447"/>
      <c r="T65" s="447"/>
      <c r="U65" s="447"/>
      <c r="V65" s="447"/>
      <c r="W65" s="447"/>
      <c r="X65" s="447"/>
      <c r="Y65" s="447"/>
      <c r="Z65" s="447"/>
      <c r="AA65" s="447"/>
      <c r="AB65" s="447"/>
      <c r="AC65" s="447"/>
      <c r="AD65" s="447"/>
      <c r="AE65" s="447"/>
      <c r="AF65" s="447"/>
      <c r="AG65" s="447"/>
      <c r="AH65" s="447"/>
      <c r="AI65" s="447"/>
      <c r="AJ65" s="447"/>
      <c r="AK65" s="447"/>
      <c r="AL65" s="447"/>
      <c r="AM65" s="447"/>
      <c r="AN65" s="445"/>
      <c r="AO65" s="445"/>
      <c r="AP65" s="445"/>
    </row>
    <row r="66" spans="2:42" ht="24.75" customHeight="1" thickBot="1">
      <c r="B66" s="701" t="s">
        <v>629</v>
      </c>
      <c r="C66" s="702"/>
      <c r="D66" s="702"/>
      <c r="E66" s="702"/>
      <c r="F66" s="702"/>
      <c r="G66" s="702"/>
      <c r="H66" s="703"/>
      <c r="I66" s="345">
        <f>IF($C$4="",0,INDEX('New ISB 2026-27'!BS:BS,MATCH($C$4,'New ISB 2026-27'!$B:$B,0)))</f>
        <v>0</v>
      </c>
      <c r="J66" s="346">
        <f>IF(ISERROR(I66/($I$70+$I$66)),0,I66/($I$70+$I$66))</f>
        <v>0</v>
      </c>
      <c r="M66" s="444"/>
      <c r="N66" s="444"/>
      <c r="O66" s="444"/>
      <c r="P66" s="444"/>
      <c r="Q66" s="444"/>
      <c r="R66" s="444"/>
      <c r="S66" s="447"/>
      <c r="T66" s="447"/>
      <c r="U66" s="447"/>
      <c r="V66" s="447"/>
      <c r="W66" s="447"/>
      <c r="X66" s="447"/>
      <c r="Y66" s="447"/>
      <c r="Z66" s="447"/>
      <c r="AA66" s="447"/>
      <c r="AB66" s="447"/>
      <c r="AC66" s="447"/>
      <c r="AD66" s="447"/>
      <c r="AE66" s="447"/>
      <c r="AF66" s="447"/>
      <c r="AG66" s="447"/>
      <c r="AH66" s="447"/>
      <c r="AI66" s="447"/>
      <c r="AJ66" s="447"/>
      <c r="AK66" s="447"/>
      <c r="AL66" s="447"/>
      <c r="AM66" s="447"/>
      <c r="AN66" s="445"/>
      <c r="AO66" s="445"/>
      <c r="AP66" s="445"/>
    </row>
    <row r="67" spans="2:42" ht="24.75" customHeight="1" thickBot="1">
      <c r="B67" s="699" t="s">
        <v>72</v>
      </c>
      <c r="C67" s="700"/>
      <c r="D67" s="700"/>
      <c r="E67" s="700"/>
      <c r="F67" s="700"/>
      <c r="G67" s="700"/>
      <c r="H67" s="708"/>
      <c r="I67" s="345">
        <f>IF($C$4="",0,INDEX('New ISB 2026-27'!BU:BU,MATCH($C$4,'New ISB 2026-27'!$B:$B,0)))</f>
        <v>0</v>
      </c>
      <c r="J67" s="346">
        <f>IF(ISERROR(I67/($I$70+$I$67)),0,I67/($I$70+$I$67))</f>
        <v>0</v>
      </c>
      <c r="M67" s="444"/>
      <c r="N67" s="444"/>
      <c r="O67" s="444"/>
      <c r="P67" s="444"/>
      <c r="Q67" s="444"/>
      <c r="R67" s="444"/>
      <c r="S67" s="447"/>
      <c r="T67" s="447"/>
      <c r="U67" s="447"/>
      <c r="V67" s="447"/>
      <c r="W67" s="447"/>
      <c r="X67" s="447"/>
      <c r="Y67" s="447"/>
      <c r="Z67" s="447"/>
      <c r="AA67" s="447"/>
      <c r="AB67" s="447"/>
      <c r="AC67" s="447"/>
      <c r="AD67" s="447"/>
      <c r="AE67" s="447"/>
      <c r="AF67" s="447"/>
      <c r="AG67" s="447"/>
      <c r="AH67" s="447"/>
      <c r="AI67" s="447"/>
      <c r="AJ67" s="447"/>
      <c r="AK67" s="447"/>
      <c r="AL67" s="447"/>
      <c r="AM67" s="447"/>
      <c r="AN67" s="445"/>
      <c r="AO67" s="445"/>
      <c r="AP67" s="445"/>
    </row>
    <row r="68" spans="2:42" ht="24.75" customHeight="1" thickBot="1">
      <c r="B68" s="701" t="s">
        <v>630</v>
      </c>
      <c r="C68" s="702"/>
      <c r="D68" s="702"/>
      <c r="E68" s="702"/>
      <c r="F68" s="702"/>
      <c r="G68" s="702"/>
      <c r="H68" s="703"/>
      <c r="I68" s="457">
        <f>IF(C4="",0,INDEX('New ISB 2026-27'!AV:AV,MATCH(C4,'New ISB 2026-27'!B:B,0)))</f>
        <v>0</v>
      </c>
      <c r="J68" s="346">
        <f>IF(ISERROR(I68/$I$64),0,I68/$I$64)</f>
        <v>0</v>
      </c>
      <c r="M68" s="444"/>
      <c r="N68" s="444"/>
      <c r="O68" s="444"/>
      <c r="P68" s="444"/>
      <c r="Q68" s="444"/>
      <c r="R68" s="444"/>
      <c r="S68" s="447"/>
      <c r="T68" s="447"/>
      <c r="U68" s="447"/>
      <c r="V68" s="447"/>
      <c r="W68" s="447"/>
      <c r="X68" s="447"/>
      <c r="Y68" s="447"/>
      <c r="Z68" s="447"/>
      <c r="AA68" s="447"/>
      <c r="AB68" s="447"/>
      <c r="AC68" s="447"/>
      <c r="AD68" s="447"/>
      <c r="AE68" s="447"/>
      <c r="AF68" s="447"/>
      <c r="AG68" s="447"/>
      <c r="AH68" s="447"/>
      <c r="AI68" s="447"/>
      <c r="AJ68" s="447"/>
      <c r="AK68" s="447"/>
      <c r="AL68" s="447"/>
      <c r="AM68" s="447"/>
      <c r="AN68" s="445"/>
      <c r="AO68" s="445"/>
      <c r="AP68" s="445"/>
    </row>
    <row r="69" spans="2:42" ht="25.15" customHeight="1" thickBot="1">
      <c r="B69" s="342"/>
      <c r="C69" s="342"/>
      <c r="D69" s="342"/>
      <c r="E69" s="342"/>
      <c r="F69" s="342"/>
      <c r="G69" s="342"/>
      <c r="H69" s="342"/>
      <c r="I69" s="456"/>
      <c r="J69" s="344"/>
      <c r="L69" s="445"/>
      <c r="M69" s="444"/>
      <c r="N69" s="444"/>
      <c r="O69" s="444"/>
      <c r="P69" s="444"/>
      <c r="Q69" s="444"/>
      <c r="R69" s="444"/>
      <c r="S69" s="447"/>
      <c r="T69" s="447"/>
      <c r="U69" s="447"/>
      <c r="V69" s="447"/>
      <c r="W69" s="447"/>
      <c r="X69" s="447"/>
      <c r="Y69" s="447"/>
      <c r="Z69" s="447"/>
      <c r="AA69" s="447"/>
      <c r="AB69" s="447"/>
      <c r="AC69" s="447"/>
      <c r="AD69" s="447"/>
      <c r="AE69" s="447"/>
      <c r="AF69" s="447"/>
      <c r="AG69" s="447"/>
      <c r="AH69" s="447"/>
      <c r="AI69" s="447"/>
      <c r="AJ69" s="447"/>
      <c r="AK69" s="447"/>
      <c r="AL69" s="447"/>
      <c r="AM69" s="447"/>
      <c r="AN69" s="445"/>
      <c r="AO69" s="445"/>
      <c r="AP69" s="445"/>
    </row>
    <row r="70" spans="2:42" ht="25.15" customHeight="1" thickBot="1">
      <c r="B70" s="704" t="s">
        <v>631</v>
      </c>
      <c r="C70" s="705"/>
      <c r="D70" s="705"/>
      <c r="E70" s="705"/>
      <c r="F70" s="705"/>
      <c r="G70" s="705"/>
      <c r="H70" s="714"/>
      <c r="I70" s="712">
        <f>I64+I66+I67</f>
        <v>0</v>
      </c>
      <c r="J70" s="713"/>
      <c r="M70" s="444"/>
      <c r="N70" s="444"/>
      <c r="O70" s="444"/>
      <c r="P70" s="444"/>
      <c r="Q70" s="444"/>
      <c r="R70" s="444"/>
      <c r="S70" s="447"/>
      <c r="T70" s="447"/>
      <c r="U70" s="447"/>
      <c r="V70" s="447"/>
      <c r="W70" s="447"/>
      <c r="X70" s="447"/>
      <c r="Y70" s="447"/>
      <c r="Z70" s="447"/>
      <c r="AA70" s="447"/>
      <c r="AB70" s="447"/>
      <c r="AC70" s="447"/>
      <c r="AD70" s="447"/>
      <c r="AE70" s="447"/>
      <c r="AF70" s="447"/>
      <c r="AG70" s="447"/>
      <c r="AH70" s="447"/>
      <c r="AI70" s="447"/>
      <c r="AJ70" s="447"/>
      <c r="AK70" s="447"/>
      <c r="AL70" s="447"/>
      <c r="AM70" s="447"/>
      <c r="AN70" s="445"/>
      <c r="AO70" s="445"/>
      <c r="AP70" s="445"/>
    </row>
    <row r="71" spans="2:42" ht="25.15" customHeight="1" thickBot="1">
      <c r="B71" s="704" t="s">
        <v>632</v>
      </c>
      <c r="C71" s="705"/>
      <c r="D71" s="705"/>
      <c r="E71" s="705"/>
      <c r="F71" s="705"/>
      <c r="G71" s="705"/>
      <c r="H71" s="714"/>
      <c r="I71" s="715">
        <f>IF(ISERROR(I15/I60),0,I15/I60)</f>
        <v>0</v>
      </c>
      <c r="J71" s="716"/>
      <c r="M71" s="444"/>
      <c r="N71" s="444"/>
      <c r="O71" s="444"/>
      <c r="P71" s="444"/>
      <c r="Q71" s="444"/>
      <c r="R71" s="444"/>
      <c r="S71" s="447"/>
      <c r="T71" s="447"/>
      <c r="U71" s="447"/>
      <c r="V71" s="447"/>
      <c r="W71" s="447"/>
      <c r="X71" s="447"/>
      <c r="Y71" s="447"/>
      <c r="Z71" s="447"/>
      <c r="AA71" s="447"/>
      <c r="AB71" s="447"/>
      <c r="AC71" s="447"/>
      <c r="AD71" s="447"/>
      <c r="AE71" s="447"/>
      <c r="AF71" s="447"/>
      <c r="AG71" s="447"/>
      <c r="AH71" s="447"/>
      <c r="AI71" s="447"/>
      <c r="AJ71" s="447"/>
      <c r="AK71" s="447"/>
      <c r="AL71" s="447"/>
      <c r="AM71" s="447"/>
    </row>
    <row r="72" spans="2:42" ht="25.15" customHeight="1" thickBot="1">
      <c r="B72" s="704" t="s">
        <v>633</v>
      </c>
      <c r="C72" s="705"/>
      <c r="D72" s="705"/>
      <c r="E72" s="705"/>
      <c r="F72" s="705"/>
      <c r="G72" s="705"/>
      <c r="H72" s="714"/>
      <c r="I72" s="715">
        <f>IF(ISERROR((I15+I20+I30)/I60),0,(I15+I20+I30)/I60)</f>
        <v>0</v>
      </c>
      <c r="J72" s="716"/>
      <c r="M72" s="444"/>
      <c r="N72" s="444"/>
      <c r="O72" s="444"/>
      <c r="P72" s="444"/>
      <c r="Q72" s="444"/>
      <c r="R72" s="444"/>
      <c r="S72" s="447"/>
      <c r="T72" s="447"/>
      <c r="U72" s="447"/>
      <c r="V72" s="447"/>
      <c r="W72" s="447"/>
      <c r="X72" s="447"/>
      <c r="Y72" s="447"/>
      <c r="Z72" s="447"/>
      <c r="AA72" s="447"/>
      <c r="AB72" s="447"/>
      <c r="AC72" s="447"/>
      <c r="AD72" s="447"/>
      <c r="AE72" s="447"/>
      <c r="AF72" s="447"/>
      <c r="AG72" s="447"/>
      <c r="AH72" s="447"/>
      <c r="AI72" s="447"/>
      <c r="AJ72" s="447"/>
      <c r="AK72" s="447"/>
      <c r="AL72" s="447"/>
      <c r="AM72" s="447"/>
    </row>
    <row r="73" spans="2:42" ht="25.15" customHeight="1" thickBot="1">
      <c r="B73" s="348"/>
      <c r="C73" s="300"/>
      <c r="D73" s="349"/>
      <c r="E73" s="349"/>
      <c r="F73" s="349"/>
      <c r="G73" s="337"/>
      <c r="H73" s="350"/>
      <c r="I73" s="351"/>
      <c r="W73" s="446"/>
      <c r="X73" s="446"/>
      <c r="Y73" s="446"/>
      <c r="Z73" s="446"/>
      <c r="AA73" s="446"/>
      <c r="AB73" s="446"/>
      <c r="AC73" s="446"/>
      <c r="AD73" s="446"/>
      <c r="AE73" s="446"/>
      <c r="AF73" s="446"/>
      <c r="AG73" s="446"/>
      <c r="AH73" s="446"/>
      <c r="AI73" s="446"/>
      <c r="AJ73" s="446"/>
    </row>
    <row r="74" spans="2:42" ht="25.15" customHeight="1" thickBot="1">
      <c r="B74" s="699" t="s">
        <v>610</v>
      </c>
      <c r="C74" s="700"/>
      <c r="D74" s="700"/>
      <c r="E74" s="700"/>
      <c r="F74" s="700"/>
      <c r="G74" s="700"/>
      <c r="H74" s="708"/>
      <c r="I74" s="712">
        <f>IF($C$4="",0,INDEX('New ISB 2026-27'!BW:BW,MATCH($C$4,'New ISB 2026-27'!$B:$B,0)))</f>
        <v>0</v>
      </c>
      <c r="J74" s="713"/>
      <c r="W74" s="446"/>
      <c r="X74" s="446"/>
      <c r="Y74" s="446"/>
      <c r="Z74" s="446"/>
      <c r="AA74" s="446"/>
      <c r="AB74" s="446"/>
      <c r="AC74" s="446"/>
      <c r="AD74" s="446"/>
      <c r="AE74" s="446"/>
      <c r="AF74" s="446"/>
      <c r="AG74" s="446"/>
      <c r="AH74" s="446"/>
      <c r="AI74" s="446"/>
      <c r="AJ74" s="446"/>
    </row>
    <row r="75" spans="2:42" ht="25.15" customHeight="1" thickBot="1">
      <c r="B75" s="704" t="s">
        <v>634</v>
      </c>
      <c r="C75" s="705"/>
      <c r="D75" s="705"/>
      <c r="E75" s="705"/>
      <c r="F75" s="705"/>
      <c r="G75" s="705"/>
      <c r="H75" s="714"/>
      <c r="I75" s="712">
        <f>I70-I74</f>
        <v>0</v>
      </c>
      <c r="J75" s="713"/>
      <c r="W75" s="446"/>
      <c r="X75" s="446"/>
      <c r="Y75" s="446"/>
      <c r="Z75" s="446"/>
      <c r="AA75" s="446"/>
      <c r="AB75" s="446"/>
      <c r="AC75" s="446"/>
      <c r="AD75" s="446"/>
      <c r="AE75" s="446"/>
      <c r="AF75" s="446"/>
      <c r="AG75" s="446"/>
      <c r="AH75" s="446"/>
      <c r="AI75" s="446"/>
      <c r="AJ75" s="446"/>
    </row>
    <row r="76" spans="2:42" ht="24.75" customHeight="1">
      <c r="W76" s="446"/>
      <c r="X76" s="446"/>
      <c r="Y76" s="446"/>
      <c r="Z76" s="446"/>
      <c r="AA76" s="446"/>
      <c r="AB76" s="446"/>
      <c r="AC76" s="446"/>
      <c r="AD76" s="446"/>
      <c r="AE76" s="446"/>
      <c r="AF76" s="446"/>
      <c r="AG76" s="446"/>
      <c r="AH76" s="446"/>
      <c r="AI76" s="446"/>
      <c r="AJ76" s="446"/>
    </row>
  </sheetData>
  <sheetProtection algorithmName="SHA-512" hashValue="9dZpbJhYwzLHno296oeSjMcoYeCBzDIGOWulDi2oLsHoeeQvSKyYw2/E5AD4hKM2ZVwj9YUm69kFbwvaKLk2jQ==" saltValue="X/LwlJY1ZOcCNuJDv+hb0g==" spinCount="100000" sheet="1" objects="1" scenarios="1"/>
  <mergeCells count="106">
    <mergeCell ref="B74:H74"/>
    <mergeCell ref="I74:J74"/>
    <mergeCell ref="B75:H75"/>
    <mergeCell ref="I75:J75"/>
    <mergeCell ref="B68:H68"/>
    <mergeCell ref="B70:H70"/>
    <mergeCell ref="I70:J70"/>
    <mergeCell ref="B71:H71"/>
    <mergeCell ref="I71:J71"/>
    <mergeCell ref="B72:H72"/>
    <mergeCell ref="I72:J72"/>
    <mergeCell ref="B62:H62"/>
    <mergeCell ref="B63:H63"/>
    <mergeCell ref="B64:H64"/>
    <mergeCell ref="I64:J64"/>
    <mergeCell ref="B66:H66"/>
    <mergeCell ref="B67:H67"/>
    <mergeCell ref="B58:H58"/>
    <mergeCell ref="I58:J58"/>
    <mergeCell ref="B59:H59"/>
    <mergeCell ref="I59:J59"/>
    <mergeCell ref="B60:H60"/>
    <mergeCell ref="I60:J60"/>
    <mergeCell ref="B52:H52"/>
    <mergeCell ref="M52:N52"/>
    <mergeCell ref="B53:H53"/>
    <mergeCell ref="M53:N53"/>
    <mergeCell ref="B54:H54"/>
    <mergeCell ref="B56:H56"/>
    <mergeCell ref="I56:J56"/>
    <mergeCell ref="B49:H49"/>
    <mergeCell ref="M49:N49"/>
    <mergeCell ref="B50:H50"/>
    <mergeCell ref="M50:N50"/>
    <mergeCell ref="B51:H51"/>
    <mergeCell ref="M51:N51"/>
    <mergeCell ref="B45:H45"/>
    <mergeCell ref="M45:N45"/>
    <mergeCell ref="M46:N46"/>
    <mergeCell ref="C47:H47"/>
    <mergeCell ref="M47:N47"/>
    <mergeCell ref="B48:H48"/>
    <mergeCell ref="M48:N48"/>
    <mergeCell ref="B41:H41"/>
    <mergeCell ref="M41:N41"/>
    <mergeCell ref="B42:H42"/>
    <mergeCell ref="B43:H43"/>
    <mergeCell ref="M43:N43"/>
    <mergeCell ref="C44:D44"/>
    <mergeCell ref="G44:I44"/>
    <mergeCell ref="M44:N44"/>
    <mergeCell ref="M37:N37"/>
    <mergeCell ref="B38:H38"/>
    <mergeCell ref="M38:N38"/>
    <mergeCell ref="B39:H39"/>
    <mergeCell ref="B40:H40"/>
    <mergeCell ref="M40:N40"/>
    <mergeCell ref="S33:T33"/>
    <mergeCell ref="M35:N35"/>
    <mergeCell ref="M36:N36"/>
    <mergeCell ref="Q33:R33"/>
    <mergeCell ref="H28:H29"/>
    <mergeCell ref="I28:I29"/>
    <mergeCell ref="B30:B31"/>
    <mergeCell ref="I30:I34"/>
    <mergeCell ref="B33:B34"/>
    <mergeCell ref="O33:P33"/>
    <mergeCell ref="B28:B29"/>
    <mergeCell ref="C28:C29"/>
    <mergeCell ref="D28:D29"/>
    <mergeCell ref="E28:E29"/>
    <mergeCell ref="F28:F29"/>
    <mergeCell ref="G28:G29"/>
    <mergeCell ref="H18:H19"/>
    <mergeCell ref="I18:I19"/>
    <mergeCell ref="J18:J19"/>
    <mergeCell ref="M18:N18"/>
    <mergeCell ref="M19:N19"/>
    <mergeCell ref="B20:B27"/>
    <mergeCell ref="I20:I27"/>
    <mergeCell ref="M20:N20"/>
    <mergeCell ref="M22:N22"/>
    <mergeCell ref="B18:B19"/>
    <mergeCell ref="C18:C19"/>
    <mergeCell ref="D18:D19"/>
    <mergeCell ref="E18:E19"/>
    <mergeCell ref="F18:F19"/>
    <mergeCell ref="G18:G19"/>
    <mergeCell ref="B10:J10"/>
    <mergeCell ref="M10:P10"/>
    <mergeCell ref="B13:B17"/>
    <mergeCell ref="G13:H13"/>
    <mergeCell ref="M13:N13"/>
    <mergeCell ref="D14:E14"/>
    <mergeCell ref="F14:G14"/>
    <mergeCell ref="M14:N14"/>
    <mergeCell ref="D15:E15"/>
    <mergeCell ref="F15:G15"/>
    <mergeCell ref="I15:I17"/>
    <mergeCell ref="M15:N15"/>
    <mergeCell ref="D16:E16"/>
    <mergeCell ref="F16:G16"/>
    <mergeCell ref="M16:N16"/>
    <mergeCell ref="D17:E17"/>
    <mergeCell ref="F17:G17"/>
    <mergeCell ref="M17:N17"/>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EACA754-FBDD-44D8-A7BF-2D5EF82491D7}">
          <x14:formula1>
            <xm:f>'New ISB 2026-27'!$B$4:$B$385</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31976-A4ED-4B6C-B65B-7E416FA28598}">
  <sheetPr>
    <tabColor rgb="FFFFFF00"/>
  </sheetPr>
  <dimension ref="A2:I41"/>
  <sheetViews>
    <sheetView workbookViewId="0">
      <selection activeCell="E6" sqref="E6:E38"/>
    </sheetView>
  </sheetViews>
  <sheetFormatPr defaultRowHeight="12.75"/>
  <cols>
    <col min="1" max="1" width="34.7109375" style="500" bestFit="1" customWidth="1"/>
    <col min="2" max="2" width="27.140625" style="512" bestFit="1" customWidth="1"/>
    <col min="3" max="4" width="14.140625" style="512" bestFit="1" customWidth="1"/>
    <col min="5" max="6" width="14.140625" style="500" bestFit="1" customWidth="1"/>
    <col min="7" max="7" width="13.28515625" style="500" customWidth="1"/>
    <col min="8" max="16384" width="9.140625" style="500"/>
  </cols>
  <sheetData>
    <row r="2" spans="1:9" ht="15.75">
      <c r="A2" s="498" t="s">
        <v>635</v>
      </c>
      <c r="B2" s="499" t="s">
        <v>636</v>
      </c>
      <c r="C2" s="499"/>
      <c r="D2" s="499"/>
    </row>
    <row r="3" spans="1:9" ht="15">
      <c r="A3" s="501" t="s">
        <v>637</v>
      </c>
      <c r="B3" s="502">
        <v>330</v>
      </c>
      <c r="C3" s="502"/>
      <c r="D3" s="502"/>
    </row>
    <row r="4" spans="1:9" ht="15">
      <c r="A4" s="503"/>
      <c r="B4" s="504"/>
      <c r="C4" s="504"/>
      <c r="D4" s="504"/>
      <c r="I4" s="505">
        <v>2.8144956376661229E-2</v>
      </c>
    </row>
    <row r="5" spans="1:9" ht="111" thickBot="1">
      <c r="A5" s="506" t="s">
        <v>603</v>
      </c>
      <c r="B5" s="506" t="s">
        <v>638</v>
      </c>
      <c r="C5" s="506" t="s">
        <v>639</v>
      </c>
      <c r="D5" s="506" t="s">
        <v>640</v>
      </c>
      <c r="E5" s="506" t="s">
        <v>641</v>
      </c>
      <c r="F5" s="507" t="s">
        <v>642</v>
      </c>
      <c r="G5" s="507" t="s">
        <v>643</v>
      </c>
      <c r="I5" s="505">
        <f>AVERAGE(I6:I39)</f>
        <v>4.4489309968139719E-2</v>
      </c>
    </row>
    <row r="6" spans="1:9" ht="15">
      <c r="A6" s="503" t="s">
        <v>644</v>
      </c>
      <c r="B6" s="508">
        <v>4078.30528</v>
      </c>
      <c r="C6" s="508">
        <v>3976.35</v>
      </c>
      <c r="D6" s="508">
        <v>4180.26</v>
      </c>
      <c r="E6" s="508">
        <v>4021.2290000000003</v>
      </c>
      <c r="F6" s="508">
        <v>3836.5414000000001</v>
      </c>
      <c r="G6" s="509">
        <f>E6-F6</f>
        <v>184.6876000000002</v>
      </c>
      <c r="I6" s="505">
        <f>G6/F6</f>
        <v>4.8139086939085342E-2</v>
      </c>
    </row>
    <row r="7" spans="1:9" ht="15">
      <c r="A7" s="503" t="s">
        <v>645</v>
      </c>
      <c r="B7" s="508">
        <v>5706.0147200000001</v>
      </c>
      <c r="C7" s="508">
        <v>5563.36</v>
      </c>
      <c r="D7" s="508">
        <v>5848.67</v>
      </c>
      <c r="E7" s="508">
        <v>5689.6390000000001</v>
      </c>
      <c r="F7" s="508">
        <v>5417.0853999999999</v>
      </c>
      <c r="G7" s="509">
        <f t="shared" ref="G7:G38" si="0">E7-F7</f>
        <v>272.55360000000019</v>
      </c>
      <c r="I7" s="505">
        <f t="shared" ref="I7:I38" si="1">G7/F7</f>
        <v>5.0313698211218928E-2</v>
      </c>
    </row>
    <row r="8" spans="1:9" ht="15">
      <c r="A8" s="503" t="s">
        <v>646</v>
      </c>
      <c r="B8" s="508">
        <v>6432.5631999999996</v>
      </c>
      <c r="C8" s="508">
        <v>6271.75</v>
      </c>
      <c r="D8" s="508">
        <v>6593.38</v>
      </c>
      <c r="E8" s="508">
        <v>6434.3490000000002</v>
      </c>
      <c r="F8" s="508">
        <v>6110.5177999999996</v>
      </c>
      <c r="G8" s="509">
        <f t="shared" si="0"/>
        <v>323.83120000000054</v>
      </c>
      <c r="I8" s="505">
        <f t="shared" si="1"/>
        <v>5.2995705208485039E-2</v>
      </c>
    </row>
    <row r="9" spans="1:9" ht="15">
      <c r="A9" s="503" t="s">
        <v>647</v>
      </c>
      <c r="B9" s="508">
        <v>506.77760000000001</v>
      </c>
      <c r="C9" s="508">
        <v>494.11</v>
      </c>
      <c r="D9" s="508">
        <v>519.45000000000005</v>
      </c>
      <c r="E9" s="508">
        <v>494.11</v>
      </c>
      <c r="F9" s="508">
        <v>484.32</v>
      </c>
      <c r="G9" s="509">
        <f t="shared" si="0"/>
        <v>9.7900000000000205</v>
      </c>
      <c r="I9" s="505">
        <f t="shared" si="1"/>
        <v>2.0213908159894326E-2</v>
      </c>
    </row>
    <row r="10" spans="1:9" ht="15">
      <c r="A10" s="503" t="s">
        <v>648</v>
      </c>
      <c r="B10" s="508">
        <v>506.77760000000001</v>
      </c>
      <c r="C10" s="508">
        <v>494.11</v>
      </c>
      <c r="D10" s="508">
        <v>519.45000000000005</v>
      </c>
      <c r="E10" s="508">
        <v>494.11</v>
      </c>
      <c r="F10" s="508">
        <v>484.32</v>
      </c>
      <c r="G10" s="509">
        <f t="shared" si="0"/>
        <v>9.7900000000000205</v>
      </c>
      <c r="I10" s="505">
        <f t="shared" si="1"/>
        <v>2.0213908159894326E-2</v>
      </c>
    </row>
    <row r="11" spans="1:9" ht="15">
      <c r="A11" s="503" t="s">
        <v>649</v>
      </c>
      <c r="B11" s="508">
        <v>1214.2592</v>
      </c>
      <c r="C11" s="508">
        <v>1183.9000000000001</v>
      </c>
      <c r="D11" s="508">
        <v>1244.6199999999999</v>
      </c>
      <c r="E11" s="508">
        <v>1183.9000000000001</v>
      </c>
      <c r="F11" s="508">
        <v>1037.1400000000001</v>
      </c>
      <c r="G11" s="509">
        <f t="shared" si="0"/>
        <v>146.76</v>
      </c>
      <c r="I11" s="505">
        <f t="shared" si="1"/>
        <v>0.1415045220510249</v>
      </c>
    </row>
    <row r="12" spans="1:9" ht="15">
      <c r="A12" s="503" t="s">
        <v>650</v>
      </c>
      <c r="B12" s="508">
        <v>1731.0719999999999</v>
      </c>
      <c r="C12" s="508">
        <v>1687.8</v>
      </c>
      <c r="D12" s="508">
        <v>1774.35</v>
      </c>
      <c r="E12" s="508">
        <v>1687.8</v>
      </c>
      <c r="F12" s="508">
        <v>1521.46</v>
      </c>
      <c r="G12" s="509">
        <f t="shared" si="0"/>
        <v>166.33999999999992</v>
      </c>
      <c r="I12" s="505">
        <f t="shared" si="1"/>
        <v>0.10932919695555579</v>
      </c>
    </row>
    <row r="13" spans="1:9" ht="15.75">
      <c r="A13" s="503" t="s">
        <v>651</v>
      </c>
      <c r="B13" s="508">
        <v>240.84479999999999</v>
      </c>
      <c r="C13" s="508">
        <v>234.82</v>
      </c>
      <c r="D13" s="508">
        <v>246.87</v>
      </c>
      <c r="E13" s="508">
        <v>242.45394432000001</v>
      </c>
      <c r="F13" s="508">
        <v>235.8272</v>
      </c>
      <c r="G13" s="509">
        <f t="shared" si="0"/>
        <v>6.6267443200000002</v>
      </c>
      <c r="H13" s="510">
        <v>-1.0072000000000116</v>
      </c>
      <c r="I13" s="505">
        <f t="shared" si="1"/>
        <v>2.81E-2</v>
      </c>
    </row>
    <row r="14" spans="1:9" ht="15.75">
      <c r="A14" s="503" t="s">
        <v>652</v>
      </c>
      <c r="B14" s="508">
        <v>291.02080000000001</v>
      </c>
      <c r="C14" s="508">
        <v>283.75</v>
      </c>
      <c r="D14" s="508">
        <v>298.3</v>
      </c>
      <c r="E14" s="508">
        <v>294.03988992000001</v>
      </c>
      <c r="F14" s="508">
        <v>286.00319999999999</v>
      </c>
      <c r="G14" s="509">
        <f t="shared" si="0"/>
        <v>8.0366899200000148</v>
      </c>
      <c r="H14" s="510">
        <v>-2.2531999999999925</v>
      </c>
      <c r="I14" s="505">
        <f t="shared" si="1"/>
        <v>2.8100000000000052E-2</v>
      </c>
    </row>
    <row r="15" spans="1:9" ht="15.75">
      <c r="A15" s="503" t="s">
        <v>653</v>
      </c>
      <c r="B15" s="508">
        <v>456.60159999999996</v>
      </c>
      <c r="C15" s="508">
        <v>445.19</v>
      </c>
      <c r="D15" s="508">
        <v>468.02</v>
      </c>
      <c r="E15" s="508">
        <v>459.11491583999998</v>
      </c>
      <c r="F15" s="508">
        <v>446.56639999999999</v>
      </c>
      <c r="G15" s="509">
        <f t="shared" si="0"/>
        <v>12.548515839999993</v>
      </c>
      <c r="H15" s="510">
        <v>-1.3763999999999896</v>
      </c>
      <c r="I15" s="505">
        <f t="shared" si="1"/>
        <v>2.8099999999999986E-2</v>
      </c>
    </row>
    <row r="16" spans="1:9" ht="15.75">
      <c r="A16" s="503" t="s">
        <v>654</v>
      </c>
      <c r="B16" s="508">
        <v>501.76</v>
      </c>
      <c r="C16" s="508">
        <v>489.22</v>
      </c>
      <c r="D16" s="508">
        <v>514.29999999999995</v>
      </c>
      <c r="E16" s="508">
        <v>505.54226688</v>
      </c>
      <c r="F16" s="508">
        <v>491.72480000000002</v>
      </c>
      <c r="G16" s="509">
        <f t="shared" si="0"/>
        <v>13.817466879999984</v>
      </c>
      <c r="H16" s="510">
        <v>-2.5047999999999888</v>
      </c>
      <c r="I16" s="505">
        <f t="shared" si="1"/>
        <v>2.8099999999999965E-2</v>
      </c>
    </row>
    <row r="17" spans="1:9" ht="15.75">
      <c r="A17" s="503" t="s">
        <v>655</v>
      </c>
      <c r="B17" s="508">
        <v>531.86559999999997</v>
      </c>
      <c r="C17" s="508">
        <v>518.57000000000005</v>
      </c>
      <c r="D17" s="508">
        <v>545.16</v>
      </c>
      <c r="E17" s="508">
        <v>536.49383424000007</v>
      </c>
      <c r="F17" s="508">
        <v>521.83040000000005</v>
      </c>
      <c r="G17" s="509">
        <f t="shared" si="0"/>
        <v>14.663434240000015</v>
      </c>
      <c r="H17" s="510">
        <v>-3.2604000000000042</v>
      </c>
      <c r="I17" s="505">
        <f t="shared" si="1"/>
        <v>2.8100000000000024E-2</v>
      </c>
    </row>
    <row r="18" spans="1:9" ht="15.75">
      <c r="A18" s="503" t="s">
        <v>656</v>
      </c>
      <c r="B18" s="508">
        <v>702.46399999999994</v>
      </c>
      <c r="C18" s="508">
        <v>684.9</v>
      </c>
      <c r="D18" s="508">
        <v>720.03</v>
      </c>
      <c r="E18" s="508">
        <v>706.72745471999997</v>
      </c>
      <c r="F18" s="508">
        <v>687.41120000000001</v>
      </c>
      <c r="G18" s="509">
        <f t="shared" si="0"/>
        <v>19.316254719999961</v>
      </c>
      <c r="H18" s="510">
        <v>-2.5112000000000307</v>
      </c>
      <c r="I18" s="505">
        <f t="shared" si="1"/>
        <v>2.8099999999999941E-2</v>
      </c>
    </row>
    <row r="19" spans="1:9" ht="15.75">
      <c r="A19" s="503" t="s">
        <v>657</v>
      </c>
      <c r="B19" s="508">
        <v>346.21440000000001</v>
      </c>
      <c r="C19" s="508">
        <v>337.56</v>
      </c>
      <c r="D19" s="508">
        <v>354.87</v>
      </c>
      <c r="E19" s="508">
        <v>350.78443007999999</v>
      </c>
      <c r="F19" s="508">
        <v>341.1968</v>
      </c>
      <c r="G19" s="509">
        <f t="shared" si="0"/>
        <v>9.5876300799999967</v>
      </c>
      <c r="H19" s="510">
        <v>-3.6367999999999938</v>
      </c>
      <c r="I19" s="505">
        <f t="shared" si="1"/>
        <v>2.809999999999999E-2</v>
      </c>
    </row>
    <row r="20" spans="1:9" ht="15.75">
      <c r="A20" s="503" t="s">
        <v>658</v>
      </c>
      <c r="B20" s="508">
        <v>461.61919999999998</v>
      </c>
      <c r="C20" s="508">
        <v>450.08</v>
      </c>
      <c r="D20" s="508">
        <v>473.16</v>
      </c>
      <c r="E20" s="508">
        <v>464.27351040000002</v>
      </c>
      <c r="F20" s="508">
        <v>451.584</v>
      </c>
      <c r="G20" s="509">
        <f t="shared" si="0"/>
        <v>12.689510400000017</v>
      </c>
      <c r="H20" s="510">
        <v>-1.5040000000000191</v>
      </c>
      <c r="I20" s="505">
        <f t="shared" si="1"/>
        <v>2.8100000000000038E-2</v>
      </c>
    </row>
    <row r="21" spans="1:9" ht="15.75">
      <c r="A21" s="503" t="s">
        <v>659</v>
      </c>
      <c r="B21" s="508">
        <v>652.28800000000001</v>
      </c>
      <c r="C21" s="508">
        <v>635.98</v>
      </c>
      <c r="D21" s="508">
        <v>668.6</v>
      </c>
      <c r="E21" s="508">
        <v>655.14150912000002</v>
      </c>
      <c r="F21" s="508">
        <v>637.23519999999996</v>
      </c>
      <c r="G21" s="509">
        <f t="shared" si="0"/>
        <v>17.90630912000006</v>
      </c>
      <c r="H21" s="510">
        <v>-1.2551999999999452</v>
      </c>
      <c r="I21" s="505">
        <f t="shared" si="1"/>
        <v>2.8100000000000097E-2</v>
      </c>
    </row>
    <row r="22" spans="1:9" ht="15.75">
      <c r="A22" s="503" t="s">
        <v>660</v>
      </c>
      <c r="B22" s="508">
        <v>712.49919999999997</v>
      </c>
      <c r="C22" s="508">
        <v>694.69</v>
      </c>
      <c r="D22" s="508">
        <v>730.31</v>
      </c>
      <c r="E22" s="508">
        <v>717.04464384000005</v>
      </c>
      <c r="F22" s="508">
        <v>697.44640000000004</v>
      </c>
      <c r="G22" s="509">
        <f t="shared" si="0"/>
        <v>19.598243840000009</v>
      </c>
      <c r="H22" s="510">
        <v>-2.7563999999999851</v>
      </c>
      <c r="I22" s="505">
        <f t="shared" si="1"/>
        <v>2.810000000000001E-2</v>
      </c>
    </row>
    <row r="23" spans="1:9" ht="15.75">
      <c r="A23" s="503" t="s">
        <v>661</v>
      </c>
      <c r="B23" s="508">
        <v>762.67520000000002</v>
      </c>
      <c r="C23" s="508">
        <v>743.61</v>
      </c>
      <c r="D23" s="508">
        <v>781.74</v>
      </c>
      <c r="E23" s="508">
        <v>768.63058943999999</v>
      </c>
      <c r="F23" s="508">
        <v>747.62239999999997</v>
      </c>
      <c r="G23" s="509">
        <f t="shared" si="0"/>
        <v>21.008189440000024</v>
      </c>
      <c r="H23" s="510">
        <v>-4.0123999999999569</v>
      </c>
      <c r="I23" s="505">
        <f t="shared" si="1"/>
        <v>2.8100000000000031E-2</v>
      </c>
    </row>
    <row r="24" spans="1:9" ht="15.75">
      <c r="A24" s="503" t="s">
        <v>662</v>
      </c>
      <c r="B24" s="508">
        <v>973.4144</v>
      </c>
      <c r="C24" s="508">
        <v>949.08</v>
      </c>
      <c r="D24" s="508">
        <v>997.75</v>
      </c>
      <c r="E24" s="508">
        <v>980.1329664000001</v>
      </c>
      <c r="F24" s="508">
        <v>953.34400000000005</v>
      </c>
      <c r="G24" s="509">
        <f t="shared" si="0"/>
        <v>26.788966400000049</v>
      </c>
      <c r="H24" s="510">
        <v>-4.26400000000001</v>
      </c>
      <c r="I24" s="505">
        <f t="shared" si="1"/>
        <v>2.8100000000000049E-2</v>
      </c>
    </row>
    <row r="25" spans="1:9" ht="15.75">
      <c r="A25" s="503" t="s">
        <v>663</v>
      </c>
      <c r="B25" s="508">
        <v>612.1472</v>
      </c>
      <c r="C25" s="508">
        <v>596.84</v>
      </c>
      <c r="D25" s="508">
        <v>627.45000000000005</v>
      </c>
      <c r="E25" s="508">
        <v>596.84</v>
      </c>
      <c r="F25" s="508">
        <v>582.16999999999996</v>
      </c>
      <c r="G25" s="509">
        <f t="shared" si="0"/>
        <v>14.670000000000073</v>
      </c>
      <c r="H25" s="510"/>
      <c r="I25" s="505">
        <f t="shared" si="1"/>
        <v>2.5198825085456265E-2</v>
      </c>
    </row>
    <row r="26" spans="1:9" ht="15.75">
      <c r="A26" s="503" t="s">
        <v>664</v>
      </c>
      <c r="B26" s="508">
        <v>1635.7375999999999</v>
      </c>
      <c r="C26" s="508">
        <v>1594.84</v>
      </c>
      <c r="D26" s="508">
        <v>1676.63</v>
      </c>
      <c r="E26" s="508">
        <v>1594.84</v>
      </c>
      <c r="F26" s="508">
        <v>1560.6</v>
      </c>
      <c r="G26" s="509">
        <f t="shared" si="0"/>
        <v>34.240000000000009</v>
      </c>
      <c r="H26" s="510"/>
      <c r="I26" s="505">
        <f t="shared" si="1"/>
        <v>2.1940279379725754E-2</v>
      </c>
    </row>
    <row r="27" spans="1:9" ht="15.75">
      <c r="A27" s="503" t="s">
        <v>665</v>
      </c>
      <c r="B27" s="508">
        <v>1204.2239999999999</v>
      </c>
      <c r="C27" s="508">
        <v>1174.1199999999999</v>
      </c>
      <c r="D27" s="508">
        <v>1234.33</v>
      </c>
      <c r="E27" s="508">
        <v>1174.1199999999999</v>
      </c>
      <c r="F27" s="508">
        <v>1149.6600000000001</v>
      </c>
      <c r="G27" s="509">
        <f t="shared" si="0"/>
        <v>24.459999999999809</v>
      </c>
      <c r="H27" s="510"/>
      <c r="I27" s="505">
        <f t="shared" si="1"/>
        <v>2.1275855470312795E-2</v>
      </c>
    </row>
    <row r="28" spans="1:9" ht="15.75">
      <c r="A28" s="503" t="s">
        <v>666</v>
      </c>
      <c r="B28" s="508">
        <v>1831.424</v>
      </c>
      <c r="C28" s="508">
        <v>1785.64</v>
      </c>
      <c r="D28" s="508">
        <v>1877.21</v>
      </c>
      <c r="E28" s="508">
        <v>1785.64</v>
      </c>
      <c r="F28" s="508">
        <v>1355.13</v>
      </c>
      <c r="G28" s="509">
        <f t="shared" si="0"/>
        <v>430.51</v>
      </c>
      <c r="H28" s="510"/>
      <c r="I28" s="505">
        <f t="shared" si="1"/>
        <v>0.31768907780065375</v>
      </c>
    </row>
    <row r="29" spans="1:9" ht="15.75">
      <c r="A29" s="503" t="s">
        <v>667</v>
      </c>
      <c r="B29" s="508">
        <v>988.46719999999993</v>
      </c>
      <c r="C29" s="508">
        <v>963.76</v>
      </c>
      <c r="D29" s="508">
        <v>1013.18</v>
      </c>
      <c r="E29" s="508">
        <v>963.76</v>
      </c>
      <c r="F29" s="508">
        <v>944.19</v>
      </c>
      <c r="G29" s="509">
        <f t="shared" si="0"/>
        <v>19.569999999999936</v>
      </c>
      <c r="H29" s="510"/>
      <c r="I29" s="505">
        <f t="shared" si="1"/>
        <v>2.0726760503712107E-2</v>
      </c>
    </row>
    <row r="30" spans="1:9" ht="15.75">
      <c r="A30" s="503" t="s">
        <v>668</v>
      </c>
      <c r="B30" s="508">
        <v>1419.9808</v>
      </c>
      <c r="C30" s="508">
        <v>1384.48</v>
      </c>
      <c r="D30" s="508">
        <v>1455.48</v>
      </c>
      <c r="E30" s="508">
        <v>1384.48</v>
      </c>
      <c r="F30" s="508">
        <v>1355.13</v>
      </c>
      <c r="G30" s="509">
        <f t="shared" si="0"/>
        <v>29.349999999999909</v>
      </c>
      <c r="H30" s="510"/>
      <c r="I30" s="505">
        <f t="shared" si="1"/>
        <v>2.1658438673780308E-2</v>
      </c>
    </row>
    <row r="31" spans="1:9" ht="15.75">
      <c r="A31" s="503" t="s">
        <v>669</v>
      </c>
      <c r="B31" s="508">
        <v>153237.50399999999</v>
      </c>
      <c r="C31" s="508">
        <v>149406.57</v>
      </c>
      <c r="D31" s="508">
        <v>157068.44</v>
      </c>
      <c r="E31" s="508">
        <v>149406.57</v>
      </c>
      <c r="F31" s="508">
        <v>141970.48000000001</v>
      </c>
      <c r="G31" s="509">
        <f t="shared" si="0"/>
        <v>7436.0899999999965</v>
      </c>
      <c r="H31" s="510"/>
      <c r="I31" s="505">
        <f t="shared" si="1"/>
        <v>5.2377719649887751E-2</v>
      </c>
    </row>
    <row r="32" spans="1:9" ht="15.75">
      <c r="A32" s="503" t="s">
        <v>670</v>
      </c>
      <c r="B32" s="508">
        <v>153237.50399999999</v>
      </c>
      <c r="C32" s="508">
        <v>149406.57</v>
      </c>
      <c r="D32" s="508">
        <v>157068.44</v>
      </c>
      <c r="E32" s="508">
        <v>149406.57</v>
      </c>
      <c r="F32" s="508">
        <v>141970.48000000001</v>
      </c>
      <c r="G32" s="509">
        <f t="shared" si="0"/>
        <v>7436.0899999999965</v>
      </c>
      <c r="H32" s="510"/>
      <c r="I32" s="505">
        <f t="shared" si="1"/>
        <v>5.2377719649887751E-2</v>
      </c>
    </row>
    <row r="33" spans="1:9" ht="15.75">
      <c r="A33" s="503" t="s">
        <v>671</v>
      </c>
      <c r="B33" s="508">
        <v>58806.271999999997</v>
      </c>
      <c r="C33" s="508">
        <v>57336.12</v>
      </c>
      <c r="D33" s="508">
        <v>60276.43</v>
      </c>
      <c r="E33" s="508">
        <v>59220.665548800003</v>
      </c>
      <c r="F33" s="508">
        <v>57602.048000000003</v>
      </c>
      <c r="G33" s="509">
        <f t="shared" si="0"/>
        <v>1618.6175488000008</v>
      </c>
      <c r="H33" s="510">
        <v>-265.92799999999988</v>
      </c>
      <c r="I33" s="505">
        <f t="shared" si="1"/>
        <v>2.8100000000000014E-2</v>
      </c>
    </row>
    <row r="34" spans="1:9" ht="15.75">
      <c r="A34" s="503" t="s">
        <v>672</v>
      </c>
      <c r="B34" s="508">
        <v>85499.903999999995</v>
      </c>
      <c r="C34" s="508">
        <v>83362.41</v>
      </c>
      <c r="D34" s="508">
        <v>87637.4</v>
      </c>
      <c r="E34" s="508">
        <v>86045.357260799996</v>
      </c>
      <c r="F34" s="508">
        <v>83693.567999999999</v>
      </c>
      <c r="G34" s="509">
        <f t="shared" si="0"/>
        <v>2351.7892607999966</v>
      </c>
      <c r="H34" s="510">
        <v>-331.15799999999581</v>
      </c>
      <c r="I34" s="505">
        <f t="shared" si="1"/>
        <v>2.8099999999999958E-2</v>
      </c>
    </row>
    <row r="35" spans="1:9" ht="15.75">
      <c r="A35" s="503" t="s">
        <v>673</v>
      </c>
      <c r="B35" s="508">
        <v>85499.903999999995</v>
      </c>
      <c r="C35" s="508">
        <v>83362.41</v>
      </c>
      <c r="D35" s="508">
        <v>87637.4</v>
      </c>
      <c r="E35" s="508">
        <v>86045.357260799996</v>
      </c>
      <c r="F35" s="508">
        <v>83693.567999999999</v>
      </c>
      <c r="G35" s="509">
        <f t="shared" si="0"/>
        <v>2351.7892607999966</v>
      </c>
      <c r="H35" s="510">
        <v>-331.15799999999581</v>
      </c>
      <c r="I35" s="505">
        <f t="shared" si="1"/>
        <v>2.8099999999999958E-2</v>
      </c>
    </row>
    <row r="36" spans="1:9" ht="15.75">
      <c r="A36" s="503" t="s">
        <v>674</v>
      </c>
      <c r="B36" s="508">
        <v>85499.903999999995</v>
      </c>
      <c r="C36" s="508">
        <v>83362.41</v>
      </c>
      <c r="D36" s="508">
        <v>87637.4</v>
      </c>
      <c r="E36" s="508">
        <v>86045.357260799996</v>
      </c>
      <c r="F36" s="508">
        <v>83693.567999999999</v>
      </c>
      <c r="G36" s="509">
        <f t="shared" si="0"/>
        <v>2351.7892607999966</v>
      </c>
      <c r="H36" s="510">
        <v>-331.15799999999581</v>
      </c>
      <c r="I36" s="505">
        <f t="shared" si="1"/>
        <v>2.8099999999999958E-2</v>
      </c>
    </row>
    <row r="37" spans="1:9" ht="15.75">
      <c r="A37" s="503" t="s">
        <v>675</v>
      </c>
      <c r="B37" s="508">
        <v>55293.951999999997</v>
      </c>
      <c r="C37" s="508">
        <v>53911.6</v>
      </c>
      <c r="D37" s="508">
        <v>56676.3</v>
      </c>
      <c r="E37" s="508">
        <v>53911.6</v>
      </c>
      <c r="F37" s="508">
        <v>52835.33</v>
      </c>
      <c r="G37" s="509">
        <f t="shared" si="0"/>
        <v>1076.2699999999968</v>
      </c>
      <c r="H37" s="510"/>
      <c r="I37" s="505">
        <f t="shared" si="1"/>
        <v>2.0370271180287825E-2</v>
      </c>
    </row>
    <row r="38" spans="1:9" ht="15">
      <c r="A38" s="503" t="s">
        <v>676</v>
      </c>
      <c r="B38" s="508">
        <v>27697.151999999998</v>
      </c>
      <c r="C38" s="508">
        <v>27004.720000000001</v>
      </c>
      <c r="D38" s="508">
        <v>28389.58</v>
      </c>
      <c r="E38" s="508">
        <v>27004.720000000001</v>
      </c>
      <c r="F38" s="508">
        <v>26417.66</v>
      </c>
      <c r="G38" s="509">
        <f t="shared" si="0"/>
        <v>587.06000000000131</v>
      </c>
      <c r="I38" s="505">
        <f t="shared" si="1"/>
        <v>2.2222255869747787E-2</v>
      </c>
    </row>
    <row r="39" spans="1:9" ht="15">
      <c r="A39" s="503"/>
      <c r="B39" s="511"/>
      <c r="C39" s="511"/>
      <c r="D39" s="511"/>
      <c r="E39" s="511"/>
      <c r="F39" s="511"/>
      <c r="G39" s="509"/>
      <c r="I39" s="505"/>
    </row>
    <row r="40" spans="1:9" ht="15">
      <c r="A40" s="503" t="s">
        <v>677</v>
      </c>
    </row>
    <row r="41" spans="1:9" ht="15">
      <c r="A41" s="503" t="s">
        <v>678</v>
      </c>
    </row>
  </sheetData>
  <pageMargins left="0.7" right="0.7" top="0.75" bottom="0.75" header="0.3" footer="0.3"/>
  <headerFooter>
    <oddFooter>&amp;C_x000D_&amp;1#&amp;"Aptos"&amp;10&amp;K000000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A39BB-B06F-47EE-B29C-6F81C7FCF857}">
  <sheetPr codeName="Sheet4"/>
  <dimension ref="A1:BH80"/>
  <sheetViews>
    <sheetView showGridLines="0" zoomScale="80" zoomScaleNormal="80" workbookViewId="0">
      <selection activeCell="C4" sqref="C4"/>
    </sheetView>
  </sheetViews>
  <sheetFormatPr defaultColWidth="9.140625" defaultRowHeight="15"/>
  <cols>
    <col min="1" max="1" width="2" style="203" customWidth="1"/>
    <col min="2" max="2" width="24.42578125" style="205" customWidth="1"/>
    <col min="3" max="3" width="28" style="202" customWidth="1"/>
    <col min="4" max="4" width="14.5703125" style="203" customWidth="1"/>
    <col min="5" max="5" width="13.7109375" style="203" customWidth="1"/>
    <col min="6" max="6" width="15" style="203" customWidth="1"/>
    <col min="7" max="7" width="13.7109375" style="203" customWidth="1"/>
    <col min="8" max="8" width="15.28515625" style="203" customWidth="1"/>
    <col min="9" max="9" width="25.140625" style="203" customWidth="1"/>
    <col min="10" max="10" width="25.85546875" style="203" customWidth="1"/>
    <col min="11" max="11" width="2.7109375" style="366" customWidth="1"/>
    <col min="12" max="13" width="16.140625" style="352" customWidth="1"/>
    <col min="14" max="14" width="14.7109375" style="352" customWidth="1"/>
    <col min="15" max="15" width="14.7109375" style="203" customWidth="1"/>
    <col min="16" max="16" width="17.5703125" style="203" customWidth="1"/>
    <col min="17" max="17" width="2.7109375" style="366" customWidth="1"/>
    <col min="18" max="19" width="16.140625" style="352" customWidth="1"/>
    <col min="20" max="20" width="14.7109375" style="352" customWidth="1"/>
    <col min="21" max="21" width="14.7109375" style="203" customWidth="1"/>
    <col min="22" max="22" width="17.5703125" style="203" customWidth="1"/>
    <col min="23" max="23" width="3.28515625" style="204" customWidth="1"/>
    <col min="24" max="24" width="9.140625" style="204"/>
    <col min="25" max="25" width="12.5703125" style="204" hidden="1" customWidth="1"/>
    <col min="26" max="26" width="64.42578125" style="204" hidden="1" customWidth="1"/>
    <col min="27" max="27" width="16" style="204" hidden="1" customWidth="1"/>
    <col min="28" max="28" width="15.7109375" style="204" hidden="1" customWidth="1"/>
    <col min="29" max="29" width="11.7109375" style="204" hidden="1" customWidth="1"/>
    <col min="30" max="30" width="13.28515625" style="204" bestFit="1" customWidth="1"/>
    <col min="31" max="31" width="11.7109375" style="204" customWidth="1"/>
    <col min="32" max="32" width="34.28515625" style="204" customWidth="1"/>
    <col min="33" max="33" width="22.5703125" style="204" customWidth="1"/>
    <col min="34" max="34" width="26.85546875" style="204" customWidth="1"/>
    <col min="35" max="47" width="11.7109375" style="204" customWidth="1"/>
    <col min="48" max="48" width="14.140625" style="204" customWidth="1"/>
    <col min="49" max="16384" width="9.140625" style="204"/>
  </cols>
  <sheetData>
    <row r="1" spans="1:28" ht="15" customHeight="1">
      <c r="A1" s="474"/>
      <c r="B1" s="476"/>
      <c r="C1" s="477"/>
      <c r="D1" s="475"/>
      <c r="E1" s="475"/>
      <c r="F1" s="475"/>
      <c r="G1" s="475"/>
      <c r="H1" s="475"/>
      <c r="I1" s="475"/>
      <c r="J1" s="475"/>
      <c r="K1" s="475"/>
      <c r="L1" s="478"/>
      <c r="M1" s="478"/>
      <c r="N1" s="478"/>
      <c r="O1" s="478"/>
      <c r="P1" s="478"/>
      <c r="Q1" s="532"/>
      <c r="R1" s="533"/>
      <c r="S1" s="533"/>
      <c r="T1" s="533"/>
      <c r="U1" s="532"/>
      <c r="V1" s="532"/>
      <c r="W1" s="534"/>
    </row>
    <row r="2" spans="1:28" ht="15" customHeight="1">
      <c r="A2" s="480"/>
      <c r="B2" s="493" t="s">
        <v>679</v>
      </c>
      <c r="C2" s="483"/>
      <c r="D2" s="481"/>
      <c r="E2" s="481"/>
      <c r="F2" s="481"/>
      <c r="G2" s="481"/>
      <c r="H2" s="481"/>
      <c r="I2" s="481"/>
      <c r="J2" s="481"/>
      <c r="K2" s="481"/>
      <c r="L2" s="484"/>
      <c r="M2" s="484"/>
      <c r="N2" s="484"/>
      <c r="O2" s="484"/>
      <c r="P2" s="484"/>
      <c r="Q2" s="535"/>
      <c r="R2" s="536"/>
      <c r="S2" s="536"/>
      <c r="T2" s="536"/>
      <c r="U2" s="535"/>
      <c r="V2" s="535"/>
      <c r="W2" s="537"/>
    </row>
    <row r="3" spans="1:28" ht="15" customHeight="1">
      <c r="A3" s="480"/>
      <c r="B3" s="482"/>
      <c r="C3" s="483"/>
      <c r="D3" s="481"/>
      <c r="E3" s="481"/>
      <c r="F3" s="481"/>
      <c r="G3" s="481"/>
      <c r="H3" s="481"/>
      <c r="I3" s="481"/>
      <c r="J3" s="481"/>
      <c r="K3" s="481"/>
      <c r="L3" s="484"/>
      <c r="M3" s="484"/>
      <c r="N3" s="484"/>
      <c r="O3" s="484"/>
      <c r="P3" s="484"/>
      <c r="Q3" s="535"/>
      <c r="R3" s="536"/>
      <c r="S3" s="536"/>
      <c r="T3" s="536"/>
      <c r="U3" s="535"/>
      <c r="V3" s="535"/>
      <c r="W3" s="537"/>
    </row>
    <row r="4" spans="1:28" ht="15" customHeight="1">
      <c r="A4" s="480"/>
      <c r="B4" s="492" t="s">
        <v>550</v>
      </c>
      <c r="C4" s="497">
        <f>'School Block Budget 2026-27'!C4</f>
        <v>0</v>
      </c>
      <c r="D4" s="481"/>
      <c r="E4" s="481"/>
      <c r="F4" s="481"/>
      <c r="G4" s="481"/>
      <c r="H4" s="481"/>
      <c r="I4" s="481"/>
      <c r="J4" s="481"/>
      <c r="K4" s="481"/>
      <c r="L4" s="484"/>
      <c r="M4" s="484"/>
      <c r="N4" s="484"/>
      <c r="O4" s="484"/>
      <c r="P4" s="484"/>
      <c r="Q4" s="535"/>
      <c r="R4" s="536"/>
      <c r="S4" s="536"/>
      <c r="T4" s="536"/>
      <c r="U4" s="535"/>
      <c r="V4" s="535"/>
      <c r="W4" s="537"/>
    </row>
    <row r="5" spans="1:28" ht="15" customHeight="1">
      <c r="A5" s="480"/>
      <c r="B5" s="492" t="s">
        <v>552</v>
      </c>
      <c r="C5" s="497" t="str">
        <f>'School Block Budget 2026-27'!C5</f>
        <v/>
      </c>
      <c r="D5" s="481"/>
      <c r="E5" s="481"/>
      <c r="F5" s="481"/>
      <c r="G5" s="481"/>
      <c r="H5" s="481"/>
      <c r="I5" s="481"/>
      <c r="J5" s="481"/>
      <c r="K5" s="481"/>
      <c r="L5" s="484"/>
      <c r="M5" s="484"/>
      <c r="N5" s="484"/>
      <c r="O5" s="484"/>
      <c r="P5" s="484"/>
      <c r="Q5" s="535"/>
      <c r="R5" s="536"/>
      <c r="S5" s="536"/>
      <c r="T5" s="536"/>
      <c r="U5" s="535"/>
      <c r="V5" s="535"/>
      <c r="W5" s="537"/>
    </row>
    <row r="6" spans="1:28" ht="15" customHeight="1">
      <c r="A6" s="480"/>
      <c r="B6" s="492" t="s">
        <v>553</v>
      </c>
      <c r="C6" s="497" t="str">
        <f>'School Block Budget 2026-27'!C6</f>
        <v/>
      </c>
      <c r="D6" s="481"/>
      <c r="E6" s="481"/>
      <c r="F6" s="481"/>
      <c r="G6" s="481"/>
      <c r="H6" s="481"/>
      <c r="I6" s="481"/>
      <c r="J6" s="481"/>
      <c r="K6" s="481"/>
      <c r="L6" s="484"/>
      <c r="M6" s="484"/>
      <c r="N6" s="484"/>
      <c r="O6" s="484"/>
      <c r="P6" s="484"/>
      <c r="Q6" s="535"/>
      <c r="R6" s="536"/>
      <c r="S6" s="536"/>
      <c r="T6" s="536"/>
      <c r="U6" s="535"/>
      <c r="V6" s="535"/>
      <c r="W6" s="537"/>
    </row>
    <row r="7" spans="1:28" ht="15" customHeight="1">
      <c r="A7" s="480"/>
      <c r="B7" s="491"/>
      <c r="C7" s="483"/>
      <c r="D7" s="481"/>
      <c r="E7" s="481"/>
      <c r="F7" s="481"/>
      <c r="G7" s="481"/>
      <c r="H7" s="481"/>
      <c r="I7" s="481"/>
      <c r="J7" s="481"/>
      <c r="K7" s="481"/>
      <c r="L7" s="484"/>
      <c r="M7" s="484"/>
      <c r="N7" s="484"/>
      <c r="O7" s="484"/>
      <c r="P7" s="484"/>
      <c r="Q7" s="535"/>
      <c r="R7" s="536"/>
      <c r="S7" s="536"/>
      <c r="T7" s="536"/>
      <c r="U7" s="535"/>
      <c r="V7" s="535"/>
      <c r="W7" s="537"/>
    </row>
    <row r="8" spans="1:28" ht="15" customHeight="1" thickBot="1">
      <c r="A8" s="486"/>
      <c r="B8" s="494"/>
      <c r="C8" s="488"/>
      <c r="D8" s="487"/>
      <c r="E8" s="487"/>
      <c r="F8" s="487"/>
      <c r="G8" s="487"/>
      <c r="H8" s="487"/>
      <c r="I8" s="487"/>
      <c r="J8" s="487"/>
      <c r="K8" s="487"/>
      <c r="L8" s="489"/>
      <c r="M8" s="489"/>
      <c r="N8" s="489"/>
      <c r="O8" s="489"/>
      <c r="P8" s="489"/>
      <c r="Q8" s="538"/>
      <c r="R8" s="539"/>
      <c r="S8" s="539"/>
      <c r="T8" s="539"/>
      <c r="U8" s="538"/>
      <c r="V8" s="538"/>
      <c r="W8" s="540"/>
    </row>
    <row r="9" spans="1:28" ht="15" customHeight="1" thickBot="1">
      <c r="B9" s="201"/>
    </row>
    <row r="10" spans="1:28" ht="15" customHeight="1">
      <c r="B10" s="733"/>
      <c r="J10" s="206"/>
      <c r="K10" s="375"/>
      <c r="L10" s="353"/>
      <c r="M10" s="353"/>
      <c r="N10" s="353"/>
      <c r="O10" s="717"/>
      <c r="P10" s="721" t="s">
        <v>680</v>
      </c>
      <c r="Q10" s="722"/>
      <c r="R10" s="723"/>
      <c r="S10" s="353"/>
      <c r="T10" s="353"/>
    </row>
    <row r="11" spans="1:28" ht="15" customHeight="1" thickBot="1">
      <c r="B11" s="733"/>
      <c r="J11" s="204"/>
      <c r="K11" s="192"/>
      <c r="O11" s="718"/>
      <c r="P11" s="724"/>
      <c r="Q11" s="725"/>
      <c r="R11" s="726"/>
    </row>
    <row r="12" spans="1:28" ht="15" customHeight="1" thickBot="1">
      <c r="B12" s="733"/>
      <c r="O12" s="719"/>
      <c r="P12" s="727" t="s">
        <v>681</v>
      </c>
      <c r="Q12" s="728"/>
      <c r="R12" s="729"/>
      <c r="V12" s="357"/>
    </row>
    <row r="13" spans="1:28" ht="15" customHeight="1" thickBot="1">
      <c r="J13" s="206"/>
      <c r="K13" s="375"/>
      <c r="L13" s="353"/>
      <c r="M13" s="353"/>
      <c r="N13" s="353"/>
      <c r="O13" s="720"/>
      <c r="P13" s="730"/>
      <c r="Q13" s="731"/>
      <c r="R13" s="732"/>
      <c r="S13" s="353"/>
      <c r="T13" s="353"/>
      <c r="Y13" s="207" t="e">
        <f>#REF!</f>
        <v>#REF!</v>
      </c>
      <c r="Z13" s="208" t="e">
        <f>#REF!</f>
        <v>#REF!</v>
      </c>
    </row>
    <row r="14" spans="1:28" ht="15" customHeight="1" thickBot="1">
      <c r="B14" s="734" t="s">
        <v>555</v>
      </c>
      <c r="C14" s="734"/>
      <c r="D14" s="734"/>
      <c r="E14" s="734"/>
      <c r="F14" s="734"/>
      <c r="G14" s="734"/>
      <c r="H14" s="734"/>
      <c r="I14" s="734"/>
      <c r="J14" s="734"/>
      <c r="K14" s="399"/>
      <c r="L14" s="354"/>
      <c r="M14" s="354"/>
      <c r="N14" s="354"/>
      <c r="P14" s="358"/>
      <c r="Q14" s="367"/>
      <c r="R14" s="354"/>
      <c r="S14" s="354"/>
      <c r="T14" s="354"/>
      <c r="V14" s="358"/>
      <c r="Y14" s="734" t="s">
        <v>556</v>
      </c>
      <c r="Z14" s="734"/>
      <c r="AA14" s="734"/>
      <c r="AB14" s="734"/>
    </row>
    <row r="15" spans="1:28" ht="15" customHeight="1" thickBot="1">
      <c r="B15" s="211"/>
      <c r="C15" s="212"/>
      <c r="E15" s="213"/>
      <c r="F15" s="212"/>
      <c r="H15" s="212"/>
      <c r="I15" s="212"/>
      <c r="J15" s="212"/>
      <c r="K15" s="400"/>
      <c r="L15" s="735" t="s">
        <v>682</v>
      </c>
      <c r="M15" s="816"/>
      <c r="N15" s="816"/>
      <c r="O15" s="816"/>
      <c r="P15" s="819">
        <v>0.03</v>
      </c>
      <c r="Q15" s="368"/>
      <c r="R15" s="735" t="s">
        <v>682</v>
      </c>
      <c r="S15" s="816"/>
      <c r="T15" s="816"/>
      <c r="U15" s="816"/>
      <c r="V15" s="819">
        <v>0.03</v>
      </c>
    </row>
    <row r="16" spans="1:28" ht="15.75" thickBot="1">
      <c r="B16" s="214" t="s">
        <v>557</v>
      </c>
      <c r="C16" s="215"/>
      <c r="D16" s="216"/>
      <c r="E16" s="217"/>
      <c r="F16" s="217"/>
      <c r="G16" s="217"/>
      <c r="H16" s="217"/>
      <c r="I16" s="217"/>
      <c r="J16" s="217"/>
      <c r="K16" s="401"/>
      <c r="L16" s="817"/>
      <c r="M16" s="818"/>
      <c r="N16" s="818"/>
      <c r="O16" s="818"/>
      <c r="P16" s="820"/>
      <c r="Q16" s="368"/>
      <c r="R16" s="817"/>
      <c r="S16" s="818"/>
      <c r="T16" s="818"/>
      <c r="U16" s="818"/>
      <c r="V16" s="820"/>
      <c r="Z16" s="192"/>
      <c r="AA16" s="218" t="s">
        <v>558</v>
      </c>
      <c r="AB16" s="219" t="s">
        <v>517</v>
      </c>
    </row>
    <row r="17" spans="2:60" ht="24.75" customHeight="1" thickBot="1">
      <c r="B17" s="604" t="s">
        <v>683</v>
      </c>
      <c r="C17" s="220" t="s">
        <v>561</v>
      </c>
      <c r="D17" s="221" t="s">
        <v>536</v>
      </c>
      <c r="E17" s="222" t="s">
        <v>562</v>
      </c>
      <c r="F17" s="223"/>
      <c r="G17" s="607">
        <v>0</v>
      </c>
      <c r="H17" s="608"/>
      <c r="I17" s="224"/>
      <c r="J17" s="225"/>
      <c r="K17" s="401"/>
      <c r="L17" s="813" t="s">
        <v>684</v>
      </c>
      <c r="M17" s="814"/>
      <c r="N17" s="814"/>
      <c r="O17" s="814"/>
      <c r="P17" s="815"/>
      <c r="Q17" s="369"/>
      <c r="R17" s="813" t="s">
        <v>685</v>
      </c>
      <c r="S17" s="814"/>
      <c r="T17" s="814"/>
      <c r="U17" s="814"/>
      <c r="V17" s="815"/>
      <c r="Y17" s="609" t="s">
        <v>563</v>
      </c>
      <c r="Z17" s="610"/>
      <c r="AA17" s="226">
        <v>4879.68</v>
      </c>
      <c r="AB17" s="227">
        <v>0</v>
      </c>
    </row>
    <row r="18" spans="2:60" ht="33" customHeight="1" thickBot="1">
      <c r="B18" s="605"/>
      <c r="C18" s="228" t="s">
        <v>564</v>
      </c>
      <c r="D18" s="611" t="s">
        <v>565</v>
      </c>
      <c r="E18" s="612"/>
      <c r="F18" s="735" t="s">
        <v>562</v>
      </c>
      <c r="G18" s="736"/>
      <c r="H18" s="228" t="s">
        <v>566</v>
      </c>
      <c r="I18" s="230" t="s">
        <v>567</v>
      </c>
      <c r="J18" s="231" t="s">
        <v>568</v>
      </c>
      <c r="K18" s="372"/>
      <c r="L18" s="611" t="s">
        <v>565</v>
      </c>
      <c r="M18" s="612"/>
      <c r="N18" s="749" t="s">
        <v>562</v>
      </c>
      <c r="O18" s="750"/>
      <c r="P18" s="359" t="s">
        <v>76</v>
      </c>
      <c r="Q18" s="370"/>
      <c r="R18" s="611" t="s">
        <v>686</v>
      </c>
      <c r="S18" s="612" t="s">
        <v>687</v>
      </c>
      <c r="T18" s="749" t="s">
        <v>688</v>
      </c>
      <c r="U18" s="750" t="s">
        <v>689</v>
      </c>
      <c r="V18" s="359" t="s">
        <v>76</v>
      </c>
      <c r="Y18" s="615" t="s">
        <v>569</v>
      </c>
      <c r="Z18" s="616"/>
      <c r="AA18" s="234">
        <v>0</v>
      </c>
      <c r="AB18" s="235">
        <v>0</v>
      </c>
      <c r="AG18" s="236"/>
      <c r="AH18" s="236"/>
      <c r="AI18" s="236"/>
      <c r="AJ18" s="236"/>
      <c r="AK18" s="236"/>
      <c r="AL18" s="236"/>
      <c r="AM18" s="236"/>
      <c r="AN18" s="236"/>
      <c r="AO18" s="236"/>
      <c r="AP18" s="236"/>
      <c r="AQ18" s="236"/>
      <c r="AR18" s="236"/>
      <c r="AS18" s="236"/>
      <c r="AT18" s="236"/>
      <c r="AU18" s="236"/>
      <c r="AV18" s="236"/>
      <c r="AW18" s="236"/>
      <c r="AX18" s="236"/>
      <c r="AY18" s="236"/>
      <c r="AZ18" s="236"/>
      <c r="BA18" s="236"/>
      <c r="BB18" s="236"/>
      <c r="BC18" s="236"/>
    </row>
    <row r="19" spans="2:60" ht="25.15" customHeight="1" thickBot="1">
      <c r="B19" s="605"/>
      <c r="C19" s="237" t="s">
        <v>570</v>
      </c>
      <c r="D19" s="617">
        <f>'School Block Budget 2026-27'!D15</f>
        <v>4021.2290000000003</v>
      </c>
      <c r="E19" s="751"/>
      <c r="F19" s="752">
        <f>'School Block Budget 2026-27'!F15</f>
        <v>0</v>
      </c>
      <c r="G19" s="753"/>
      <c r="H19" s="221">
        <f>IF(D19="",0,F19*D19)</f>
        <v>0</v>
      </c>
      <c r="I19" s="621">
        <f>SUM(H19:H21)</f>
        <v>0</v>
      </c>
      <c r="J19" s="238">
        <f>IF(ISERROR(H19/I$64),0,H19/I$64)</f>
        <v>0</v>
      </c>
      <c r="K19" s="344"/>
      <c r="L19" s="737">
        <f>(D19*$P$15)+D19</f>
        <v>4141.8658700000005</v>
      </c>
      <c r="M19" s="738"/>
      <c r="N19" s="743"/>
      <c r="O19" s="744"/>
      <c r="P19" s="584">
        <f>IF(L19="",0,L19*N19)</f>
        <v>0</v>
      </c>
      <c r="Q19" s="371"/>
      <c r="R19" s="737">
        <f>(L19*$V$15)+L19</f>
        <v>4266.1218461000008</v>
      </c>
      <c r="S19" s="738"/>
      <c r="T19" s="743"/>
      <c r="U19" s="744"/>
      <c r="V19" s="584">
        <f>IF(R19="",0,R19*T19)</f>
        <v>0</v>
      </c>
      <c r="Y19" s="615" t="s">
        <v>571</v>
      </c>
      <c r="Z19" s="616"/>
      <c r="AA19" s="234">
        <v>0</v>
      </c>
      <c r="AB19" s="235">
        <v>0</v>
      </c>
      <c r="AG19" s="236"/>
      <c r="AH19" s="236"/>
      <c r="AI19" s="236"/>
      <c r="AJ19" s="236"/>
      <c r="AK19" s="236"/>
      <c r="AL19" s="236"/>
      <c r="AM19" s="236"/>
      <c r="AN19" s="236"/>
      <c r="AO19" s="236"/>
      <c r="AP19" s="236"/>
      <c r="AQ19" s="236"/>
      <c r="AR19" s="236"/>
      <c r="AS19" s="236"/>
      <c r="AT19" s="236"/>
      <c r="AU19" s="236"/>
      <c r="AV19" s="236"/>
      <c r="AW19" s="236"/>
      <c r="AX19" s="236"/>
      <c r="AY19" s="236"/>
      <c r="AZ19" s="236"/>
      <c r="BA19" s="236"/>
      <c r="BB19" s="236"/>
      <c r="BC19" s="236"/>
    </row>
    <row r="20" spans="2:60" ht="24.75" customHeight="1" thickBot="1">
      <c r="B20" s="605"/>
      <c r="C20" s="239" t="s">
        <v>572</v>
      </c>
      <c r="D20" s="624">
        <f>'School Block Budget 2026-27'!D16</f>
        <v>5689.6390000000001</v>
      </c>
      <c r="E20" s="756"/>
      <c r="F20" s="757">
        <f>'School Block Budget 2026-27'!F16</f>
        <v>0</v>
      </c>
      <c r="G20" s="758"/>
      <c r="H20" s="240">
        <f>IF(D20="",0,F20*D20)</f>
        <v>0</v>
      </c>
      <c r="I20" s="754"/>
      <c r="J20" s="241">
        <f>IF(ISERROR(H20/I$64),0,H20/I$64)</f>
        <v>0</v>
      </c>
      <c r="K20" s="344"/>
      <c r="L20" s="739">
        <f t="shared" ref="L20:L21" si="0">(D20*$P$15)+D20</f>
        <v>5860.3281699999998</v>
      </c>
      <c r="M20" s="740"/>
      <c r="N20" s="745"/>
      <c r="O20" s="746"/>
      <c r="P20" s="585">
        <f t="shared" ref="P20:P21" si="1">IF(L20="",0,L20*N20)</f>
        <v>0</v>
      </c>
      <c r="Q20" s="371"/>
      <c r="R20" s="739">
        <f>(L20*$V$15)+L20</f>
        <v>6036.1380150999994</v>
      </c>
      <c r="S20" s="740"/>
      <c r="T20" s="745"/>
      <c r="U20" s="746"/>
      <c r="V20" s="585">
        <f t="shared" ref="V20:V21" si="2">IF(R20="",0,R20*T20)</f>
        <v>0</v>
      </c>
      <c r="Y20" s="615" t="s">
        <v>573</v>
      </c>
      <c r="Z20" s="616"/>
      <c r="AA20" s="234">
        <v>0</v>
      </c>
      <c r="AB20" s="235">
        <v>0</v>
      </c>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row>
    <row r="21" spans="2:60" ht="29.25" customHeight="1" thickBot="1">
      <c r="B21" s="606"/>
      <c r="C21" s="242" t="s">
        <v>574</v>
      </c>
      <c r="D21" s="628">
        <f>'School Block Budget 2026-27'!D17</f>
        <v>6434.3490000000002</v>
      </c>
      <c r="E21" s="759"/>
      <c r="F21" s="760">
        <f>'School Block Budget 2026-27'!F17</f>
        <v>0</v>
      </c>
      <c r="G21" s="761"/>
      <c r="H21" s="243">
        <f>IF(D21="",0,F21*D21)</f>
        <v>0</v>
      </c>
      <c r="I21" s="755"/>
      <c r="J21" s="244">
        <f>IF(ISERROR(H21/I$64),0,H21/I$64)</f>
        <v>0</v>
      </c>
      <c r="K21" s="344"/>
      <c r="L21" s="741">
        <f t="shared" si="0"/>
        <v>6627.3794699999999</v>
      </c>
      <c r="M21" s="742"/>
      <c r="N21" s="747"/>
      <c r="O21" s="748"/>
      <c r="P21" s="586">
        <f t="shared" si="1"/>
        <v>0</v>
      </c>
      <c r="Q21" s="371"/>
      <c r="R21" s="741">
        <f>(L21*$V$15)+L21</f>
        <v>6826.2008540999996</v>
      </c>
      <c r="S21" s="742"/>
      <c r="T21" s="747"/>
      <c r="U21" s="748"/>
      <c r="V21" s="586">
        <f t="shared" si="2"/>
        <v>0</v>
      </c>
      <c r="Y21" s="632" t="s">
        <v>575</v>
      </c>
      <c r="Z21" s="633"/>
      <c r="AA21" s="234">
        <v>1384.37</v>
      </c>
      <c r="AB21" s="235">
        <v>0</v>
      </c>
      <c r="AG21" s="236"/>
      <c r="AH21" s="236"/>
      <c r="AI21" s="236"/>
      <c r="AJ21" s="236"/>
      <c r="AK21" s="236"/>
      <c r="AL21" s="236"/>
      <c r="AM21" s="236"/>
      <c r="AN21" s="236"/>
      <c r="AO21" s="236"/>
      <c r="AP21" s="236"/>
      <c r="AQ21" s="236"/>
      <c r="AR21" s="236"/>
      <c r="AS21" s="236"/>
      <c r="AT21" s="236"/>
      <c r="AU21" s="236"/>
      <c r="AV21" s="236"/>
      <c r="AW21" s="236"/>
      <c r="AX21" s="236"/>
      <c r="AY21" s="236"/>
      <c r="AZ21" s="236"/>
      <c r="BA21" s="236"/>
      <c r="BB21" s="236"/>
      <c r="BC21" s="236"/>
    </row>
    <row r="22" spans="2:60" ht="30" customHeight="1" thickBot="1">
      <c r="B22" s="604"/>
      <c r="C22" s="612" t="s">
        <v>564</v>
      </c>
      <c r="D22" s="611" t="s">
        <v>576</v>
      </c>
      <c r="E22" s="635" t="s">
        <v>577</v>
      </c>
      <c r="F22" s="764" t="s">
        <v>578</v>
      </c>
      <c r="G22" s="765" t="s">
        <v>579</v>
      </c>
      <c r="H22" s="611" t="s">
        <v>566</v>
      </c>
      <c r="I22" s="635" t="s">
        <v>567</v>
      </c>
      <c r="J22" s="635" t="s">
        <v>568</v>
      </c>
      <c r="K22" s="372"/>
      <c r="L22" s="611" t="s">
        <v>576</v>
      </c>
      <c r="M22" s="635" t="s">
        <v>577</v>
      </c>
      <c r="N22" s="644" t="s">
        <v>578</v>
      </c>
      <c r="O22" s="646" t="s">
        <v>579</v>
      </c>
      <c r="P22" s="612" t="s">
        <v>566</v>
      </c>
      <c r="Q22" s="372"/>
      <c r="R22" s="611" t="s">
        <v>576</v>
      </c>
      <c r="S22" s="635" t="s">
        <v>577</v>
      </c>
      <c r="T22" s="644" t="s">
        <v>578</v>
      </c>
      <c r="U22" s="646" t="s">
        <v>579</v>
      </c>
      <c r="V22" s="612" t="s">
        <v>566</v>
      </c>
      <c r="Y22" s="609" t="s">
        <v>580</v>
      </c>
      <c r="Z22" s="610"/>
      <c r="AA22" s="234">
        <v>0</v>
      </c>
      <c r="AB22" s="235">
        <v>0</v>
      </c>
      <c r="AG22" s="236"/>
      <c r="AH22" s="236"/>
      <c r="AI22" s="236"/>
      <c r="AJ22" s="236"/>
      <c r="AK22" s="236"/>
      <c r="AL22" s="236"/>
      <c r="AM22" s="236"/>
      <c r="AN22" s="236"/>
      <c r="AO22" s="236"/>
      <c r="AP22" s="236"/>
      <c r="AQ22" s="236"/>
      <c r="AR22" s="236"/>
      <c r="AS22" s="236"/>
      <c r="AT22" s="236"/>
      <c r="AU22" s="236"/>
      <c r="AV22" s="236"/>
      <c r="AW22" s="236"/>
      <c r="AX22" s="236"/>
      <c r="AY22" s="236"/>
      <c r="AZ22" s="236"/>
      <c r="BA22" s="236"/>
      <c r="BB22" s="236"/>
      <c r="BC22" s="236"/>
    </row>
    <row r="23" spans="2:60" ht="30" customHeight="1" thickBot="1">
      <c r="B23" s="606"/>
      <c r="C23" s="643"/>
      <c r="D23" s="634"/>
      <c r="E23" s="636"/>
      <c r="F23" s="645"/>
      <c r="G23" s="647"/>
      <c r="H23" s="634"/>
      <c r="I23" s="636"/>
      <c r="J23" s="636"/>
      <c r="K23" s="372"/>
      <c r="L23" s="634"/>
      <c r="M23" s="636"/>
      <c r="N23" s="645"/>
      <c r="O23" s="647"/>
      <c r="P23" s="643"/>
      <c r="Q23" s="372"/>
      <c r="R23" s="634"/>
      <c r="S23" s="636"/>
      <c r="T23" s="645"/>
      <c r="U23" s="647"/>
      <c r="V23" s="643"/>
      <c r="Y23" s="615" t="s">
        <v>581</v>
      </c>
      <c r="Z23" s="616"/>
      <c r="AA23" s="234">
        <v>1533.87</v>
      </c>
      <c r="AB23" s="235">
        <v>0</v>
      </c>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row>
    <row r="24" spans="2:60" ht="24.75" customHeight="1" thickBot="1">
      <c r="B24" s="637" t="s">
        <v>582</v>
      </c>
      <c r="C24" s="245" t="s">
        <v>583</v>
      </c>
      <c r="D24" s="246">
        <f>'School Block Budget 2026-27'!D20</f>
        <v>494.11</v>
      </c>
      <c r="E24" s="247">
        <f>'School Block Budget 2026-27'!E20</f>
        <v>494.11</v>
      </c>
      <c r="F24" s="248">
        <f>'School Block Budget 2026-27'!F20</f>
        <v>0</v>
      </c>
      <c r="G24" s="249">
        <f>'School Block Budget 2026-27'!G20</f>
        <v>0</v>
      </c>
      <c r="H24" s="250">
        <f>(F24*D24)+(G24*E24)</f>
        <v>0</v>
      </c>
      <c r="I24" s="640">
        <f>SUM(H24:H31)</f>
        <v>0</v>
      </c>
      <c r="J24" s="251">
        <f t="shared" ref="J24:J31" si="3">IF(ISERROR(H24/I$64),0,H24/I$64)</f>
        <v>0</v>
      </c>
      <c r="K24" s="344"/>
      <c r="L24" s="587">
        <f>(D24*$P$15)+D24</f>
        <v>508.93330000000003</v>
      </c>
      <c r="M24" s="588">
        <f t="shared" ref="L24:M31" si="4">(E24*$P$15)+E24</f>
        <v>508.93330000000003</v>
      </c>
      <c r="N24" s="574"/>
      <c r="O24" s="575"/>
      <c r="P24" s="584">
        <f>(N24*L24)+(O24*M24)</f>
        <v>0</v>
      </c>
      <c r="Q24" s="371"/>
      <c r="R24" s="587">
        <f t="shared" ref="R24:S31" si="5">(L24*$V$15)+L24</f>
        <v>524.20129900000006</v>
      </c>
      <c r="S24" s="588">
        <f t="shared" si="5"/>
        <v>524.20129900000006</v>
      </c>
      <c r="T24" s="574"/>
      <c r="U24" s="575"/>
      <c r="V24" s="584">
        <f>(T24*R24)+(U24*S24)</f>
        <v>0</v>
      </c>
      <c r="Y24" s="632" t="s">
        <v>584</v>
      </c>
      <c r="Z24" s="633"/>
      <c r="AA24" s="234">
        <v>0</v>
      </c>
      <c r="AB24" s="235">
        <v>0</v>
      </c>
      <c r="AG24" s="236"/>
      <c r="AH24" s="236"/>
      <c r="AI24" s="236"/>
      <c r="AJ24" s="236"/>
      <c r="AK24" s="236"/>
      <c r="AL24" s="236"/>
      <c r="AM24" s="236"/>
      <c r="AN24" s="236"/>
      <c r="AO24" s="236"/>
      <c r="AP24" s="236"/>
      <c r="AQ24" s="236"/>
      <c r="AR24" s="236"/>
      <c r="AS24" s="236"/>
      <c r="AT24" s="236"/>
      <c r="AU24" s="236"/>
      <c r="AV24" s="236"/>
      <c r="AW24" s="236"/>
      <c r="AX24" s="236"/>
      <c r="AY24" s="236"/>
      <c r="AZ24" s="236"/>
      <c r="BA24" s="236"/>
      <c r="BB24" s="236"/>
      <c r="BC24" s="236"/>
    </row>
    <row r="25" spans="2:60" ht="24.75" customHeight="1" thickBot="1">
      <c r="B25" s="638"/>
      <c r="C25" s="252" t="s">
        <v>585</v>
      </c>
      <c r="D25" s="253">
        <f>'School Block Budget 2026-27'!D21</f>
        <v>1183.9000000000001</v>
      </c>
      <c r="E25" s="247">
        <f>'School Block Budget 2026-27'!E21</f>
        <v>1687.8</v>
      </c>
      <c r="F25" s="248">
        <f>'School Block Budget 2026-27'!F21</f>
        <v>0</v>
      </c>
      <c r="G25" s="248">
        <f>'School Block Budget 2026-27'!G21</f>
        <v>0</v>
      </c>
      <c r="H25" s="256">
        <f>(F25*D25)+(G25*E25)</f>
        <v>0</v>
      </c>
      <c r="I25" s="754"/>
      <c r="J25" s="241">
        <f t="shared" si="3"/>
        <v>0</v>
      </c>
      <c r="K25" s="344"/>
      <c r="L25" s="589">
        <f t="shared" si="4"/>
        <v>1219.4170000000001</v>
      </c>
      <c r="M25" s="590">
        <f t="shared" si="4"/>
        <v>1738.434</v>
      </c>
      <c r="N25" s="576"/>
      <c r="O25" s="577"/>
      <c r="P25" s="585">
        <f>(N25*L25)+(O25*M25)</f>
        <v>0</v>
      </c>
      <c r="Q25" s="371"/>
      <c r="R25" s="589">
        <f t="shared" si="5"/>
        <v>1255.9995100000001</v>
      </c>
      <c r="S25" s="590">
        <f t="shared" si="5"/>
        <v>1790.5870199999999</v>
      </c>
      <c r="T25" s="576"/>
      <c r="U25" s="577"/>
      <c r="V25" s="585">
        <f>(T25*R25)+(U25*S25)</f>
        <v>0</v>
      </c>
      <c r="Y25" s="232" t="s">
        <v>586</v>
      </c>
      <c r="Z25" s="233"/>
      <c r="AA25" s="257">
        <v>0</v>
      </c>
      <c r="AB25" s="258">
        <v>0</v>
      </c>
      <c r="AG25" s="236"/>
      <c r="AH25" s="236"/>
      <c r="AI25" s="236"/>
      <c r="AJ25" s="236"/>
      <c r="AK25" s="236"/>
      <c r="AL25" s="236"/>
      <c r="AM25" s="236"/>
      <c r="AN25" s="236"/>
      <c r="AO25" s="236"/>
      <c r="AP25" s="236"/>
      <c r="AQ25" s="236"/>
      <c r="AR25" s="236"/>
      <c r="AS25" s="236"/>
      <c r="AT25" s="236"/>
      <c r="AU25" s="236"/>
      <c r="AV25" s="236"/>
      <c r="AW25" s="236"/>
      <c r="AX25" s="236"/>
      <c r="AY25" s="236"/>
      <c r="AZ25" s="236"/>
      <c r="BA25" s="236"/>
      <c r="BB25" s="236"/>
      <c r="BC25" s="236"/>
    </row>
    <row r="26" spans="2:60" ht="24.75" customHeight="1" thickBot="1">
      <c r="B26" s="638"/>
      <c r="C26" s="259" t="s">
        <v>587</v>
      </c>
      <c r="D26" s="253">
        <f>'School Block Budget 2026-27'!D22</f>
        <v>242.45394432000001</v>
      </c>
      <c r="E26" s="247">
        <f>'School Block Budget 2026-27'!E22</f>
        <v>350.78443007999999</v>
      </c>
      <c r="F26" s="248">
        <f>'School Block Budget 2026-27'!F22</f>
        <v>0</v>
      </c>
      <c r="G26" s="260">
        <f>'School Block Budget 2026-27'!G22</f>
        <v>0</v>
      </c>
      <c r="H26" s="256">
        <f t="shared" ref="H26:H31" si="6">IF(SUM(D26:E26)=0,0,D26*F26+E26*G26)</f>
        <v>0</v>
      </c>
      <c r="I26" s="754"/>
      <c r="J26" s="241">
        <f t="shared" si="3"/>
        <v>0</v>
      </c>
      <c r="K26" s="344"/>
      <c r="L26" s="589">
        <f t="shared" si="4"/>
        <v>249.7275626496</v>
      </c>
      <c r="M26" s="590">
        <f t="shared" si="4"/>
        <v>361.3079629824</v>
      </c>
      <c r="N26" s="576"/>
      <c r="O26" s="577"/>
      <c r="P26" s="585">
        <f t="shared" ref="P26:P31" si="7">IF(SUM(L26:M26)=0,0,L26*N26+M26*O26)</f>
        <v>0</v>
      </c>
      <c r="Q26" s="371"/>
      <c r="R26" s="589">
        <f t="shared" si="5"/>
        <v>257.21938952908801</v>
      </c>
      <c r="S26" s="590">
        <f t="shared" si="5"/>
        <v>372.14720187187197</v>
      </c>
      <c r="T26" s="576"/>
      <c r="U26" s="577"/>
      <c r="V26" s="585">
        <f t="shared" ref="V26:V31" si="8">IF(SUM(R26:S26)=0,0,R26*T26+S26*U26)</f>
        <v>0</v>
      </c>
      <c r="W26" s="261"/>
      <c r="X26" s="261"/>
      <c r="Y26" s="762" t="s">
        <v>588</v>
      </c>
      <c r="Z26" s="763"/>
      <c r="AA26" s="262">
        <v>7797.92</v>
      </c>
      <c r="AB26" s="263">
        <v>0</v>
      </c>
      <c r="AG26" s="236"/>
      <c r="AH26" s="236"/>
      <c r="AI26" s="236"/>
      <c r="AJ26" s="236"/>
      <c r="AK26" s="236"/>
      <c r="AL26" s="236"/>
      <c r="AM26" s="236"/>
      <c r="AN26" s="236"/>
      <c r="AO26" s="236"/>
      <c r="AP26" s="236"/>
      <c r="AQ26" s="236"/>
      <c r="AR26" s="236"/>
      <c r="AS26" s="236"/>
      <c r="AT26" s="236"/>
      <c r="AU26" s="236"/>
      <c r="AV26" s="236"/>
      <c r="AW26" s="236"/>
      <c r="AX26" s="236"/>
      <c r="AY26" s="236"/>
      <c r="AZ26" s="236"/>
      <c r="BA26" s="236"/>
      <c r="BB26" s="236"/>
      <c r="BC26" s="236"/>
      <c r="BD26" s="261"/>
    </row>
    <row r="27" spans="2:60" ht="24.75" customHeight="1">
      <c r="B27" s="638"/>
      <c r="C27" s="259" t="s">
        <v>589</v>
      </c>
      <c r="D27" s="253">
        <f>'School Block Budget 2026-27'!D23</f>
        <v>294.03988992000001</v>
      </c>
      <c r="E27" s="247">
        <f>'School Block Budget 2026-27'!E23</f>
        <v>464.27351040000002</v>
      </c>
      <c r="F27" s="248">
        <f>'School Block Budget 2026-27'!F23</f>
        <v>0</v>
      </c>
      <c r="G27" s="260">
        <f>'School Block Budget 2026-27'!G23</f>
        <v>0</v>
      </c>
      <c r="H27" s="256">
        <f t="shared" si="6"/>
        <v>0</v>
      </c>
      <c r="I27" s="754"/>
      <c r="J27" s="241">
        <f t="shared" si="3"/>
        <v>0</v>
      </c>
      <c r="K27" s="344"/>
      <c r="L27" s="589">
        <f t="shared" si="4"/>
        <v>302.86108661759999</v>
      </c>
      <c r="M27" s="590">
        <f t="shared" si="4"/>
        <v>478.20171571200001</v>
      </c>
      <c r="N27" s="576"/>
      <c r="O27" s="577"/>
      <c r="P27" s="585">
        <f t="shared" si="7"/>
        <v>0</v>
      </c>
      <c r="Q27" s="371"/>
      <c r="R27" s="589">
        <f t="shared" si="5"/>
        <v>311.94691921612798</v>
      </c>
      <c r="S27" s="590">
        <f t="shared" si="5"/>
        <v>492.54776718336001</v>
      </c>
      <c r="T27" s="576"/>
      <c r="U27" s="577"/>
      <c r="V27" s="585">
        <f t="shared" si="8"/>
        <v>0</v>
      </c>
      <c r="W27" s="261"/>
      <c r="X27" s="261"/>
      <c r="Y27" s="261"/>
      <c r="Z27" s="261"/>
      <c r="AA27" s="261"/>
      <c r="AB27" s="261"/>
      <c r="AC27" s="261"/>
      <c r="AD27" s="261"/>
      <c r="AE27" s="261"/>
      <c r="AF27" s="261"/>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61"/>
    </row>
    <row r="28" spans="2:60" ht="24.75" customHeight="1">
      <c r="B28" s="638"/>
      <c r="C28" s="259" t="s">
        <v>590</v>
      </c>
      <c r="D28" s="253">
        <f>'School Block Budget 2026-27'!D24</f>
        <v>459.11491583999998</v>
      </c>
      <c r="E28" s="247">
        <f>'School Block Budget 2026-27'!E24</f>
        <v>655.14150912000002</v>
      </c>
      <c r="F28" s="248">
        <f>'School Block Budget 2026-27'!F24</f>
        <v>0</v>
      </c>
      <c r="G28" s="260">
        <f>'School Block Budget 2026-27'!G24</f>
        <v>0</v>
      </c>
      <c r="H28" s="256">
        <f t="shared" si="6"/>
        <v>0</v>
      </c>
      <c r="I28" s="754"/>
      <c r="J28" s="241">
        <f t="shared" si="3"/>
        <v>0</v>
      </c>
      <c r="K28" s="344"/>
      <c r="L28" s="589">
        <f t="shared" si="4"/>
        <v>472.88836331519997</v>
      </c>
      <c r="M28" s="590">
        <f t="shared" si="4"/>
        <v>674.79575439360008</v>
      </c>
      <c r="N28" s="576"/>
      <c r="O28" s="577"/>
      <c r="P28" s="585">
        <f t="shared" si="7"/>
        <v>0</v>
      </c>
      <c r="Q28" s="371"/>
      <c r="R28" s="589">
        <f t="shared" si="5"/>
        <v>487.07501421465599</v>
      </c>
      <c r="S28" s="590">
        <f t="shared" si="5"/>
        <v>695.03962702540809</v>
      </c>
      <c r="T28" s="576"/>
      <c r="U28" s="577"/>
      <c r="V28" s="585">
        <f t="shared" si="8"/>
        <v>0</v>
      </c>
      <c r="W28" s="261"/>
      <c r="X28" s="261"/>
      <c r="Y28" s="261"/>
      <c r="Z28" s="261"/>
      <c r="AA28" s="261"/>
      <c r="AB28" s="261"/>
      <c r="AC28" s="261"/>
      <c r="AD28" s="261"/>
      <c r="AE28" s="261"/>
      <c r="AF28" s="261"/>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61"/>
    </row>
    <row r="29" spans="2:60" ht="24.75" customHeight="1">
      <c r="B29" s="638"/>
      <c r="C29" s="259" t="s">
        <v>591</v>
      </c>
      <c r="D29" s="253">
        <f>'School Block Budget 2026-27'!D25</f>
        <v>505.54226688</v>
      </c>
      <c r="E29" s="247">
        <f>'School Block Budget 2026-27'!E25</f>
        <v>717.04464384000005</v>
      </c>
      <c r="F29" s="248">
        <f>'School Block Budget 2026-27'!F25</f>
        <v>0</v>
      </c>
      <c r="G29" s="260">
        <f>'School Block Budget 2026-27'!G25</f>
        <v>0</v>
      </c>
      <c r="H29" s="256">
        <f t="shared" si="6"/>
        <v>0</v>
      </c>
      <c r="I29" s="754"/>
      <c r="J29" s="241">
        <f t="shared" si="3"/>
        <v>0</v>
      </c>
      <c r="K29" s="344"/>
      <c r="L29" s="589">
        <f t="shared" si="4"/>
        <v>520.7085348864</v>
      </c>
      <c r="M29" s="590">
        <f t="shared" si="4"/>
        <v>738.55598315520001</v>
      </c>
      <c r="N29" s="576"/>
      <c r="O29" s="577"/>
      <c r="P29" s="585">
        <f t="shared" si="7"/>
        <v>0</v>
      </c>
      <c r="Q29" s="371"/>
      <c r="R29" s="589">
        <f t="shared" si="5"/>
        <v>536.32979093299195</v>
      </c>
      <c r="S29" s="590">
        <f t="shared" si="5"/>
        <v>760.71266264985604</v>
      </c>
      <c r="T29" s="576"/>
      <c r="U29" s="577"/>
      <c r="V29" s="585">
        <f t="shared" si="8"/>
        <v>0</v>
      </c>
      <c r="W29" s="261"/>
      <c r="X29" s="261"/>
      <c r="AU29" s="236"/>
      <c r="AV29" s="236"/>
      <c r="AW29" s="236"/>
      <c r="AX29" s="236"/>
      <c r="AY29" s="236"/>
      <c r="AZ29" s="236"/>
      <c r="BA29" s="236"/>
      <c r="BB29" s="236"/>
      <c r="BC29" s="236"/>
      <c r="BD29" s="261"/>
    </row>
    <row r="30" spans="2:60" ht="24.75" customHeight="1">
      <c r="B30" s="638"/>
      <c r="C30" s="259" t="s">
        <v>592</v>
      </c>
      <c r="D30" s="253">
        <f>'School Block Budget 2026-27'!D26</f>
        <v>536.49383424000007</v>
      </c>
      <c r="E30" s="247">
        <f>'School Block Budget 2026-27'!E26</f>
        <v>768.63058943999999</v>
      </c>
      <c r="F30" s="248">
        <f>'School Block Budget 2026-27'!F26</f>
        <v>0</v>
      </c>
      <c r="G30" s="260">
        <f>'School Block Budget 2026-27'!G26</f>
        <v>0</v>
      </c>
      <c r="H30" s="256">
        <f t="shared" si="6"/>
        <v>0</v>
      </c>
      <c r="I30" s="754"/>
      <c r="J30" s="241">
        <f t="shared" si="3"/>
        <v>0</v>
      </c>
      <c r="K30" s="344"/>
      <c r="L30" s="589">
        <f t="shared" si="4"/>
        <v>552.58864926720003</v>
      </c>
      <c r="M30" s="590">
        <f t="shared" si="4"/>
        <v>791.68950712319997</v>
      </c>
      <c r="N30" s="576"/>
      <c r="O30" s="577"/>
      <c r="P30" s="585">
        <f t="shared" si="7"/>
        <v>0</v>
      </c>
      <c r="Q30" s="371"/>
      <c r="R30" s="589">
        <f t="shared" si="5"/>
        <v>569.16630874521604</v>
      </c>
      <c r="S30" s="590">
        <f t="shared" si="5"/>
        <v>815.44019233689596</v>
      </c>
      <c r="T30" s="576"/>
      <c r="U30" s="577"/>
      <c r="V30" s="585">
        <f t="shared" si="8"/>
        <v>0</v>
      </c>
      <c r="W30" s="261"/>
      <c r="X30" s="261"/>
      <c r="AU30" s="236"/>
      <c r="AV30" s="236"/>
      <c r="AW30" s="236"/>
      <c r="AX30" s="236"/>
      <c r="AY30" s="236"/>
      <c r="AZ30" s="236"/>
      <c r="BA30" s="236"/>
      <c r="BB30" s="236"/>
      <c r="BC30" s="236"/>
      <c r="BD30" s="261"/>
    </row>
    <row r="31" spans="2:60" ht="24.75" customHeight="1" thickBot="1">
      <c r="B31" s="639"/>
      <c r="C31" s="265" t="s">
        <v>593</v>
      </c>
      <c r="D31" s="253">
        <f>'School Block Budget 2026-27'!D27</f>
        <v>706.72745471999997</v>
      </c>
      <c r="E31" s="247">
        <f>'School Block Budget 2026-27'!E27</f>
        <v>980.1329664000001</v>
      </c>
      <c r="F31" s="248">
        <f>'School Block Budget 2026-27'!F27</f>
        <v>0</v>
      </c>
      <c r="G31" s="267">
        <f>'School Block Budget 2026-27'!G27</f>
        <v>0</v>
      </c>
      <c r="H31" s="268">
        <f t="shared" si="6"/>
        <v>0</v>
      </c>
      <c r="I31" s="755"/>
      <c r="J31" s="244">
        <f t="shared" si="3"/>
        <v>0</v>
      </c>
      <c r="K31" s="344"/>
      <c r="L31" s="591">
        <f t="shared" si="4"/>
        <v>727.92927836159993</v>
      </c>
      <c r="M31" s="592">
        <f t="shared" si="4"/>
        <v>1009.5369553920001</v>
      </c>
      <c r="N31" s="578"/>
      <c r="O31" s="579"/>
      <c r="P31" s="586">
        <f t="shared" si="7"/>
        <v>0</v>
      </c>
      <c r="Q31" s="371"/>
      <c r="R31" s="591">
        <f t="shared" si="5"/>
        <v>749.7671567124479</v>
      </c>
      <c r="S31" s="592">
        <f t="shared" si="5"/>
        <v>1039.8230640537602</v>
      </c>
      <c r="T31" s="578"/>
      <c r="U31" s="579"/>
      <c r="V31" s="586">
        <f t="shared" si="8"/>
        <v>0</v>
      </c>
      <c r="W31" s="261"/>
      <c r="X31" s="261"/>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36"/>
      <c r="BG31" s="236"/>
      <c r="BH31" s="261"/>
    </row>
    <row r="32" spans="2:60" ht="30" customHeight="1">
      <c r="B32" s="604"/>
      <c r="C32" s="635" t="s">
        <v>564</v>
      </c>
      <c r="D32" s="635" t="s">
        <v>576</v>
      </c>
      <c r="E32" s="635" t="s">
        <v>577</v>
      </c>
      <c r="F32" s="644" t="s">
        <v>578</v>
      </c>
      <c r="G32" s="646" t="s">
        <v>579</v>
      </c>
      <c r="H32" s="635" t="s">
        <v>566</v>
      </c>
      <c r="I32" s="635" t="s">
        <v>567</v>
      </c>
      <c r="J32" s="231" t="s">
        <v>568</v>
      </c>
      <c r="K32" s="372"/>
      <c r="L32" s="611" t="s">
        <v>576</v>
      </c>
      <c r="M32" s="635" t="s">
        <v>577</v>
      </c>
      <c r="N32" s="644" t="s">
        <v>578</v>
      </c>
      <c r="O32" s="646" t="s">
        <v>579</v>
      </c>
      <c r="P32" s="612" t="s">
        <v>566</v>
      </c>
      <c r="Q32" s="372"/>
      <c r="R32" s="611" t="s">
        <v>576</v>
      </c>
      <c r="S32" s="635" t="s">
        <v>577</v>
      </c>
      <c r="T32" s="644" t="s">
        <v>578</v>
      </c>
      <c r="U32" s="646" t="s">
        <v>579</v>
      </c>
      <c r="V32" s="612" t="s">
        <v>566</v>
      </c>
      <c r="W32" s="261"/>
      <c r="X32" s="261"/>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36"/>
      <c r="BG32" s="236"/>
      <c r="BH32" s="261"/>
    </row>
    <row r="33" spans="2:60" ht="30" customHeight="1" thickBot="1">
      <c r="B33" s="606"/>
      <c r="C33" s="655"/>
      <c r="D33" s="636"/>
      <c r="E33" s="636"/>
      <c r="F33" s="645"/>
      <c r="G33" s="647"/>
      <c r="H33" s="636"/>
      <c r="I33" s="636"/>
      <c r="J33" s="270"/>
      <c r="K33" s="372"/>
      <c r="L33" s="634"/>
      <c r="M33" s="636"/>
      <c r="N33" s="645"/>
      <c r="O33" s="647"/>
      <c r="P33" s="643"/>
      <c r="Q33" s="372"/>
      <c r="R33" s="634"/>
      <c r="S33" s="636"/>
      <c r="T33" s="645"/>
      <c r="U33" s="647"/>
      <c r="V33" s="643"/>
      <c r="W33" s="261"/>
      <c r="X33" s="261"/>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36"/>
      <c r="BG33" s="236"/>
      <c r="BH33" s="261"/>
    </row>
    <row r="34" spans="2:60" ht="24.75" customHeight="1">
      <c r="B34" s="637" t="s">
        <v>594</v>
      </c>
      <c r="C34" s="271" t="s">
        <v>595</v>
      </c>
      <c r="D34" s="272">
        <f>'School Block Budget 2026-27'!D30</f>
        <v>596.84</v>
      </c>
      <c r="E34" s="273"/>
      <c r="F34" s="274">
        <f>'School Block Budget 2026-27'!F30</f>
        <v>0</v>
      </c>
      <c r="G34" s="275"/>
      <c r="H34" s="250">
        <f>IF(D34="",0,D34*F34)</f>
        <v>0</v>
      </c>
      <c r="I34" s="648">
        <f>SUM(H34:H38)</f>
        <v>0</v>
      </c>
      <c r="J34" s="238">
        <f>IF(ISERROR(H34/I$64),0,H34/I$64)</f>
        <v>0</v>
      </c>
      <c r="K34" s="344"/>
      <c r="L34" s="587">
        <f>(D34*$P$15)+D34</f>
        <v>614.74520000000007</v>
      </c>
      <c r="M34" s="360"/>
      <c r="N34" s="580"/>
      <c r="O34" s="361"/>
      <c r="P34" s="595">
        <f>IF(L34="",0,L34*N34)</f>
        <v>0</v>
      </c>
      <c r="Q34" s="373"/>
      <c r="R34" s="587">
        <f>(L34*$V$15)+L34</f>
        <v>633.18755600000009</v>
      </c>
      <c r="S34" s="360"/>
      <c r="T34" s="580"/>
      <c r="U34" s="361"/>
      <c r="V34" s="595">
        <f>IF(R34="",0,R34*T34)</f>
        <v>0</v>
      </c>
      <c r="W34" s="269"/>
      <c r="X34" s="261"/>
      <c r="Y34" s="209">
        <v>3302004</v>
      </c>
      <c r="Z34" s="210" t="s">
        <v>77</v>
      </c>
      <c r="AA34" s="276"/>
      <c r="AB34" s="276"/>
      <c r="AC34" s="276"/>
      <c r="AD34" s="277"/>
      <c r="AE34" s="277"/>
      <c r="AF34" s="277"/>
      <c r="AG34" s="277"/>
      <c r="AH34" s="277"/>
      <c r="AI34" s="277"/>
      <c r="AJ34" s="277"/>
      <c r="AK34" s="277"/>
      <c r="AL34" s="277"/>
      <c r="AM34" s="277"/>
      <c r="AN34" s="277"/>
      <c r="AO34" s="277"/>
      <c r="AP34" s="277"/>
      <c r="AQ34" s="277"/>
      <c r="AR34" s="277"/>
      <c r="AS34" s="277"/>
      <c r="AT34" s="277"/>
      <c r="AU34" s="278"/>
      <c r="AV34" s="277"/>
      <c r="AW34" s="269"/>
      <c r="AX34" s="269"/>
      <c r="AY34" s="269"/>
      <c r="AZ34" s="269"/>
      <c r="BA34" s="269"/>
      <c r="BB34" s="269"/>
      <c r="BC34" s="269"/>
      <c r="BD34" s="269"/>
      <c r="BE34" s="269"/>
      <c r="BF34" s="236"/>
      <c r="BG34" s="236"/>
      <c r="BH34" s="261"/>
    </row>
    <row r="35" spans="2:60" ht="24.75" customHeight="1" thickBot="1">
      <c r="B35" s="639"/>
      <c r="C35" s="279" t="s">
        <v>596</v>
      </c>
      <c r="D35" s="280"/>
      <c r="E35" s="281">
        <f>'School Block Budget 2026-27'!E31</f>
        <v>1594.84</v>
      </c>
      <c r="F35" s="282"/>
      <c r="G35" s="283">
        <f>'School Block Budget 2026-27'!G31</f>
        <v>0</v>
      </c>
      <c r="H35" s="268">
        <f>IF(E35="",0,E35*G35)</f>
        <v>0</v>
      </c>
      <c r="I35" s="649"/>
      <c r="J35" s="244">
        <f>IF(ISERROR(H35/I$64),0,H35/I$64)</f>
        <v>0</v>
      </c>
      <c r="K35" s="344"/>
      <c r="L35" s="362"/>
      <c r="M35" s="590">
        <f>(E35*$P$15)+E35</f>
        <v>1642.6851999999999</v>
      </c>
      <c r="N35" s="362"/>
      <c r="O35" s="581"/>
      <c r="P35" s="593">
        <f>IF(M35="",0,M35*O35)</f>
        <v>0</v>
      </c>
      <c r="Q35" s="373"/>
      <c r="R35" s="362"/>
      <c r="S35" s="590">
        <f>(M35*$V$15)+M35</f>
        <v>1691.9657559999998</v>
      </c>
      <c r="T35" s="362"/>
      <c r="U35" s="581"/>
      <c r="V35" s="593">
        <f>IF(S35="",0,S35*U35)</f>
        <v>0</v>
      </c>
      <c r="W35" s="285"/>
      <c r="X35" s="284"/>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5"/>
      <c r="AX35" s="285"/>
      <c r="AY35" s="285"/>
      <c r="AZ35" s="285"/>
      <c r="BA35" s="269"/>
      <c r="BB35" s="269"/>
      <c r="BC35" s="269"/>
      <c r="BD35" s="269"/>
      <c r="BE35" s="269"/>
      <c r="BF35" s="236"/>
      <c r="BG35" s="236"/>
      <c r="BH35" s="261"/>
    </row>
    <row r="36" spans="2:60" ht="30" customHeight="1" thickBot="1">
      <c r="B36" s="264" t="s">
        <v>597</v>
      </c>
      <c r="C36" s="264" t="s">
        <v>598</v>
      </c>
      <c r="D36" s="287">
        <f>'School Block Budget 2026-27'!D32</f>
        <v>963.76</v>
      </c>
      <c r="E36" s="281">
        <f>'School Block Budget 2026-27'!E32</f>
        <v>1384.48</v>
      </c>
      <c r="F36" s="288">
        <f>'School Block Budget 2026-27'!F32</f>
        <v>0</v>
      </c>
      <c r="G36" s="289">
        <f>'School Block Budget 2026-27'!G32</f>
        <v>0</v>
      </c>
      <c r="H36" s="290">
        <f>IF(SUM(D36:E36)=0,0,D36*F36+E36*G36)</f>
        <v>0</v>
      </c>
      <c r="I36" s="650"/>
      <c r="J36" s="291">
        <f>IF(ISERROR(H36/I$64),0,H36/I$64)</f>
        <v>0</v>
      </c>
      <c r="K36" s="344"/>
      <c r="L36" s="589">
        <f>(D36*$P$15)+D36</f>
        <v>992.67279999999994</v>
      </c>
      <c r="M36" s="590">
        <f>(E36*$P$15)+E36</f>
        <v>1426.0144</v>
      </c>
      <c r="N36" s="582"/>
      <c r="O36" s="581"/>
      <c r="P36" s="593">
        <f>IF(SUM(L36:M36)=0,0,L36*N36+M36*O36)</f>
        <v>0</v>
      </c>
      <c r="Q36" s="373"/>
      <c r="R36" s="589">
        <f>(L36*$V$15)+L36</f>
        <v>1022.4529839999999</v>
      </c>
      <c r="S36" s="590">
        <f>(M36*$V$15)+M36</f>
        <v>1468.794832</v>
      </c>
      <c r="T36" s="582"/>
      <c r="U36" s="581"/>
      <c r="V36" s="593">
        <f>IF(SUM(R36:S36)=0,0,R36*T36+S36*U36)</f>
        <v>0</v>
      </c>
      <c r="W36" s="285"/>
      <c r="X36" s="284"/>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5"/>
      <c r="AX36" s="285"/>
      <c r="AY36" s="285"/>
      <c r="AZ36" s="285"/>
      <c r="BA36" s="269"/>
      <c r="BB36" s="269"/>
      <c r="BC36" s="269"/>
      <c r="BD36" s="269"/>
      <c r="BE36" s="269"/>
      <c r="BF36" s="236"/>
      <c r="BG36" s="236"/>
      <c r="BH36" s="261"/>
    </row>
    <row r="37" spans="2:60" ht="30" customHeight="1">
      <c r="B37" s="652" t="s">
        <v>599</v>
      </c>
      <c r="C37" s="292" t="s">
        <v>600</v>
      </c>
      <c r="D37" s="253">
        <f>'School Block Budget 2026-27'!D33</f>
        <v>1174.1199999999999</v>
      </c>
      <c r="E37" s="293"/>
      <c r="F37" s="294">
        <f>'School Block Budget 2026-27'!F33</f>
        <v>0</v>
      </c>
      <c r="G37" s="295"/>
      <c r="H37" s="256">
        <f>IF(D37="",0,D37*F37)</f>
        <v>0</v>
      </c>
      <c r="I37" s="650"/>
      <c r="J37" s="238">
        <f>IF(ISERROR(H37/I$64),0,H37/I$64)</f>
        <v>0</v>
      </c>
      <c r="K37" s="344"/>
      <c r="L37" s="589">
        <f>(D37*$P$15)+D37</f>
        <v>1209.3435999999999</v>
      </c>
      <c r="M37" s="363"/>
      <c r="N37" s="582"/>
      <c r="O37" s="365"/>
      <c r="P37" s="593">
        <f>IF(L37="",0,L37*N37)</f>
        <v>0</v>
      </c>
      <c r="Q37" s="373"/>
      <c r="R37" s="589">
        <f>(L37*$V$15)+L37</f>
        <v>1245.623908</v>
      </c>
      <c r="S37" s="363"/>
      <c r="T37" s="582"/>
      <c r="U37" s="365"/>
      <c r="V37" s="593">
        <f>IF(R37="",0,R37*T37)</f>
        <v>0</v>
      </c>
      <c r="W37" s="285"/>
      <c r="X37" s="284"/>
      <c r="Y37" s="296"/>
      <c r="Z37" s="296"/>
      <c r="AA37" s="766" t="s">
        <v>690</v>
      </c>
      <c r="AB37" s="766"/>
      <c r="AC37" s="767" t="s">
        <v>563</v>
      </c>
      <c r="AD37" s="767"/>
      <c r="AE37" s="767" t="s">
        <v>569</v>
      </c>
      <c r="AF37" s="767"/>
      <c r="AG37" s="767" t="s">
        <v>571</v>
      </c>
      <c r="AH37" s="767"/>
      <c r="AI37" s="767" t="s">
        <v>691</v>
      </c>
      <c r="AJ37" s="767"/>
      <c r="AK37" s="767" t="s">
        <v>575</v>
      </c>
      <c r="AL37" s="767"/>
      <c r="AM37" s="767" t="s">
        <v>580</v>
      </c>
      <c r="AN37" s="767"/>
      <c r="AO37" s="767" t="s">
        <v>581</v>
      </c>
      <c r="AP37" s="767"/>
      <c r="AQ37" s="767" t="s">
        <v>584</v>
      </c>
      <c r="AR37" s="767"/>
      <c r="AS37" s="767" t="s">
        <v>586</v>
      </c>
      <c r="AT37" s="767"/>
      <c r="AU37" s="768" t="s">
        <v>629</v>
      </c>
      <c r="AV37" s="768"/>
      <c r="AW37" s="285"/>
      <c r="AX37" s="285"/>
      <c r="AY37" s="285"/>
      <c r="AZ37" s="285"/>
      <c r="BA37" s="269"/>
      <c r="BB37" s="269"/>
      <c r="BC37" s="269"/>
      <c r="BD37" s="269"/>
      <c r="BE37" s="269"/>
      <c r="BF37" s="236"/>
      <c r="BG37" s="236"/>
      <c r="BH37" s="261"/>
    </row>
    <row r="38" spans="2:60" ht="30" customHeight="1" thickBot="1">
      <c r="B38" s="653"/>
      <c r="C38" s="242" t="s">
        <v>601</v>
      </c>
      <c r="D38" s="298"/>
      <c r="E38" s="266">
        <f>'School Block Budget 2026-27'!E34</f>
        <v>1785.64</v>
      </c>
      <c r="F38" s="282"/>
      <c r="G38" s="283">
        <f>'School Block Budget 2026-27'!G34</f>
        <v>0</v>
      </c>
      <c r="H38" s="268">
        <f>IF(E38="",0,E38*G38)</f>
        <v>0</v>
      </c>
      <c r="I38" s="651"/>
      <c r="J38" s="244">
        <f>IF(ISERROR(H38/I$64),0,H38/I$64)</f>
        <v>0</v>
      </c>
      <c r="K38" s="344"/>
      <c r="L38" s="364"/>
      <c r="M38" s="592">
        <f>(E38*$P$15)+E38</f>
        <v>1839.2092</v>
      </c>
      <c r="N38" s="364"/>
      <c r="O38" s="583"/>
      <c r="P38" s="594">
        <f>IF(M38="",0,M38*O38)</f>
        <v>0</v>
      </c>
      <c r="Q38" s="373"/>
      <c r="R38" s="364"/>
      <c r="S38" s="592">
        <f>(M38*$V$15)+M38</f>
        <v>1894.3854759999999</v>
      </c>
      <c r="T38" s="364"/>
      <c r="U38" s="583"/>
      <c r="V38" s="594">
        <f>IF(S38="",0,S38*U38)</f>
        <v>0</v>
      </c>
      <c r="W38" s="285"/>
      <c r="X38" s="284"/>
      <c r="Y38" s="296"/>
      <c r="Z38" s="296"/>
      <c r="AA38" s="297" t="s">
        <v>515</v>
      </c>
      <c r="AB38" s="297" t="s">
        <v>517</v>
      </c>
      <c r="AC38" s="297" t="s">
        <v>515</v>
      </c>
      <c r="AD38" s="297" t="s">
        <v>517</v>
      </c>
      <c r="AE38" s="297" t="s">
        <v>515</v>
      </c>
      <c r="AF38" s="297" t="s">
        <v>517</v>
      </c>
      <c r="AG38" s="297" t="s">
        <v>515</v>
      </c>
      <c r="AH38" s="297" t="s">
        <v>517</v>
      </c>
      <c r="AI38" s="297" t="s">
        <v>515</v>
      </c>
      <c r="AJ38" s="297" t="s">
        <v>517</v>
      </c>
      <c r="AK38" s="297" t="s">
        <v>515</v>
      </c>
      <c r="AL38" s="297" t="s">
        <v>517</v>
      </c>
      <c r="AM38" s="297" t="s">
        <v>515</v>
      </c>
      <c r="AN38" s="297" t="s">
        <v>517</v>
      </c>
      <c r="AO38" s="297" t="s">
        <v>515</v>
      </c>
      <c r="AP38" s="297" t="s">
        <v>517</v>
      </c>
      <c r="AQ38" s="297" t="s">
        <v>515</v>
      </c>
      <c r="AR38" s="297" t="s">
        <v>517</v>
      </c>
      <c r="AS38" s="297" t="s">
        <v>515</v>
      </c>
      <c r="AT38" s="297" t="s">
        <v>517</v>
      </c>
      <c r="AU38" s="297" t="s">
        <v>515</v>
      </c>
      <c r="AV38" s="297" t="s">
        <v>517</v>
      </c>
      <c r="AW38" s="285"/>
      <c r="AX38" s="285"/>
      <c r="AY38" s="285"/>
      <c r="AZ38" s="285"/>
      <c r="BA38" s="269"/>
      <c r="BB38" s="269"/>
      <c r="BC38" s="269"/>
      <c r="BD38" s="269"/>
      <c r="BE38" s="269"/>
      <c r="BF38" s="236"/>
      <c r="BG38" s="236"/>
      <c r="BH38" s="261"/>
    </row>
    <row r="39" spans="2:60" ht="15.75" customHeight="1">
      <c r="B39" s="390"/>
      <c r="C39" s="300"/>
      <c r="D39" s="301"/>
      <c r="E39" s="302"/>
      <c r="F39" s="302"/>
      <c r="G39" s="301"/>
      <c r="H39" s="301"/>
      <c r="I39" s="301"/>
      <c r="J39" s="385"/>
      <c r="L39" s="379"/>
      <c r="P39" s="380"/>
      <c r="Q39" s="374"/>
      <c r="R39" s="379"/>
      <c r="V39" s="380"/>
      <c r="W39" s="285"/>
      <c r="X39" s="284"/>
      <c r="Y39" s="769" t="s">
        <v>76</v>
      </c>
      <c r="Z39" s="769"/>
      <c r="AA39" s="303"/>
      <c r="AB39" s="303"/>
      <c r="AC39" s="304">
        <v>4879.68</v>
      </c>
      <c r="AD39" s="304">
        <v>0</v>
      </c>
      <c r="AE39" s="304">
        <v>0</v>
      </c>
      <c r="AF39" s="304">
        <v>0</v>
      </c>
      <c r="AG39" s="304">
        <v>0</v>
      </c>
      <c r="AH39" s="304">
        <v>0</v>
      </c>
      <c r="AI39" s="304">
        <v>0</v>
      </c>
      <c r="AJ39" s="304">
        <v>0</v>
      </c>
      <c r="AK39" s="304">
        <v>1384.37</v>
      </c>
      <c r="AL39" s="304">
        <v>0</v>
      </c>
      <c r="AM39" s="304">
        <v>0</v>
      </c>
      <c r="AN39" s="304">
        <v>0</v>
      </c>
      <c r="AO39" s="304">
        <v>1533.87</v>
      </c>
      <c r="AP39" s="304">
        <v>0</v>
      </c>
      <c r="AQ39" s="304">
        <v>0</v>
      </c>
      <c r="AR39" s="304">
        <v>0</v>
      </c>
      <c r="AS39" s="304">
        <v>0</v>
      </c>
      <c r="AT39" s="304">
        <v>0</v>
      </c>
      <c r="AU39" s="304">
        <v>7797.92</v>
      </c>
      <c r="AV39" s="304">
        <v>0</v>
      </c>
      <c r="AW39" s="285"/>
      <c r="AX39" s="285"/>
      <c r="AY39" s="285"/>
      <c r="AZ39" s="285"/>
      <c r="BA39" s="269"/>
      <c r="BB39" s="269"/>
      <c r="BC39" s="269"/>
      <c r="BD39" s="269"/>
      <c r="BE39" s="269"/>
      <c r="BF39" s="236"/>
      <c r="BG39" s="236"/>
      <c r="BH39" s="261"/>
    </row>
    <row r="40" spans="2:60" ht="15" customHeight="1">
      <c r="B40" s="391" t="s">
        <v>602</v>
      </c>
      <c r="C40" s="305"/>
      <c r="D40" s="306"/>
      <c r="E40" s="306"/>
      <c r="F40" s="306"/>
      <c r="G40" s="306"/>
      <c r="H40" s="306"/>
      <c r="I40" s="306"/>
      <c r="J40" s="385"/>
      <c r="L40" s="379"/>
      <c r="P40" s="381"/>
      <c r="Q40" s="375"/>
      <c r="R40" s="379"/>
      <c r="V40" s="381"/>
      <c r="W40" s="285"/>
      <c r="X40" s="284"/>
      <c r="Y40" s="770" t="s">
        <v>692</v>
      </c>
      <c r="Z40" s="770"/>
      <c r="AA40" s="308">
        <v>299</v>
      </c>
      <c r="AB40" s="307"/>
      <c r="AC40" s="309">
        <v>4879.68</v>
      </c>
      <c r="AD40" s="309">
        <v>0</v>
      </c>
      <c r="AE40" s="309">
        <v>0</v>
      </c>
      <c r="AF40" s="309">
        <v>0</v>
      </c>
      <c r="AG40" s="309">
        <v>0</v>
      </c>
      <c r="AH40" s="309">
        <v>0</v>
      </c>
      <c r="AI40" s="309">
        <v>0</v>
      </c>
      <c r="AJ40" s="309">
        <v>0</v>
      </c>
      <c r="AK40" s="309">
        <v>1384.37</v>
      </c>
      <c r="AL40" s="309">
        <v>0</v>
      </c>
      <c r="AM40" s="309">
        <v>0</v>
      </c>
      <c r="AN40" s="309">
        <v>0</v>
      </c>
      <c r="AO40" s="309">
        <v>1533.87</v>
      </c>
      <c r="AP40" s="309">
        <v>0</v>
      </c>
      <c r="AQ40" s="309">
        <v>0</v>
      </c>
      <c r="AR40" s="309">
        <v>0</v>
      </c>
      <c r="AS40" s="309">
        <v>0</v>
      </c>
      <c r="AT40" s="309">
        <v>0</v>
      </c>
      <c r="AU40" s="310">
        <v>7797.92</v>
      </c>
      <c r="AV40" s="310">
        <v>0</v>
      </c>
      <c r="AW40" s="285"/>
      <c r="AX40" s="285"/>
      <c r="AY40" s="285"/>
      <c r="AZ40" s="285"/>
      <c r="BA40" s="269"/>
      <c r="BB40" s="269"/>
      <c r="BC40" s="269"/>
      <c r="BD40" s="269"/>
      <c r="BE40" s="269"/>
      <c r="BF40" s="236"/>
      <c r="BG40" s="236"/>
      <c r="BH40" s="261"/>
    </row>
    <row r="41" spans="2:60" ht="36.75" customHeight="1" thickBot="1">
      <c r="B41" s="391"/>
      <c r="C41" s="305"/>
      <c r="D41" s="306"/>
      <c r="E41" s="306"/>
      <c r="F41" s="306"/>
      <c r="G41" s="306"/>
      <c r="H41" s="306"/>
      <c r="I41" s="306"/>
      <c r="J41" s="385"/>
      <c r="L41" s="379"/>
      <c r="P41" s="381"/>
      <c r="Q41" s="375"/>
      <c r="R41" s="379"/>
      <c r="V41" s="381"/>
      <c r="W41" s="285"/>
      <c r="X41" s="284"/>
      <c r="Y41" s="770" t="s">
        <v>693</v>
      </c>
      <c r="Z41" s="770"/>
      <c r="AA41" s="307"/>
      <c r="AB41" s="308">
        <v>0</v>
      </c>
      <c r="AC41" s="309">
        <v>0</v>
      </c>
      <c r="AD41" s="309">
        <v>0</v>
      </c>
      <c r="AE41" s="309">
        <v>0</v>
      </c>
      <c r="AF41" s="309">
        <v>0</v>
      </c>
      <c r="AG41" s="309">
        <v>0</v>
      </c>
      <c r="AH41" s="309">
        <v>0</v>
      </c>
      <c r="AI41" s="309">
        <v>0</v>
      </c>
      <c r="AJ41" s="309">
        <v>0</v>
      </c>
      <c r="AK41" s="309">
        <v>0</v>
      </c>
      <c r="AL41" s="309">
        <v>0</v>
      </c>
      <c r="AM41" s="309">
        <v>0</v>
      </c>
      <c r="AN41" s="309">
        <v>0</v>
      </c>
      <c r="AO41" s="309">
        <v>0</v>
      </c>
      <c r="AP41" s="309">
        <v>0</v>
      </c>
      <c r="AQ41" s="309">
        <v>0</v>
      </c>
      <c r="AR41" s="309">
        <v>0</v>
      </c>
      <c r="AS41" s="309">
        <v>0</v>
      </c>
      <c r="AT41" s="309">
        <v>0</v>
      </c>
      <c r="AU41" s="310">
        <v>0</v>
      </c>
      <c r="AV41" s="310">
        <v>0</v>
      </c>
      <c r="AW41" s="285"/>
      <c r="AX41" s="285"/>
      <c r="AY41" s="285"/>
      <c r="AZ41" s="285"/>
      <c r="BA41" s="269"/>
      <c r="BB41" s="269"/>
      <c r="BC41" s="269"/>
      <c r="BD41" s="269"/>
      <c r="BE41" s="269"/>
      <c r="BF41" s="236"/>
      <c r="BG41" s="236"/>
      <c r="BH41" s="261"/>
    </row>
    <row r="42" spans="2:60" ht="33" customHeight="1" thickBot="1">
      <c r="B42" s="657" t="s">
        <v>603</v>
      </c>
      <c r="C42" s="658"/>
      <c r="D42" s="658"/>
      <c r="E42" s="658"/>
      <c r="F42" s="658"/>
      <c r="G42" s="658"/>
      <c r="H42" s="659"/>
      <c r="I42" s="231" t="s">
        <v>604</v>
      </c>
      <c r="J42" s="231" t="s">
        <v>568</v>
      </c>
      <c r="K42" s="372"/>
      <c r="L42" s="611"/>
      <c r="M42" s="798"/>
      <c r="N42" s="798"/>
      <c r="O42" s="798"/>
      <c r="P42" s="612"/>
      <c r="Q42" s="372"/>
      <c r="R42" s="611"/>
      <c r="S42" s="798"/>
      <c r="T42" s="798"/>
      <c r="U42" s="798"/>
      <c r="V42" s="612"/>
      <c r="W42" s="285"/>
      <c r="X42" s="284"/>
      <c r="Y42" s="771" t="s">
        <v>583</v>
      </c>
      <c r="Z42" s="771"/>
      <c r="AA42" s="308">
        <v>124.9999999999999</v>
      </c>
      <c r="AB42" s="308">
        <v>0</v>
      </c>
      <c r="AC42" s="309">
        <v>0</v>
      </c>
      <c r="AD42" s="309">
        <v>0</v>
      </c>
      <c r="AE42" s="309">
        <v>0</v>
      </c>
      <c r="AF42" s="309">
        <v>0</v>
      </c>
      <c r="AG42" s="309">
        <v>0</v>
      </c>
      <c r="AH42" s="309">
        <v>0</v>
      </c>
      <c r="AI42" s="309">
        <v>0</v>
      </c>
      <c r="AJ42" s="309">
        <v>0</v>
      </c>
      <c r="AK42" s="309">
        <v>0</v>
      </c>
      <c r="AL42" s="309">
        <v>0</v>
      </c>
      <c r="AM42" s="309">
        <v>0</v>
      </c>
      <c r="AN42" s="309">
        <v>0</v>
      </c>
      <c r="AO42" s="309">
        <v>0</v>
      </c>
      <c r="AP42" s="309">
        <v>0</v>
      </c>
      <c r="AQ42" s="309">
        <v>0</v>
      </c>
      <c r="AR42" s="309">
        <v>0</v>
      </c>
      <c r="AS42" s="309">
        <v>0</v>
      </c>
      <c r="AT42" s="309">
        <v>0</v>
      </c>
      <c r="AU42" s="310">
        <v>0</v>
      </c>
      <c r="AV42" s="310">
        <v>0</v>
      </c>
      <c r="AW42" s="285"/>
      <c r="AX42" s="285"/>
      <c r="AY42" s="285"/>
      <c r="AZ42" s="285"/>
      <c r="BA42" s="269"/>
      <c r="BB42" s="269"/>
      <c r="BC42" s="269"/>
      <c r="BD42" s="269"/>
      <c r="BE42" s="269"/>
      <c r="BF42" s="236"/>
      <c r="BG42" s="236"/>
      <c r="BH42" s="261"/>
    </row>
    <row r="43" spans="2:60" ht="24.75" customHeight="1">
      <c r="B43" s="661" t="s">
        <v>605</v>
      </c>
      <c r="C43" s="662"/>
      <c r="D43" s="662"/>
      <c r="E43" s="662"/>
      <c r="F43" s="662"/>
      <c r="G43" s="662"/>
      <c r="H43" s="663"/>
      <c r="I43" s="312">
        <f>'School Block Budget 2026-27'!I39</f>
        <v>0</v>
      </c>
      <c r="J43" s="313">
        <f>IF(ISERROR(I43/I$64),0,I43/I$64)</f>
        <v>0</v>
      </c>
      <c r="K43" s="344"/>
      <c r="L43" s="783">
        <f>(I43*$P$15)+I43</f>
        <v>0</v>
      </c>
      <c r="M43" s="784"/>
      <c r="N43" s="784"/>
      <c r="O43" s="785"/>
      <c r="P43" s="786"/>
      <c r="Q43" s="376"/>
      <c r="R43" s="772">
        <f>(L43*$V$15)+L43</f>
        <v>0</v>
      </c>
      <c r="S43" s="773"/>
      <c r="T43" s="773"/>
      <c r="U43" s="774">
        <f t="shared" ref="U43:V43" si="9">(E43*$V$15)+E43</f>
        <v>0</v>
      </c>
      <c r="V43" s="775">
        <f t="shared" si="9"/>
        <v>0</v>
      </c>
      <c r="W43" s="285"/>
      <c r="X43" s="284"/>
      <c r="Y43" s="311" t="s">
        <v>694</v>
      </c>
      <c r="Z43" s="311"/>
      <c r="AA43" s="308">
        <v>124.9999999999999</v>
      </c>
      <c r="AB43" s="308">
        <v>0</v>
      </c>
      <c r="AC43" s="309">
        <v>0</v>
      </c>
      <c r="AD43" s="309">
        <v>0</v>
      </c>
      <c r="AE43" s="309">
        <v>0</v>
      </c>
      <c r="AF43" s="309">
        <v>0</v>
      </c>
      <c r="AG43" s="309">
        <v>0</v>
      </c>
      <c r="AH43" s="309">
        <v>0</v>
      </c>
      <c r="AI43" s="309">
        <v>0</v>
      </c>
      <c r="AJ43" s="309">
        <v>0</v>
      </c>
      <c r="AK43" s="309">
        <v>0</v>
      </c>
      <c r="AL43" s="309">
        <v>0</v>
      </c>
      <c r="AM43" s="309">
        <v>0</v>
      </c>
      <c r="AN43" s="309">
        <v>0</v>
      </c>
      <c r="AO43" s="309">
        <v>0</v>
      </c>
      <c r="AP43" s="309">
        <v>0</v>
      </c>
      <c r="AQ43" s="309">
        <v>0</v>
      </c>
      <c r="AR43" s="309">
        <v>0</v>
      </c>
      <c r="AS43" s="309">
        <v>0</v>
      </c>
      <c r="AT43" s="309">
        <v>0</v>
      </c>
      <c r="AU43" s="310">
        <v>0</v>
      </c>
      <c r="AV43" s="310">
        <v>0</v>
      </c>
      <c r="AW43" s="285"/>
      <c r="AX43" s="285"/>
      <c r="AY43" s="285"/>
      <c r="AZ43" s="285"/>
      <c r="BA43" s="269"/>
      <c r="BB43" s="269"/>
      <c r="BC43" s="269"/>
      <c r="BD43" s="269"/>
      <c r="BE43" s="269"/>
      <c r="BF43" s="236"/>
      <c r="BG43" s="236"/>
      <c r="BH43" s="261"/>
    </row>
    <row r="44" spans="2:60" ht="24.75" customHeight="1">
      <c r="B44" s="664" t="s">
        <v>606</v>
      </c>
      <c r="C44" s="665"/>
      <c r="D44" s="665"/>
      <c r="E44" s="665"/>
      <c r="F44" s="665"/>
      <c r="G44" s="665"/>
      <c r="H44" s="666"/>
      <c r="I44" s="314">
        <f>'School Block Budget 2026-27'!I40</f>
        <v>0</v>
      </c>
      <c r="J44" s="315">
        <f>IF(ISERROR(I44/I$64),0,I44/I$64)</f>
        <v>0</v>
      </c>
      <c r="K44" s="344"/>
      <c r="L44" s="772">
        <f t="shared" ref="L44:L47" si="10">(I44*$P$15)+I44</f>
        <v>0</v>
      </c>
      <c r="M44" s="773"/>
      <c r="N44" s="773"/>
      <c r="O44" s="774"/>
      <c r="P44" s="775"/>
      <c r="Q44" s="376"/>
      <c r="R44" s="772">
        <f t="shared" ref="R44:R47" si="11">(L44*$V$15)+L44</f>
        <v>0</v>
      </c>
      <c r="S44" s="773"/>
      <c r="T44" s="773"/>
      <c r="U44" s="774">
        <f t="shared" ref="U44:U47" si="12">(E44*$V$15)+E44</f>
        <v>0</v>
      </c>
      <c r="V44" s="775">
        <f t="shared" ref="V44:V47" si="13">(F44*$V$15)+F44</f>
        <v>0</v>
      </c>
      <c r="W44" s="285"/>
      <c r="X44" s="284"/>
      <c r="Y44" s="770" t="s">
        <v>695</v>
      </c>
      <c r="Z44" s="770"/>
      <c r="AA44" s="308">
        <v>4.0000000000000053</v>
      </c>
      <c r="AB44" s="308">
        <v>0</v>
      </c>
      <c r="AC44" s="309">
        <v>0</v>
      </c>
      <c r="AD44" s="309">
        <v>0</v>
      </c>
      <c r="AE44" s="309">
        <v>0</v>
      </c>
      <c r="AF44" s="309">
        <v>0</v>
      </c>
      <c r="AG44" s="309">
        <v>0</v>
      </c>
      <c r="AH44" s="309">
        <v>0</v>
      </c>
      <c r="AI44" s="309">
        <v>0</v>
      </c>
      <c r="AJ44" s="309">
        <v>0</v>
      </c>
      <c r="AK44" s="309">
        <v>0</v>
      </c>
      <c r="AL44" s="309">
        <v>0</v>
      </c>
      <c r="AM44" s="309">
        <v>0</v>
      </c>
      <c r="AN44" s="309">
        <v>0</v>
      </c>
      <c r="AO44" s="309">
        <v>0</v>
      </c>
      <c r="AP44" s="309">
        <v>0</v>
      </c>
      <c r="AQ44" s="309">
        <v>0</v>
      </c>
      <c r="AR44" s="309">
        <v>0</v>
      </c>
      <c r="AS44" s="309">
        <v>0</v>
      </c>
      <c r="AT44" s="309">
        <v>0</v>
      </c>
      <c r="AU44" s="310">
        <v>0</v>
      </c>
      <c r="AV44" s="310">
        <v>0</v>
      </c>
      <c r="AW44" s="285"/>
      <c r="AX44" s="285"/>
      <c r="AY44" s="285"/>
      <c r="AZ44" s="285"/>
      <c r="BA44" s="269"/>
      <c r="BB44" s="269"/>
      <c r="BC44" s="269"/>
      <c r="BD44" s="269"/>
      <c r="BE44" s="269"/>
      <c r="BF44" s="236"/>
      <c r="BG44" s="236"/>
      <c r="BH44" s="261"/>
    </row>
    <row r="45" spans="2:60" ht="24.75" customHeight="1">
      <c r="B45" s="670" t="s">
        <v>607</v>
      </c>
      <c r="C45" s="672"/>
      <c r="D45" s="672"/>
      <c r="E45" s="672"/>
      <c r="F45" s="672"/>
      <c r="G45" s="672"/>
      <c r="H45" s="680"/>
      <c r="I45" s="314">
        <f>'School Block Budget 2026-27'!I41</f>
        <v>0</v>
      </c>
      <c r="J45" s="315">
        <f>IF(ISERROR(I45/I$64),0,I45/I$64)</f>
        <v>0</v>
      </c>
      <c r="K45" s="344"/>
      <c r="L45" s="772">
        <f t="shared" si="10"/>
        <v>0</v>
      </c>
      <c r="M45" s="773"/>
      <c r="N45" s="773"/>
      <c r="O45" s="774"/>
      <c r="P45" s="775"/>
      <c r="Q45" s="376"/>
      <c r="R45" s="772">
        <f t="shared" si="11"/>
        <v>0</v>
      </c>
      <c r="S45" s="773"/>
      <c r="T45" s="773"/>
      <c r="U45" s="774">
        <f t="shared" si="12"/>
        <v>0</v>
      </c>
      <c r="V45" s="775">
        <f t="shared" si="13"/>
        <v>0</v>
      </c>
      <c r="W45" s="285"/>
      <c r="X45" s="284"/>
      <c r="Y45" s="770" t="s">
        <v>696</v>
      </c>
      <c r="Z45" s="770"/>
      <c r="AA45" s="308">
        <v>5.9999999999999929</v>
      </c>
      <c r="AB45" s="308">
        <v>0</v>
      </c>
      <c r="AC45" s="309">
        <v>0</v>
      </c>
      <c r="AD45" s="309">
        <v>0</v>
      </c>
      <c r="AE45" s="309">
        <v>0</v>
      </c>
      <c r="AF45" s="309">
        <v>0</v>
      </c>
      <c r="AG45" s="309">
        <v>0</v>
      </c>
      <c r="AH45" s="309">
        <v>0</v>
      </c>
      <c r="AI45" s="309">
        <v>0</v>
      </c>
      <c r="AJ45" s="309">
        <v>0</v>
      </c>
      <c r="AK45" s="309">
        <v>0</v>
      </c>
      <c r="AL45" s="309">
        <v>0</v>
      </c>
      <c r="AM45" s="309">
        <v>0</v>
      </c>
      <c r="AN45" s="309">
        <v>0</v>
      </c>
      <c r="AO45" s="309">
        <v>0</v>
      </c>
      <c r="AP45" s="309">
        <v>0</v>
      </c>
      <c r="AQ45" s="309">
        <v>0</v>
      </c>
      <c r="AR45" s="309">
        <v>0</v>
      </c>
      <c r="AS45" s="309">
        <v>0</v>
      </c>
      <c r="AT45" s="309">
        <v>0</v>
      </c>
      <c r="AU45" s="310">
        <v>0</v>
      </c>
      <c r="AV45" s="310">
        <v>0</v>
      </c>
      <c r="AW45" s="285"/>
      <c r="AX45" s="285"/>
      <c r="AY45" s="285"/>
      <c r="AZ45" s="285"/>
      <c r="BA45" s="269"/>
      <c r="BB45" s="269"/>
      <c r="BC45" s="269"/>
      <c r="BD45" s="269"/>
      <c r="BE45" s="269"/>
      <c r="BF45" s="236"/>
      <c r="BG45" s="236"/>
      <c r="BH45" s="261"/>
    </row>
    <row r="46" spans="2:60" ht="24.75" customHeight="1">
      <c r="B46" s="670" t="s">
        <v>608</v>
      </c>
      <c r="C46" s="672"/>
      <c r="D46" s="672"/>
      <c r="E46" s="672"/>
      <c r="F46" s="672"/>
      <c r="G46" s="672"/>
      <c r="H46" s="680"/>
      <c r="I46" s="314">
        <f>'School Block Budget 2026-27'!I42</f>
        <v>0</v>
      </c>
      <c r="J46" s="315">
        <f>IF(ISERROR(I46/I$64),0,I46/I$64)</f>
        <v>0</v>
      </c>
      <c r="K46" s="344"/>
      <c r="L46" s="772">
        <f t="shared" si="10"/>
        <v>0</v>
      </c>
      <c r="M46" s="773"/>
      <c r="N46" s="773"/>
      <c r="O46" s="774"/>
      <c r="P46" s="775"/>
      <c r="Q46" s="376"/>
      <c r="R46" s="772">
        <f t="shared" si="11"/>
        <v>0</v>
      </c>
      <c r="S46" s="773"/>
      <c r="T46" s="773"/>
      <c r="U46" s="774">
        <f t="shared" si="12"/>
        <v>0</v>
      </c>
      <c r="V46" s="775">
        <f t="shared" si="13"/>
        <v>0</v>
      </c>
      <c r="W46" s="285"/>
      <c r="X46" s="284"/>
      <c r="Y46" s="307"/>
      <c r="Z46" s="307"/>
      <c r="AA46" s="308"/>
      <c r="AB46" s="308"/>
      <c r="AC46" s="309"/>
      <c r="AD46" s="309"/>
      <c r="AE46" s="309"/>
      <c r="AF46" s="309"/>
      <c r="AG46" s="309"/>
      <c r="AH46" s="309"/>
      <c r="AI46" s="309"/>
      <c r="AJ46" s="309"/>
      <c r="AK46" s="309"/>
      <c r="AL46" s="309"/>
      <c r="AM46" s="309"/>
      <c r="AN46" s="309"/>
      <c r="AO46" s="309"/>
      <c r="AP46" s="309"/>
      <c r="AQ46" s="309"/>
      <c r="AR46" s="309"/>
      <c r="AS46" s="309"/>
      <c r="AT46" s="309"/>
      <c r="AU46" s="310"/>
      <c r="AV46" s="310"/>
      <c r="AW46" s="285"/>
      <c r="AX46" s="285"/>
      <c r="AY46" s="285"/>
      <c r="AZ46" s="285"/>
      <c r="BA46" s="269"/>
      <c r="BB46" s="269"/>
      <c r="BC46" s="269"/>
      <c r="BD46" s="269"/>
      <c r="BE46" s="269"/>
      <c r="BF46" s="236"/>
      <c r="BG46" s="236"/>
      <c r="BH46" s="261"/>
    </row>
    <row r="47" spans="2:60" ht="24.75" customHeight="1" thickBot="1">
      <c r="B47" s="681" t="s">
        <v>697</v>
      </c>
      <c r="C47" s="682"/>
      <c r="D47" s="682"/>
      <c r="E47" s="682"/>
      <c r="F47" s="682"/>
      <c r="G47" s="682"/>
      <c r="H47" s="683"/>
      <c r="I47" s="316">
        <f>'School Block Budget 2026-27'!I43</f>
        <v>0</v>
      </c>
      <c r="J47" s="315">
        <f>IF(ISERROR(I47/I$64),0,I47/I$64)</f>
        <v>0</v>
      </c>
      <c r="K47" s="344"/>
      <c r="L47" s="772">
        <f t="shared" si="10"/>
        <v>0</v>
      </c>
      <c r="M47" s="773"/>
      <c r="N47" s="773"/>
      <c r="O47" s="774"/>
      <c r="P47" s="775"/>
      <c r="Q47" s="376"/>
      <c r="R47" s="772">
        <f t="shared" si="11"/>
        <v>0</v>
      </c>
      <c r="S47" s="773"/>
      <c r="T47" s="773"/>
      <c r="U47" s="774">
        <f t="shared" si="12"/>
        <v>0</v>
      </c>
      <c r="V47" s="775">
        <f t="shared" si="13"/>
        <v>0</v>
      </c>
      <c r="W47" s="285"/>
      <c r="X47" s="284"/>
      <c r="Y47" s="770" t="s">
        <v>698</v>
      </c>
      <c r="Z47" s="770"/>
      <c r="AA47" s="308">
        <v>0.99999999999999989</v>
      </c>
      <c r="AB47" s="308">
        <v>0</v>
      </c>
      <c r="AC47" s="309">
        <v>0</v>
      </c>
      <c r="AD47" s="309">
        <v>0</v>
      </c>
      <c r="AE47" s="309">
        <v>0</v>
      </c>
      <c r="AF47" s="309">
        <v>0</v>
      </c>
      <c r="AG47" s="309">
        <v>0</v>
      </c>
      <c r="AH47" s="309">
        <v>0</v>
      </c>
      <c r="AI47" s="309">
        <v>0</v>
      </c>
      <c r="AJ47" s="309">
        <v>0</v>
      </c>
      <c r="AK47" s="309">
        <v>0</v>
      </c>
      <c r="AL47" s="309">
        <v>0</v>
      </c>
      <c r="AM47" s="309">
        <v>0</v>
      </c>
      <c r="AN47" s="309">
        <v>0</v>
      </c>
      <c r="AO47" s="309">
        <v>0</v>
      </c>
      <c r="AP47" s="309">
        <v>0</v>
      </c>
      <c r="AQ47" s="309">
        <v>0</v>
      </c>
      <c r="AR47" s="309">
        <v>0</v>
      </c>
      <c r="AS47" s="309">
        <v>0</v>
      </c>
      <c r="AT47" s="309">
        <v>0</v>
      </c>
      <c r="AU47" s="310">
        <v>0</v>
      </c>
      <c r="AV47" s="310">
        <v>0</v>
      </c>
      <c r="AW47" s="285"/>
      <c r="AX47" s="285"/>
      <c r="AY47" s="285"/>
      <c r="AZ47" s="285"/>
      <c r="BA47" s="269"/>
      <c r="BB47" s="269"/>
      <c r="BC47" s="269"/>
      <c r="BD47" s="269"/>
      <c r="BE47" s="269"/>
      <c r="BF47" s="236"/>
      <c r="BG47" s="236"/>
      <c r="BH47" s="261"/>
    </row>
    <row r="48" spans="2:60" ht="24.75" customHeight="1" thickBot="1">
      <c r="B48" s="317" t="s">
        <v>699</v>
      </c>
      <c r="C48" s="684">
        <f>'School Block Budget 2026-27'!C44</f>
        <v>0</v>
      </c>
      <c r="D48" s="685"/>
      <c r="E48" s="318" t="s">
        <v>700</v>
      </c>
      <c r="F48" s="319"/>
      <c r="G48" s="684">
        <f>'School Block Budget 2026-27'!G44</f>
        <v>0</v>
      </c>
      <c r="H48" s="686"/>
      <c r="I48" s="685"/>
      <c r="J48" s="320"/>
      <c r="K48" s="402"/>
      <c r="L48" s="776"/>
      <c r="M48" s="777"/>
      <c r="N48" s="777"/>
      <c r="O48" s="778"/>
      <c r="P48" s="779"/>
      <c r="Q48" s="376"/>
      <c r="R48" s="776"/>
      <c r="S48" s="777"/>
      <c r="T48" s="777"/>
      <c r="U48" s="778"/>
      <c r="V48" s="779"/>
      <c r="W48" s="285"/>
      <c r="X48" s="284"/>
      <c r="Y48" s="770" t="s">
        <v>701</v>
      </c>
      <c r="Z48" s="770"/>
      <c r="AA48" s="308">
        <v>122.00000000000006</v>
      </c>
      <c r="AB48" s="308">
        <v>0</v>
      </c>
      <c r="AC48" s="309">
        <v>0</v>
      </c>
      <c r="AD48" s="309">
        <v>0</v>
      </c>
      <c r="AE48" s="309">
        <v>0</v>
      </c>
      <c r="AF48" s="309">
        <v>0</v>
      </c>
      <c r="AG48" s="309">
        <v>0</v>
      </c>
      <c r="AH48" s="309">
        <v>0</v>
      </c>
      <c r="AI48" s="309">
        <v>0</v>
      </c>
      <c r="AJ48" s="309">
        <v>0</v>
      </c>
      <c r="AK48" s="309">
        <v>0</v>
      </c>
      <c r="AL48" s="309">
        <v>0</v>
      </c>
      <c r="AM48" s="309">
        <v>0</v>
      </c>
      <c r="AN48" s="309">
        <v>0</v>
      </c>
      <c r="AO48" s="309">
        <v>0</v>
      </c>
      <c r="AP48" s="309">
        <v>0</v>
      </c>
      <c r="AQ48" s="309">
        <v>0</v>
      </c>
      <c r="AR48" s="309">
        <v>0</v>
      </c>
      <c r="AS48" s="309">
        <v>0</v>
      </c>
      <c r="AT48" s="309">
        <v>0</v>
      </c>
      <c r="AU48" s="310">
        <v>0</v>
      </c>
      <c r="AV48" s="310">
        <v>0</v>
      </c>
      <c r="AW48" s="285"/>
      <c r="AX48" s="285"/>
      <c r="AY48" s="285"/>
      <c r="AZ48" s="285"/>
      <c r="BA48" s="269"/>
      <c r="BB48" s="269"/>
      <c r="BC48" s="269"/>
      <c r="BD48" s="269"/>
      <c r="BE48" s="269"/>
      <c r="BF48" s="236"/>
      <c r="BG48" s="236"/>
      <c r="BH48" s="261"/>
    </row>
    <row r="49" spans="2:60" ht="24.75" customHeight="1" thickBot="1">
      <c r="B49" s="670" t="s">
        <v>612</v>
      </c>
      <c r="C49" s="671"/>
      <c r="D49" s="671"/>
      <c r="E49" s="672"/>
      <c r="F49" s="672"/>
      <c r="G49" s="671"/>
      <c r="H49" s="673"/>
      <c r="I49" s="321">
        <f>'School Block Budget 2026-27'!I45</f>
        <v>0</v>
      </c>
      <c r="J49" s="315">
        <f>IF(ISERROR(I49/I$64),0,I49/I$64)</f>
        <v>0</v>
      </c>
      <c r="K49" s="344"/>
      <c r="L49" s="787">
        <f t="shared" ref="L49" si="14">(I49*$P$15)+I49</f>
        <v>0</v>
      </c>
      <c r="M49" s="788"/>
      <c r="N49" s="788"/>
      <c r="O49" s="789"/>
      <c r="P49" s="790"/>
      <c r="Q49" s="376"/>
      <c r="R49" s="787">
        <f>(L49*$V$15)+L49</f>
        <v>0</v>
      </c>
      <c r="S49" s="788"/>
      <c r="T49" s="788"/>
      <c r="U49" s="789">
        <f>(E49*$V$15)+E49</f>
        <v>0</v>
      </c>
      <c r="V49" s="790">
        <f>(F49*$V$15)+F49</f>
        <v>0</v>
      </c>
      <c r="W49" s="285"/>
      <c r="X49" s="284"/>
      <c r="Y49" s="770" t="s">
        <v>702</v>
      </c>
      <c r="Z49" s="770"/>
      <c r="AA49" s="308">
        <v>24</v>
      </c>
      <c r="AB49" s="308">
        <v>0</v>
      </c>
      <c r="AC49" s="309">
        <v>0</v>
      </c>
      <c r="AD49" s="309">
        <v>0</v>
      </c>
      <c r="AE49" s="309">
        <v>0</v>
      </c>
      <c r="AF49" s="309">
        <v>0</v>
      </c>
      <c r="AG49" s="309">
        <v>0</v>
      </c>
      <c r="AH49" s="309">
        <v>0</v>
      </c>
      <c r="AI49" s="309">
        <v>0</v>
      </c>
      <c r="AJ49" s="309">
        <v>0</v>
      </c>
      <c r="AK49" s="309">
        <v>0</v>
      </c>
      <c r="AL49" s="309">
        <v>0</v>
      </c>
      <c r="AM49" s="309">
        <v>0</v>
      </c>
      <c r="AN49" s="309">
        <v>0</v>
      </c>
      <c r="AO49" s="309">
        <v>0</v>
      </c>
      <c r="AP49" s="309">
        <v>0</v>
      </c>
      <c r="AQ49" s="309">
        <v>0</v>
      </c>
      <c r="AR49" s="309">
        <v>0</v>
      </c>
      <c r="AS49" s="309">
        <v>0</v>
      </c>
      <c r="AT49" s="309">
        <v>0</v>
      </c>
      <c r="AU49" s="310">
        <v>0</v>
      </c>
      <c r="AV49" s="310">
        <v>0</v>
      </c>
      <c r="AW49" s="285"/>
      <c r="AX49" s="285"/>
      <c r="AY49" s="285"/>
      <c r="AZ49" s="285"/>
      <c r="BA49" s="269"/>
      <c r="BB49" s="269"/>
      <c r="BC49" s="269"/>
      <c r="BD49" s="269"/>
      <c r="BE49" s="269"/>
      <c r="BF49" s="236"/>
      <c r="BG49" s="236"/>
      <c r="BH49" s="261"/>
    </row>
    <row r="50" spans="2:60" ht="36.75" customHeight="1" thickBot="1">
      <c r="B50" s="322" t="s">
        <v>613</v>
      </c>
      <c r="C50" s="323"/>
      <c r="D50" s="323"/>
      <c r="E50" s="323"/>
      <c r="F50" s="323"/>
      <c r="G50" s="323"/>
      <c r="H50" s="323"/>
      <c r="I50" s="323"/>
      <c r="J50" s="324"/>
      <c r="K50" s="389"/>
      <c r="L50" s="382"/>
      <c r="M50" s="383"/>
      <c r="N50" s="383"/>
      <c r="P50" s="381"/>
      <c r="Q50" s="375"/>
      <c r="R50" s="382"/>
      <c r="S50" s="383"/>
      <c r="T50" s="383"/>
      <c r="V50" s="381"/>
      <c r="W50" s="285"/>
      <c r="X50" s="285"/>
      <c r="Y50" s="770" t="s">
        <v>703</v>
      </c>
      <c r="Z50" s="770"/>
      <c r="AA50" s="308">
        <v>24</v>
      </c>
      <c r="AB50" s="308">
        <v>0</v>
      </c>
      <c r="AC50" s="309">
        <v>0</v>
      </c>
      <c r="AD50" s="309">
        <v>0</v>
      </c>
      <c r="AE50" s="309">
        <v>0</v>
      </c>
      <c r="AF50" s="309">
        <v>0</v>
      </c>
      <c r="AG50" s="309">
        <v>0</v>
      </c>
      <c r="AH50" s="309">
        <v>0</v>
      </c>
      <c r="AI50" s="309">
        <v>0</v>
      </c>
      <c r="AJ50" s="309">
        <v>0</v>
      </c>
      <c r="AK50" s="309">
        <v>0</v>
      </c>
      <c r="AL50" s="309">
        <v>0</v>
      </c>
      <c r="AM50" s="309">
        <v>0</v>
      </c>
      <c r="AN50" s="309">
        <v>0</v>
      </c>
      <c r="AO50" s="309">
        <v>0</v>
      </c>
      <c r="AP50" s="309">
        <v>0</v>
      </c>
      <c r="AQ50" s="309">
        <v>0</v>
      </c>
      <c r="AR50" s="309">
        <v>0</v>
      </c>
      <c r="AS50" s="309">
        <v>0</v>
      </c>
      <c r="AT50" s="309">
        <v>0</v>
      </c>
      <c r="AU50" s="310">
        <v>0</v>
      </c>
      <c r="AV50" s="310">
        <v>0</v>
      </c>
      <c r="AW50" s="285"/>
      <c r="AX50" s="285"/>
      <c r="AY50" s="285"/>
      <c r="AZ50" s="285"/>
      <c r="BA50" s="269"/>
      <c r="BB50" s="269"/>
      <c r="BC50" s="269"/>
      <c r="BD50" s="269"/>
      <c r="BE50" s="269"/>
      <c r="BF50" s="236"/>
      <c r="BG50" s="236"/>
      <c r="BH50" s="261"/>
    </row>
    <row r="51" spans="2:60" ht="33" customHeight="1" thickBot="1">
      <c r="B51" s="325" t="s">
        <v>603</v>
      </c>
      <c r="C51" s="674" t="s">
        <v>614</v>
      </c>
      <c r="D51" s="675"/>
      <c r="E51" s="675"/>
      <c r="F51" s="675"/>
      <c r="G51" s="675"/>
      <c r="H51" s="676"/>
      <c r="I51" s="229" t="s">
        <v>604</v>
      </c>
      <c r="J51" s="229" t="s">
        <v>568</v>
      </c>
      <c r="K51" s="372"/>
      <c r="L51" s="780"/>
      <c r="M51" s="781"/>
      <c r="N51" s="781"/>
      <c r="O51" s="781"/>
      <c r="P51" s="782"/>
      <c r="Q51" s="372"/>
      <c r="R51" s="780"/>
      <c r="S51" s="781"/>
      <c r="T51" s="781"/>
      <c r="U51" s="781"/>
      <c r="V51" s="782"/>
      <c r="W51" s="285"/>
      <c r="X51" s="285"/>
      <c r="Y51" s="771" t="s">
        <v>600</v>
      </c>
      <c r="Z51" s="771"/>
      <c r="AA51" s="308">
        <v>89.462167968182925</v>
      </c>
      <c r="AB51" s="311"/>
      <c r="AC51" s="309">
        <v>0</v>
      </c>
      <c r="AD51" s="309">
        <v>0</v>
      </c>
      <c r="AE51" s="309">
        <v>0</v>
      </c>
      <c r="AF51" s="309">
        <v>0</v>
      </c>
      <c r="AG51" s="309">
        <v>0</v>
      </c>
      <c r="AH51" s="309">
        <v>0</v>
      </c>
      <c r="AI51" s="309">
        <v>0</v>
      </c>
      <c r="AJ51" s="309">
        <v>0</v>
      </c>
      <c r="AK51" s="309">
        <v>0</v>
      </c>
      <c r="AL51" s="309">
        <v>0</v>
      </c>
      <c r="AM51" s="309">
        <v>0</v>
      </c>
      <c r="AN51" s="309">
        <v>0</v>
      </c>
      <c r="AO51" s="309">
        <v>0</v>
      </c>
      <c r="AP51" s="309">
        <v>0</v>
      </c>
      <c r="AQ51" s="309">
        <v>0</v>
      </c>
      <c r="AR51" s="309">
        <v>0</v>
      </c>
      <c r="AS51" s="309">
        <v>0</v>
      </c>
      <c r="AT51" s="309">
        <v>0</v>
      </c>
      <c r="AU51" s="310">
        <v>0</v>
      </c>
      <c r="AV51" s="310">
        <v>0</v>
      </c>
      <c r="AW51" s="285"/>
      <c r="AX51" s="285"/>
      <c r="AY51" s="285"/>
      <c r="AZ51" s="285"/>
      <c r="BA51" s="269"/>
      <c r="BB51" s="269"/>
      <c r="BC51" s="269"/>
      <c r="BD51" s="269"/>
      <c r="BE51" s="269"/>
      <c r="BF51" s="236"/>
      <c r="BG51" s="236"/>
      <c r="BH51" s="261"/>
    </row>
    <row r="52" spans="2:60" ht="24.75" customHeight="1">
      <c r="B52" s="677" t="s">
        <v>704</v>
      </c>
      <c r="C52" s="678"/>
      <c r="D52" s="678"/>
      <c r="E52" s="678"/>
      <c r="F52" s="678"/>
      <c r="G52" s="678"/>
      <c r="H52" s="679"/>
      <c r="I52" s="326">
        <f>'School Block Budget 2026-27'!I48</f>
        <v>0</v>
      </c>
      <c r="J52" s="313">
        <f t="shared" ref="J52:J58" si="15">IF(ISERROR(I52/I$64),0,I52/I$64)</f>
        <v>0</v>
      </c>
      <c r="K52" s="344"/>
      <c r="L52" s="783">
        <f t="shared" ref="L52:L58" si="16">(I52*$P$15)+I52</f>
        <v>0</v>
      </c>
      <c r="M52" s="784"/>
      <c r="N52" s="784"/>
      <c r="O52" s="785"/>
      <c r="P52" s="786"/>
      <c r="Q52" s="376"/>
      <c r="R52" s="783">
        <f>(L52*$V$15)+L52</f>
        <v>0</v>
      </c>
      <c r="S52" s="784"/>
      <c r="T52" s="784"/>
      <c r="U52" s="785">
        <f t="shared" ref="U52:V52" si="17">(E52*$V$15)+E52</f>
        <v>0</v>
      </c>
      <c r="V52" s="786">
        <f t="shared" si="17"/>
        <v>0</v>
      </c>
      <c r="W52" s="285"/>
      <c r="X52" s="285"/>
      <c r="Y52" s="770" t="s">
        <v>705</v>
      </c>
      <c r="Z52" s="770"/>
      <c r="AA52" s="307"/>
      <c r="AB52" s="308">
        <v>0</v>
      </c>
      <c r="AC52" s="309">
        <v>0</v>
      </c>
      <c r="AD52" s="309">
        <v>0</v>
      </c>
      <c r="AE52" s="309">
        <v>0</v>
      </c>
      <c r="AF52" s="309">
        <v>0</v>
      </c>
      <c r="AG52" s="309">
        <v>0</v>
      </c>
      <c r="AH52" s="309">
        <v>0</v>
      </c>
      <c r="AI52" s="309">
        <v>0</v>
      </c>
      <c r="AJ52" s="309">
        <v>0</v>
      </c>
      <c r="AK52" s="309">
        <v>0</v>
      </c>
      <c r="AL52" s="309">
        <v>0</v>
      </c>
      <c r="AM52" s="309">
        <v>0</v>
      </c>
      <c r="AN52" s="309">
        <v>0</v>
      </c>
      <c r="AO52" s="309">
        <v>0</v>
      </c>
      <c r="AP52" s="309">
        <v>0</v>
      </c>
      <c r="AQ52" s="309">
        <v>0</v>
      </c>
      <c r="AR52" s="309">
        <v>0</v>
      </c>
      <c r="AS52" s="309">
        <v>0</v>
      </c>
      <c r="AT52" s="309">
        <v>0</v>
      </c>
      <c r="AU52" s="310">
        <v>0</v>
      </c>
      <c r="AV52" s="310">
        <v>0</v>
      </c>
      <c r="AW52" s="285"/>
      <c r="AX52" s="285"/>
      <c r="AY52" s="285"/>
      <c r="AZ52" s="285"/>
      <c r="BA52" s="269"/>
      <c r="BB52" s="269"/>
      <c r="BC52" s="269"/>
      <c r="BD52" s="269"/>
      <c r="BE52" s="269"/>
      <c r="BF52" s="236"/>
      <c r="BG52" s="236"/>
      <c r="BH52" s="261"/>
    </row>
    <row r="53" spans="2:60" ht="24.75" customHeight="1">
      <c r="B53" s="687" t="s">
        <v>616</v>
      </c>
      <c r="C53" s="688"/>
      <c r="D53" s="688"/>
      <c r="E53" s="688"/>
      <c r="F53" s="688"/>
      <c r="G53" s="688"/>
      <c r="H53" s="689"/>
      <c r="I53" s="327">
        <f>'School Block Budget 2026-27'!I49</f>
        <v>0</v>
      </c>
      <c r="J53" s="315">
        <f t="shared" si="15"/>
        <v>0</v>
      </c>
      <c r="K53" s="344"/>
      <c r="L53" s="772">
        <f t="shared" si="16"/>
        <v>0</v>
      </c>
      <c r="M53" s="773"/>
      <c r="N53" s="773"/>
      <c r="O53" s="774"/>
      <c r="P53" s="775"/>
      <c r="Q53" s="376"/>
      <c r="R53" s="772">
        <f t="shared" ref="R53:R58" si="18">(L53*$V$15)+L53</f>
        <v>0</v>
      </c>
      <c r="S53" s="773"/>
      <c r="T53" s="773"/>
      <c r="U53" s="774">
        <f t="shared" ref="U53:U58" si="19">(E53*$V$15)+E53</f>
        <v>0</v>
      </c>
      <c r="V53" s="775">
        <f t="shared" ref="V53:V58" si="20">(F53*$V$15)+F53</f>
        <v>0</v>
      </c>
      <c r="W53" s="285"/>
      <c r="X53" s="285"/>
      <c r="Y53" s="771" t="s">
        <v>595</v>
      </c>
      <c r="Z53" s="771"/>
      <c r="AA53" s="308">
        <v>33.87109375</v>
      </c>
      <c r="AB53" s="311"/>
      <c r="AC53" s="309">
        <v>0</v>
      </c>
      <c r="AD53" s="309">
        <v>0</v>
      </c>
      <c r="AE53" s="309">
        <v>0</v>
      </c>
      <c r="AF53" s="309">
        <v>0</v>
      </c>
      <c r="AG53" s="309">
        <v>0</v>
      </c>
      <c r="AH53" s="309">
        <v>0</v>
      </c>
      <c r="AI53" s="309">
        <v>0</v>
      </c>
      <c r="AJ53" s="309">
        <v>0</v>
      </c>
      <c r="AK53" s="309">
        <v>0</v>
      </c>
      <c r="AL53" s="309">
        <v>0</v>
      </c>
      <c r="AM53" s="309">
        <v>0</v>
      </c>
      <c r="AN53" s="309">
        <v>0</v>
      </c>
      <c r="AO53" s="309">
        <v>0</v>
      </c>
      <c r="AP53" s="309">
        <v>0</v>
      </c>
      <c r="AQ53" s="309">
        <v>0</v>
      </c>
      <c r="AR53" s="309">
        <v>0</v>
      </c>
      <c r="AS53" s="309">
        <v>0</v>
      </c>
      <c r="AT53" s="309">
        <v>0</v>
      </c>
      <c r="AU53" s="310">
        <v>0</v>
      </c>
      <c r="AV53" s="310">
        <v>0</v>
      </c>
      <c r="AW53" s="285"/>
      <c r="AX53" s="285"/>
      <c r="AY53" s="285"/>
      <c r="AZ53" s="285"/>
      <c r="BA53" s="269"/>
      <c r="BB53" s="269"/>
      <c r="BC53" s="269"/>
      <c r="BD53" s="269"/>
      <c r="BE53" s="269"/>
      <c r="BF53" s="261"/>
      <c r="BG53" s="261"/>
      <c r="BH53" s="261"/>
    </row>
    <row r="54" spans="2:60" ht="24.75" customHeight="1">
      <c r="B54" s="687" t="s">
        <v>617</v>
      </c>
      <c r="C54" s="688"/>
      <c r="D54" s="688"/>
      <c r="E54" s="688"/>
      <c r="F54" s="688"/>
      <c r="G54" s="688"/>
      <c r="H54" s="689"/>
      <c r="I54" s="327">
        <f>'School Block Budget 2026-27'!I50</f>
        <v>0</v>
      </c>
      <c r="J54" s="315">
        <f t="shared" si="15"/>
        <v>0</v>
      </c>
      <c r="K54" s="344"/>
      <c r="L54" s="772">
        <f t="shared" si="16"/>
        <v>0</v>
      </c>
      <c r="M54" s="773"/>
      <c r="N54" s="773"/>
      <c r="O54" s="774"/>
      <c r="P54" s="775"/>
      <c r="Q54" s="376"/>
      <c r="R54" s="772">
        <f t="shared" si="18"/>
        <v>0</v>
      </c>
      <c r="S54" s="773"/>
      <c r="T54" s="773"/>
      <c r="U54" s="774">
        <f t="shared" si="19"/>
        <v>0</v>
      </c>
      <c r="V54" s="775">
        <f t="shared" si="20"/>
        <v>0</v>
      </c>
      <c r="W54" s="285"/>
      <c r="X54" s="285"/>
      <c r="Y54" s="771" t="s">
        <v>596</v>
      </c>
      <c r="Z54" s="771"/>
      <c r="AA54" s="311"/>
      <c r="AB54" s="308">
        <v>0</v>
      </c>
      <c r="AC54" s="309">
        <v>0</v>
      </c>
      <c r="AD54" s="309">
        <v>0</v>
      </c>
      <c r="AE54" s="309">
        <v>0</v>
      </c>
      <c r="AF54" s="309">
        <v>0</v>
      </c>
      <c r="AG54" s="309">
        <v>0</v>
      </c>
      <c r="AH54" s="309">
        <v>0</v>
      </c>
      <c r="AI54" s="309">
        <v>0</v>
      </c>
      <c r="AJ54" s="309">
        <v>0</v>
      </c>
      <c r="AK54" s="309">
        <v>0</v>
      </c>
      <c r="AL54" s="309">
        <v>0</v>
      </c>
      <c r="AM54" s="309">
        <v>0</v>
      </c>
      <c r="AN54" s="309">
        <v>0</v>
      </c>
      <c r="AO54" s="309">
        <v>0</v>
      </c>
      <c r="AP54" s="309">
        <v>0</v>
      </c>
      <c r="AQ54" s="309">
        <v>0</v>
      </c>
      <c r="AR54" s="309">
        <v>0</v>
      </c>
      <c r="AS54" s="309">
        <v>0</v>
      </c>
      <c r="AT54" s="309">
        <v>0</v>
      </c>
      <c r="AU54" s="310">
        <v>0</v>
      </c>
      <c r="AV54" s="310">
        <v>0</v>
      </c>
      <c r="AW54" s="285"/>
      <c r="AX54" s="285"/>
      <c r="AY54" s="285"/>
      <c r="AZ54" s="285"/>
      <c r="BA54" s="269"/>
      <c r="BB54" s="269"/>
      <c r="BC54" s="269"/>
      <c r="BD54" s="269"/>
      <c r="BE54" s="269"/>
      <c r="BF54" s="261"/>
      <c r="BG54" s="261"/>
      <c r="BH54" s="261"/>
    </row>
    <row r="55" spans="2:60" ht="24.75" customHeight="1">
      <c r="B55" s="687" t="s">
        <v>618</v>
      </c>
      <c r="C55" s="688"/>
      <c r="D55" s="688"/>
      <c r="E55" s="688"/>
      <c r="F55" s="688"/>
      <c r="G55" s="688"/>
      <c r="H55" s="689"/>
      <c r="I55" s="327">
        <f>'School Block Budget 2026-27'!I51</f>
        <v>0</v>
      </c>
      <c r="J55" s="315">
        <f t="shared" si="15"/>
        <v>0</v>
      </c>
      <c r="K55" s="344"/>
      <c r="L55" s="772">
        <f t="shared" si="16"/>
        <v>0</v>
      </c>
      <c r="M55" s="773"/>
      <c r="N55" s="773"/>
      <c r="O55" s="774"/>
      <c r="P55" s="775"/>
      <c r="Q55" s="376"/>
      <c r="R55" s="772">
        <f t="shared" si="18"/>
        <v>0</v>
      </c>
      <c r="S55" s="773"/>
      <c r="T55" s="773"/>
      <c r="U55" s="774">
        <f t="shared" si="19"/>
        <v>0</v>
      </c>
      <c r="V55" s="775">
        <f t="shared" si="20"/>
        <v>0</v>
      </c>
      <c r="W55" s="285"/>
      <c r="X55" s="285"/>
      <c r="Y55" s="770" t="s">
        <v>706</v>
      </c>
      <c r="Z55" s="770"/>
      <c r="AA55" s="308">
        <v>0</v>
      </c>
      <c r="AB55" s="308">
        <v>0</v>
      </c>
      <c r="AC55" s="309">
        <v>0</v>
      </c>
      <c r="AD55" s="309">
        <v>0</v>
      </c>
      <c r="AE55" s="309">
        <v>0</v>
      </c>
      <c r="AF55" s="309">
        <v>0</v>
      </c>
      <c r="AG55" s="309">
        <v>0</v>
      </c>
      <c r="AH55" s="309">
        <v>0</v>
      </c>
      <c r="AI55" s="309">
        <v>0</v>
      </c>
      <c r="AJ55" s="309">
        <v>0</v>
      </c>
      <c r="AK55" s="309">
        <v>0</v>
      </c>
      <c r="AL55" s="309">
        <v>0</v>
      </c>
      <c r="AM55" s="309">
        <v>0</v>
      </c>
      <c r="AN55" s="309">
        <v>0</v>
      </c>
      <c r="AO55" s="309">
        <v>0</v>
      </c>
      <c r="AP55" s="309">
        <v>0</v>
      </c>
      <c r="AQ55" s="309">
        <v>0</v>
      </c>
      <c r="AR55" s="309">
        <v>0</v>
      </c>
      <c r="AS55" s="309">
        <v>0</v>
      </c>
      <c r="AT55" s="309">
        <v>0</v>
      </c>
      <c r="AU55" s="310">
        <v>0</v>
      </c>
      <c r="AV55" s="310">
        <v>0</v>
      </c>
      <c r="AW55" s="285"/>
      <c r="AX55" s="285"/>
      <c r="AY55" s="285"/>
      <c r="AZ55" s="285"/>
      <c r="BA55" s="269"/>
      <c r="BB55" s="269"/>
      <c r="BC55" s="269"/>
      <c r="BD55" s="269"/>
      <c r="BE55" s="269"/>
      <c r="BF55" s="261"/>
      <c r="BG55" s="261"/>
      <c r="BH55" s="261"/>
    </row>
    <row r="56" spans="2:60" ht="24.75" customHeight="1">
      <c r="B56" s="687" t="s">
        <v>619</v>
      </c>
      <c r="C56" s="688"/>
      <c r="D56" s="688"/>
      <c r="E56" s="688"/>
      <c r="F56" s="688"/>
      <c r="G56" s="688"/>
      <c r="H56" s="689"/>
      <c r="I56" s="327">
        <f>'School Block Budget 2026-27'!I52</f>
        <v>0</v>
      </c>
      <c r="J56" s="315">
        <f t="shared" si="15"/>
        <v>0</v>
      </c>
      <c r="K56" s="344"/>
      <c r="L56" s="772">
        <f t="shared" si="16"/>
        <v>0</v>
      </c>
      <c r="M56" s="773"/>
      <c r="N56" s="773"/>
      <c r="O56" s="774"/>
      <c r="P56" s="775"/>
      <c r="Q56" s="376"/>
      <c r="R56" s="772">
        <f t="shared" si="18"/>
        <v>0</v>
      </c>
      <c r="S56" s="773"/>
      <c r="T56" s="773"/>
      <c r="U56" s="774">
        <f t="shared" si="19"/>
        <v>0</v>
      </c>
      <c r="V56" s="775">
        <f t="shared" si="20"/>
        <v>0</v>
      </c>
      <c r="W56" s="285"/>
      <c r="X56" s="285"/>
      <c r="Y56" s="791" t="s">
        <v>31</v>
      </c>
      <c r="Z56" s="791"/>
      <c r="AA56" s="308">
        <v>1</v>
      </c>
      <c r="AB56" s="308">
        <v>0</v>
      </c>
      <c r="AC56" s="309">
        <v>0</v>
      </c>
      <c r="AD56" s="309">
        <v>0</v>
      </c>
      <c r="AE56" s="309">
        <v>0</v>
      </c>
      <c r="AF56" s="309">
        <v>0</v>
      </c>
      <c r="AG56" s="309">
        <v>0</v>
      </c>
      <c r="AH56" s="309">
        <v>0</v>
      </c>
      <c r="AI56" s="309">
        <v>0</v>
      </c>
      <c r="AJ56" s="309">
        <v>0</v>
      </c>
      <c r="AK56" s="309">
        <v>0</v>
      </c>
      <c r="AL56" s="309">
        <v>0</v>
      </c>
      <c r="AM56" s="309">
        <v>0</v>
      </c>
      <c r="AN56" s="309">
        <v>0</v>
      </c>
      <c r="AO56" s="309">
        <v>0</v>
      </c>
      <c r="AP56" s="309">
        <v>0</v>
      </c>
      <c r="AQ56" s="309">
        <v>0</v>
      </c>
      <c r="AR56" s="309">
        <v>0</v>
      </c>
      <c r="AS56" s="309">
        <v>0</v>
      </c>
      <c r="AT56" s="309">
        <v>0</v>
      </c>
      <c r="AU56" s="310">
        <v>0</v>
      </c>
      <c r="AV56" s="310">
        <v>0</v>
      </c>
      <c r="AW56" s="285"/>
      <c r="AX56" s="285"/>
      <c r="AY56" s="285"/>
      <c r="AZ56" s="285"/>
      <c r="BA56" s="269"/>
      <c r="BB56" s="269"/>
      <c r="BC56" s="269"/>
      <c r="BD56" s="269"/>
      <c r="BE56" s="269"/>
      <c r="BF56" s="261"/>
      <c r="BG56" s="261"/>
      <c r="BH56" s="261"/>
    </row>
    <row r="57" spans="2:60" ht="24.75" customHeight="1">
      <c r="B57" s="687" t="s">
        <v>620</v>
      </c>
      <c r="C57" s="688"/>
      <c r="D57" s="688"/>
      <c r="E57" s="688"/>
      <c r="F57" s="688"/>
      <c r="G57" s="688"/>
      <c r="H57" s="689"/>
      <c r="I57" s="327">
        <f>'School Block Budget 2026-27'!I53</f>
        <v>0</v>
      </c>
      <c r="J57" s="315">
        <f t="shared" si="15"/>
        <v>0</v>
      </c>
      <c r="K57" s="344"/>
      <c r="L57" s="772">
        <f t="shared" si="16"/>
        <v>0</v>
      </c>
      <c r="M57" s="773"/>
      <c r="N57" s="773"/>
      <c r="O57" s="774"/>
      <c r="P57" s="775"/>
      <c r="Q57" s="376"/>
      <c r="R57" s="772">
        <f t="shared" si="18"/>
        <v>0</v>
      </c>
      <c r="S57" s="773"/>
      <c r="T57" s="773"/>
      <c r="U57" s="774">
        <f t="shared" si="19"/>
        <v>0</v>
      </c>
      <c r="V57" s="775">
        <f t="shared" si="20"/>
        <v>0</v>
      </c>
      <c r="W57" s="285"/>
      <c r="X57" s="285"/>
      <c r="Y57" s="791" t="s">
        <v>707</v>
      </c>
      <c r="Z57" s="791"/>
      <c r="AA57" s="308">
        <v>0</v>
      </c>
      <c r="AB57" s="308">
        <v>0</v>
      </c>
      <c r="AC57" s="328">
        <v>0</v>
      </c>
      <c r="AD57" s="328">
        <v>0</v>
      </c>
      <c r="AE57" s="328">
        <v>0</v>
      </c>
      <c r="AF57" s="328">
        <v>0</v>
      </c>
      <c r="AG57" s="328">
        <v>0</v>
      </c>
      <c r="AH57" s="328">
        <v>0</v>
      </c>
      <c r="AI57" s="328">
        <v>0</v>
      </c>
      <c r="AJ57" s="328">
        <v>0</v>
      </c>
      <c r="AK57" s="328">
        <v>0</v>
      </c>
      <c r="AL57" s="328">
        <v>0</v>
      </c>
      <c r="AM57" s="328">
        <v>0</v>
      </c>
      <c r="AN57" s="328">
        <v>0</v>
      </c>
      <c r="AO57" s="328">
        <v>0</v>
      </c>
      <c r="AP57" s="328">
        <v>0</v>
      </c>
      <c r="AQ57" s="328">
        <v>0</v>
      </c>
      <c r="AR57" s="328">
        <v>0</v>
      </c>
      <c r="AS57" s="328">
        <v>0</v>
      </c>
      <c r="AT57" s="328">
        <v>0</v>
      </c>
      <c r="AU57" s="310">
        <v>0</v>
      </c>
      <c r="AV57" s="310">
        <v>0</v>
      </c>
      <c r="AW57" s="285"/>
      <c r="AX57" s="285"/>
      <c r="AY57" s="285"/>
      <c r="AZ57" s="285"/>
      <c r="BA57" s="269"/>
      <c r="BB57" s="269"/>
      <c r="BC57" s="269"/>
      <c r="BD57" s="269"/>
      <c r="BE57" s="269"/>
      <c r="BF57" s="261"/>
      <c r="BG57" s="261"/>
      <c r="BH57" s="261"/>
    </row>
    <row r="58" spans="2:60" ht="24.75" customHeight="1" thickBot="1">
      <c r="B58" s="691" t="s">
        <v>621</v>
      </c>
      <c r="C58" s="692"/>
      <c r="D58" s="692"/>
      <c r="E58" s="692"/>
      <c r="F58" s="692"/>
      <c r="G58" s="692"/>
      <c r="H58" s="693"/>
      <c r="I58" s="329">
        <f>'School Block Budget 2026-27'!I54</f>
        <v>0</v>
      </c>
      <c r="J58" s="330">
        <f t="shared" si="15"/>
        <v>0</v>
      </c>
      <c r="K58" s="344"/>
      <c r="L58" s="787">
        <f t="shared" si="16"/>
        <v>0</v>
      </c>
      <c r="M58" s="788"/>
      <c r="N58" s="788"/>
      <c r="O58" s="789"/>
      <c r="P58" s="790"/>
      <c r="Q58" s="376"/>
      <c r="R58" s="787">
        <f t="shared" si="18"/>
        <v>0</v>
      </c>
      <c r="S58" s="788"/>
      <c r="T58" s="788"/>
      <c r="U58" s="789">
        <f t="shared" si="19"/>
        <v>0</v>
      </c>
      <c r="V58" s="790">
        <f t="shared" si="20"/>
        <v>0</v>
      </c>
      <c r="W58" s="285"/>
      <c r="X58" s="285"/>
      <c r="Y58" s="285"/>
      <c r="Z58" s="285"/>
      <c r="AA58" s="285"/>
      <c r="AB58" s="285"/>
      <c r="AC58" s="285"/>
      <c r="AD58" s="285"/>
      <c r="AE58" s="285"/>
      <c r="AF58" s="285"/>
      <c r="AG58" s="285"/>
      <c r="AH58" s="285"/>
      <c r="AI58" s="285"/>
      <c r="AJ58" s="285"/>
      <c r="AK58" s="285"/>
      <c r="AL58" s="285"/>
      <c r="AM58" s="285"/>
      <c r="AN58" s="285"/>
      <c r="AO58" s="285"/>
      <c r="AP58" s="285"/>
      <c r="AQ58" s="285"/>
      <c r="AR58" s="285"/>
      <c r="AS58" s="285"/>
      <c r="AT58" s="285"/>
      <c r="AU58" s="285"/>
      <c r="AV58" s="285"/>
      <c r="AW58" s="285"/>
      <c r="AX58" s="285"/>
      <c r="AY58" s="285"/>
      <c r="AZ58" s="285"/>
      <c r="BA58" s="269"/>
      <c r="BB58" s="269"/>
      <c r="BC58" s="269"/>
      <c r="BD58" s="269"/>
      <c r="BE58" s="269"/>
      <c r="BF58" s="261"/>
      <c r="BG58" s="261"/>
      <c r="BH58" s="261"/>
    </row>
    <row r="59" spans="2:60" ht="24.75" customHeight="1" thickBot="1">
      <c r="B59" s="392"/>
      <c r="C59" s="331"/>
      <c r="D59" s="331"/>
      <c r="E59" s="331"/>
      <c r="F59" s="331"/>
      <c r="G59" s="331"/>
      <c r="H59" s="331"/>
      <c r="I59" s="332"/>
      <c r="J59" s="393"/>
      <c r="K59" s="344"/>
      <c r="L59" s="384"/>
      <c r="M59" s="355"/>
      <c r="N59" s="355"/>
      <c r="P59" s="381"/>
      <c r="Q59" s="375"/>
      <c r="R59" s="384"/>
      <c r="S59" s="355"/>
      <c r="T59" s="355"/>
      <c r="V59" s="381"/>
      <c r="W59" s="285"/>
      <c r="X59" s="284"/>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69"/>
      <c r="BB59" s="269"/>
      <c r="BC59" s="269"/>
      <c r="BD59" s="269"/>
      <c r="BE59" s="269"/>
      <c r="BF59" s="261"/>
      <c r="BG59" s="261"/>
      <c r="BH59" s="261"/>
    </row>
    <row r="60" spans="2:60" ht="24.75" customHeight="1" thickBot="1">
      <c r="B60" s="694" t="s">
        <v>622</v>
      </c>
      <c r="C60" s="695"/>
      <c r="D60" s="695"/>
      <c r="E60" s="695"/>
      <c r="F60" s="695"/>
      <c r="G60" s="695"/>
      <c r="H60" s="696"/>
      <c r="I60" s="697">
        <f>SUM(I19,I24,I34,I43:I47,I49,I52:I58)</f>
        <v>0</v>
      </c>
      <c r="J60" s="698"/>
      <c r="K60" s="403"/>
      <c r="L60" s="792">
        <f>SUM(L52:P58,L43:P49,P34:P38,P24:P31,P19:P21)</f>
        <v>0</v>
      </c>
      <c r="M60" s="793"/>
      <c r="N60" s="793"/>
      <c r="O60" s="794">
        <f t="shared" ref="O60:V60" si="21">SUM(O19,O24,O34,O43:O47,O49,O52:O58)</f>
        <v>0</v>
      </c>
      <c r="P60" s="795">
        <f t="shared" si="21"/>
        <v>0</v>
      </c>
      <c r="Q60" s="376"/>
      <c r="R60" s="792">
        <f>SUM(R52:V58,R43:V49,V34:V38,V24:V31,V19:V21)</f>
        <v>0</v>
      </c>
      <c r="S60" s="793"/>
      <c r="T60" s="793"/>
      <c r="U60" s="794">
        <f t="shared" si="21"/>
        <v>0</v>
      </c>
      <c r="V60" s="795">
        <f t="shared" si="21"/>
        <v>0</v>
      </c>
      <c r="W60" s="285"/>
      <c r="X60" s="284"/>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269"/>
      <c r="AX60" s="269"/>
      <c r="AY60" s="269"/>
      <c r="AZ60" s="269"/>
      <c r="BA60" s="269"/>
      <c r="BB60" s="269"/>
      <c r="BC60" s="269"/>
      <c r="BD60" s="269"/>
      <c r="BE60" s="269"/>
      <c r="BF60" s="261"/>
      <c r="BG60" s="261"/>
      <c r="BH60" s="261"/>
    </row>
    <row r="61" spans="2:60" ht="24.75" customHeight="1" thickBot="1">
      <c r="B61" s="392"/>
      <c r="C61" s="331"/>
      <c r="D61" s="331"/>
      <c r="E61" s="331"/>
      <c r="F61" s="331"/>
      <c r="G61" s="331"/>
      <c r="H61" s="331"/>
      <c r="I61" s="332"/>
      <c r="J61" s="393"/>
      <c r="K61" s="344"/>
      <c r="L61" s="384"/>
      <c r="M61" s="355"/>
      <c r="N61" s="355"/>
      <c r="P61" s="385"/>
      <c r="R61" s="384"/>
      <c r="S61" s="355"/>
      <c r="T61" s="355"/>
      <c r="V61" s="385"/>
      <c r="X61" s="261"/>
      <c r="Y61" s="285"/>
      <c r="Z61" s="285"/>
      <c r="AA61" s="285"/>
      <c r="AB61" s="285"/>
      <c r="AC61" s="285"/>
      <c r="AD61" s="285"/>
      <c r="AE61" s="285"/>
      <c r="AF61" s="285"/>
      <c r="AG61" s="285"/>
      <c r="AH61" s="285"/>
      <c r="AI61" s="285"/>
      <c r="AJ61" s="285"/>
      <c r="AK61" s="285"/>
      <c r="AL61" s="285"/>
      <c r="AM61" s="285"/>
      <c r="AN61" s="285"/>
      <c r="AO61" s="285"/>
      <c r="AP61" s="285"/>
      <c r="AQ61" s="285"/>
      <c r="AR61" s="285"/>
      <c r="AS61" s="285"/>
      <c r="AT61" s="285"/>
      <c r="AU61" s="285"/>
      <c r="AV61" s="285"/>
      <c r="AW61" s="285"/>
      <c r="AX61" s="285"/>
      <c r="AY61" s="285"/>
      <c r="AZ61" s="285"/>
      <c r="BA61" s="269"/>
      <c r="BB61" s="269"/>
      <c r="BC61" s="269"/>
      <c r="BD61" s="269"/>
      <c r="BE61" s="269"/>
      <c r="BF61" s="261"/>
      <c r="BG61" s="261"/>
      <c r="BH61" s="261"/>
    </row>
    <row r="62" spans="2:60" ht="24.75" customHeight="1" thickBot="1">
      <c r="B62" s="709" t="s">
        <v>708</v>
      </c>
      <c r="C62" s="710"/>
      <c r="D62" s="710"/>
      <c r="E62" s="710"/>
      <c r="F62" s="710"/>
      <c r="G62" s="710"/>
      <c r="H62" s="711"/>
      <c r="I62" s="697">
        <f>'School Block Budget 2026-27'!I58</f>
        <v>0</v>
      </c>
      <c r="J62" s="698"/>
      <c r="K62" s="403"/>
      <c r="L62" s="792">
        <f t="shared" ref="L62:L63" si="22">(I62*$P$15)+I62</f>
        <v>0</v>
      </c>
      <c r="M62" s="793"/>
      <c r="N62" s="793"/>
      <c r="O62" s="794"/>
      <c r="P62" s="795"/>
      <c r="Q62" s="376"/>
      <c r="R62" s="792">
        <f>(L62*$V$15)+L62</f>
        <v>0</v>
      </c>
      <c r="S62" s="793"/>
      <c r="T62" s="793"/>
      <c r="U62" s="794">
        <f>(E62*$V$15)+E62</f>
        <v>0</v>
      </c>
      <c r="V62" s="795">
        <f>(F62*$V$15)+F62</f>
        <v>0</v>
      </c>
      <c r="W62" s="285"/>
      <c r="X62" s="284"/>
      <c r="Y62" s="285"/>
      <c r="Z62" s="285"/>
      <c r="AA62" s="285"/>
      <c r="AB62" s="285"/>
      <c r="AC62" s="285"/>
      <c r="AD62" s="285"/>
      <c r="AE62" s="285"/>
      <c r="AF62" s="285"/>
      <c r="AG62" s="285"/>
      <c r="AH62" s="285"/>
      <c r="AI62" s="285"/>
      <c r="AJ62" s="285"/>
      <c r="AK62" s="285"/>
      <c r="AL62" s="285"/>
      <c r="AM62" s="285"/>
      <c r="AN62" s="285"/>
      <c r="AO62" s="285"/>
      <c r="AP62" s="285"/>
      <c r="AQ62" s="285"/>
      <c r="AR62" s="285"/>
      <c r="AS62" s="285"/>
      <c r="AT62" s="285"/>
      <c r="AU62" s="285"/>
      <c r="AV62" s="285"/>
      <c r="AW62" s="285"/>
      <c r="AX62" s="285"/>
      <c r="AY62" s="285"/>
      <c r="AZ62" s="285"/>
      <c r="BA62" s="269"/>
      <c r="BB62" s="269"/>
      <c r="BC62" s="269"/>
      <c r="BD62" s="269"/>
      <c r="BE62" s="269"/>
      <c r="BF62" s="261"/>
      <c r="BG62" s="261"/>
      <c r="BH62" s="261"/>
    </row>
    <row r="63" spans="2:60" ht="24.75" customHeight="1" thickBot="1">
      <c r="B63" s="709" t="s">
        <v>624</v>
      </c>
      <c r="C63" s="710"/>
      <c r="D63" s="710"/>
      <c r="E63" s="710"/>
      <c r="F63" s="710"/>
      <c r="G63" s="710"/>
      <c r="H63" s="711"/>
      <c r="I63" s="697">
        <f>'School Block Budget 2026-27'!I59</f>
        <v>0</v>
      </c>
      <c r="J63" s="698"/>
      <c r="K63" s="403"/>
      <c r="L63" s="792">
        <f t="shared" si="22"/>
        <v>0</v>
      </c>
      <c r="M63" s="793"/>
      <c r="N63" s="793"/>
      <c r="O63" s="794"/>
      <c r="P63" s="795"/>
      <c r="Q63" s="376"/>
      <c r="R63" s="792">
        <f>(L63*$V$15)+L63</f>
        <v>0</v>
      </c>
      <c r="S63" s="793"/>
      <c r="T63" s="793"/>
      <c r="U63" s="794">
        <f>(E63*$V$15)+E63</f>
        <v>0</v>
      </c>
      <c r="V63" s="795">
        <f>(F63*$V$15)+F63</f>
        <v>0</v>
      </c>
      <c r="W63" s="284"/>
      <c r="X63" s="284"/>
      <c r="Y63" s="285"/>
      <c r="Z63" s="285"/>
      <c r="AA63" s="285"/>
      <c r="AB63" s="285"/>
      <c r="AC63" s="285"/>
      <c r="AD63" s="285"/>
      <c r="AE63" s="285"/>
      <c r="AF63" s="285"/>
      <c r="AG63" s="285"/>
      <c r="AH63" s="285"/>
      <c r="AI63" s="285"/>
      <c r="AJ63" s="285"/>
      <c r="AK63" s="285"/>
      <c r="AL63" s="285"/>
      <c r="AM63" s="285"/>
      <c r="AN63" s="285"/>
      <c r="AO63" s="285"/>
      <c r="AP63" s="285"/>
      <c r="AQ63" s="285"/>
      <c r="AR63" s="285"/>
      <c r="AS63" s="285"/>
      <c r="AT63" s="285"/>
      <c r="AU63" s="285"/>
      <c r="AV63" s="285"/>
      <c r="AW63" s="285"/>
      <c r="AX63" s="285"/>
      <c r="AY63" s="285"/>
      <c r="AZ63" s="285"/>
      <c r="BA63" s="269"/>
      <c r="BB63" s="269"/>
      <c r="BC63" s="269"/>
      <c r="BD63" s="269"/>
      <c r="BE63" s="269"/>
      <c r="BF63" s="261"/>
      <c r="BG63" s="261"/>
      <c r="BH63" s="261"/>
    </row>
    <row r="64" spans="2:60" ht="24.75" customHeight="1" thickBot="1">
      <c r="B64" s="694" t="s">
        <v>625</v>
      </c>
      <c r="C64" s="695"/>
      <c r="D64" s="695"/>
      <c r="E64" s="695"/>
      <c r="F64" s="695"/>
      <c r="G64" s="695"/>
      <c r="H64" s="696"/>
      <c r="I64" s="697">
        <f>SUM(I60,I62:I63)</f>
        <v>0</v>
      </c>
      <c r="J64" s="698"/>
      <c r="K64" s="403"/>
      <c r="L64" s="792">
        <f>SUM(L62:P63,L60)</f>
        <v>0</v>
      </c>
      <c r="M64" s="793"/>
      <c r="N64" s="793"/>
      <c r="O64" s="794"/>
      <c r="P64" s="795"/>
      <c r="Q64" s="376"/>
      <c r="R64" s="792">
        <f>SUM(R62:V63,R60)</f>
        <v>0</v>
      </c>
      <c r="S64" s="793"/>
      <c r="T64" s="793"/>
      <c r="U64" s="794"/>
      <c r="V64" s="795"/>
      <c r="W64" s="285"/>
      <c r="X64" s="284"/>
      <c r="Y64" s="269"/>
      <c r="Z64" s="269"/>
      <c r="AA64" s="269"/>
      <c r="AB64" s="269"/>
      <c r="AC64" s="269"/>
      <c r="AD64" s="269"/>
      <c r="AE64" s="269"/>
      <c r="AF64" s="269"/>
      <c r="AG64" s="269"/>
      <c r="AH64" s="269"/>
      <c r="AI64" s="269"/>
      <c r="AJ64" s="269"/>
      <c r="AK64" s="269"/>
      <c r="AL64" s="269"/>
      <c r="AM64" s="269"/>
      <c r="AN64" s="269"/>
      <c r="AO64" s="269"/>
      <c r="AP64" s="269"/>
      <c r="AQ64" s="269"/>
      <c r="AR64" s="269"/>
      <c r="AS64" s="269"/>
      <c r="AT64" s="269"/>
      <c r="AU64" s="269"/>
      <c r="AV64" s="269"/>
      <c r="AW64" s="269"/>
      <c r="AX64" s="269"/>
      <c r="AY64" s="269"/>
      <c r="AZ64" s="269"/>
      <c r="BA64" s="269"/>
      <c r="BB64" s="269"/>
      <c r="BC64" s="269"/>
      <c r="BD64" s="269"/>
      <c r="BE64" s="269"/>
      <c r="BF64" s="261"/>
      <c r="BG64" s="261"/>
      <c r="BH64" s="261"/>
    </row>
    <row r="65" spans="2:60" ht="24.75" customHeight="1" thickBot="1">
      <c r="B65" s="394"/>
      <c r="C65" s="335"/>
      <c r="D65" s="336"/>
      <c r="E65" s="336"/>
      <c r="F65" s="336"/>
      <c r="G65" s="336"/>
      <c r="H65" s="337"/>
      <c r="I65" s="338"/>
      <c r="J65" s="395"/>
      <c r="K65" s="404"/>
      <c r="L65" s="386"/>
      <c r="M65" s="336"/>
      <c r="N65" s="336"/>
      <c r="P65" s="385"/>
      <c r="R65" s="386"/>
      <c r="S65" s="336"/>
      <c r="T65" s="336"/>
      <c r="V65" s="385"/>
      <c r="X65" s="261"/>
      <c r="Y65" s="269"/>
      <c r="Z65" s="269"/>
      <c r="AA65" s="269"/>
      <c r="AB65" s="269"/>
      <c r="AC65" s="269"/>
      <c r="AD65" s="269"/>
      <c r="AE65" s="269"/>
      <c r="AF65" s="269"/>
      <c r="AG65" s="269"/>
      <c r="AH65" s="269"/>
      <c r="AI65" s="269"/>
      <c r="AJ65" s="269"/>
      <c r="AK65" s="269"/>
      <c r="AL65" s="269"/>
      <c r="AM65" s="269"/>
      <c r="AN65" s="269"/>
      <c r="AO65" s="269"/>
      <c r="AP65" s="269"/>
      <c r="AQ65" s="269"/>
      <c r="AR65" s="269"/>
      <c r="AS65" s="269"/>
      <c r="AT65" s="269"/>
      <c r="AU65" s="269"/>
      <c r="AV65" s="269"/>
      <c r="AW65" s="269"/>
      <c r="AX65" s="269"/>
      <c r="AY65" s="269"/>
      <c r="AZ65" s="269"/>
      <c r="BA65" s="269"/>
      <c r="BB65" s="269"/>
      <c r="BC65" s="269"/>
      <c r="BD65" s="269"/>
      <c r="BE65" s="269"/>
      <c r="BF65" s="261"/>
      <c r="BG65" s="261"/>
      <c r="BH65" s="261"/>
    </row>
    <row r="66" spans="2:60" ht="24.75" customHeight="1" thickBot="1">
      <c r="B66" s="699" t="s">
        <v>626</v>
      </c>
      <c r="C66" s="700"/>
      <c r="D66" s="700"/>
      <c r="E66" s="700"/>
      <c r="F66" s="700"/>
      <c r="G66" s="700"/>
      <c r="H66" s="700"/>
      <c r="I66" s="339"/>
      <c r="J66" s="220"/>
      <c r="K66" s="404"/>
      <c r="L66" s="807"/>
      <c r="M66" s="808"/>
      <c r="N66" s="808"/>
      <c r="O66" s="808"/>
      <c r="P66" s="809"/>
      <c r="Q66" s="344"/>
      <c r="R66" s="807"/>
      <c r="S66" s="808"/>
      <c r="T66" s="808"/>
      <c r="U66" s="808"/>
      <c r="V66" s="809"/>
      <c r="X66" s="261"/>
      <c r="Y66" s="269"/>
      <c r="Z66" s="269"/>
      <c r="AA66" s="269"/>
      <c r="AB66" s="269"/>
      <c r="AC66" s="269"/>
      <c r="AD66" s="269"/>
      <c r="AE66" s="269"/>
      <c r="AF66" s="269"/>
      <c r="AG66" s="269"/>
      <c r="AH66" s="269"/>
      <c r="AI66" s="269"/>
      <c r="AJ66" s="269"/>
      <c r="AK66" s="269"/>
      <c r="AL66" s="269"/>
      <c r="AM66" s="269"/>
      <c r="AN66" s="269"/>
      <c r="AO66" s="269"/>
      <c r="AP66" s="269"/>
      <c r="AQ66" s="269"/>
      <c r="AR66" s="269"/>
      <c r="AS66" s="269"/>
      <c r="AT66" s="269"/>
      <c r="AU66" s="269"/>
      <c r="AV66" s="269"/>
      <c r="AW66" s="269"/>
      <c r="AX66" s="269"/>
      <c r="AY66" s="269"/>
      <c r="AZ66" s="269"/>
      <c r="BA66" s="269"/>
      <c r="BB66" s="269"/>
      <c r="BC66" s="269"/>
      <c r="BD66" s="269"/>
      <c r="BE66" s="269"/>
      <c r="BF66" s="261"/>
      <c r="BG66" s="261"/>
      <c r="BH66" s="261"/>
    </row>
    <row r="67" spans="2:60" ht="24.75" customHeight="1" thickBot="1">
      <c r="B67" s="701" t="s">
        <v>627</v>
      </c>
      <c r="C67" s="702"/>
      <c r="D67" s="702"/>
      <c r="E67" s="702"/>
      <c r="F67" s="702"/>
      <c r="G67" s="702"/>
      <c r="H67" s="703"/>
      <c r="I67" s="340">
        <f>'School Block Budget 2026-27'!I63</f>
        <v>0</v>
      </c>
      <c r="J67" s="341">
        <f>IF(ISERROR(I67/$I$74),0,I67/$I$74)</f>
        <v>0</v>
      </c>
      <c r="K67" s="344"/>
      <c r="L67" s="803">
        <f t="shared" ref="L67" si="23">(I67*$P$15)+I67</f>
        <v>0</v>
      </c>
      <c r="M67" s="804"/>
      <c r="N67" s="804"/>
      <c r="O67" s="805"/>
      <c r="P67" s="806"/>
      <c r="Q67" s="377"/>
      <c r="R67" s="803">
        <f>(L67*$V$15)+L67</f>
        <v>0</v>
      </c>
      <c r="S67" s="804"/>
      <c r="T67" s="804"/>
      <c r="U67" s="805">
        <f>(E67*$V$15)+E67</f>
        <v>0</v>
      </c>
      <c r="V67" s="806">
        <f>(F67*$V$15)+F67</f>
        <v>0</v>
      </c>
      <c r="X67" s="261"/>
      <c r="Y67" s="269"/>
      <c r="Z67" s="269"/>
      <c r="AA67" s="269"/>
      <c r="AB67" s="269"/>
      <c r="AC67" s="269"/>
      <c r="AD67" s="269"/>
      <c r="AE67" s="269"/>
      <c r="AF67" s="269"/>
      <c r="AG67" s="269"/>
      <c r="AH67" s="269"/>
      <c r="AI67" s="269"/>
      <c r="AJ67" s="269"/>
      <c r="AK67" s="269"/>
      <c r="AL67" s="269"/>
      <c r="AM67" s="269"/>
      <c r="AN67" s="269"/>
      <c r="AO67" s="269"/>
      <c r="AP67" s="269"/>
      <c r="AQ67" s="269"/>
      <c r="AR67" s="269"/>
      <c r="AS67" s="269"/>
      <c r="AT67" s="269"/>
      <c r="AU67" s="269"/>
      <c r="AV67" s="269"/>
      <c r="AW67" s="269"/>
      <c r="AX67" s="269"/>
      <c r="AY67" s="269"/>
      <c r="AZ67" s="269"/>
      <c r="BA67" s="269"/>
      <c r="BB67" s="269"/>
      <c r="BC67" s="269"/>
      <c r="BD67" s="269"/>
      <c r="BE67" s="269"/>
      <c r="BF67" s="261"/>
      <c r="BG67" s="261"/>
      <c r="BH67" s="261"/>
    </row>
    <row r="68" spans="2:60" ht="24.75" customHeight="1" thickBot="1">
      <c r="B68" s="704" t="s">
        <v>628</v>
      </c>
      <c r="C68" s="705"/>
      <c r="D68" s="705"/>
      <c r="E68" s="705"/>
      <c r="F68" s="705"/>
      <c r="G68" s="705"/>
      <c r="H68" s="705"/>
      <c r="I68" s="706">
        <f>I64+I67</f>
        <v>0</v>
      </c>
      <c r="J68" s="707"/>
      <c r="K68" s="405"/>
      <c r="L68" s="799">
        <f>L67+L64</f>
        <v>0</v>
      </c>
      <c r="M68" s="800"/>
      <c r="N68" s="800"/>
      <c r="O68" s="801"/>
      <c r="P68" s="802"/>
      <c r="Q68" s="378"/>
      <c r="R68" s="799">
        <f>R67+R64</f>
        <v>0</v>
      </c>
      <c r="S68" s="800"/>
      <c r="T68" s="800"/>
      <c r="U68" s="801"/>
      <c r="V68" s="802"/>
      <c r="X68" s="261"/>
      <c r="Y68" s="269"/>
      <c r="Z68" s="269"/>
      <c r="AA68" s="269"/>
      <c r="AB68" s="269"/>
      <c r="AC68" s="269"/>
      <c r="AD68" s="269"/>
      <c r="AE68" s="269"/>
      <c r="AF68" s="269"/>
      <c r="AG68" s="269"/>
      <c r="AH68" s="269"/>
      <c r="AI68" s="269"/>
      <c r="AJ68" s="269"/>
      <c r="AK68" s="269"/>
      <c r="AL68" s="269"/>
      <c r="AM68" s="269"/>
      <c r="AN68" s="269"/>
      <c r="AO68" s="269"/>
      <c r="AP68" s="269"/>
      <c r="AQ68" s="269"/>
      <c r="AR68" s="269"/>
      <c r="AS68" s="269"/>
      <c r="AT68" s="269"/>
      <c r="AU68" s="269"/>
      <c r="AV68" s="269"/>
      <c r="AW68" s="269"/>
      <c r="AX68" s="269"/>
      <c r="AY68" s="269"/>
      <c r="AZ68" s="269"/>
      <c r="BA68" s="269"/>
      <c r="BB68" s="269"/>
      <c r="BC68" s="269"/>
      <c r="BD68" s="269"/>
      <c r="BE68" s="269"/>
      <c r="BF68" s="261"/>
      <c r="BG68" s="261"/>
      <c r="BH68" s="261"/>
    </row>
    <row r="69" spans="2:60" ht="24.75" customHeight="1" thickBot="1">
      <c r="B69" s="396"/>
      <c r="C69" s="342"/>
      <c r="D69" s="342"/>
      <c r="E69" s="342"/>
      <c r="F69" s="342"/>
      <c r="G69" s="342"/>
      <c r="H69" s="342"/>
      <c r="I69" s="343"/>
      <c r="J69" s="397"/>
      <c r="K69" s="344"/>
      <c r="L69" s="387"/>
      <c r="M69" s="356"/>
      <c r="N69" s="356"/>
      <c r="P69" s="385"/>
      <c r="R69" s="387"/>
      <c r="S69" s="356"/>
      <c r="T69" s="356"/>
      <c r="V69" s="385"/>
      <c r="X69" s="261"/>
      <c r="Y69" s="269"/>
      <c r="Z69" s="269"/>
      <c r="AA69" s="269"/>
      <c r="AB69" s="269"/>
      <c r="AC69" s="269"/>
      <c r="AD69" s="269"/>
      <c r="AE69" s="269"/>
      <c r="AF69" s="269"/>
      <c r="AG69" s="269"/>
      <c r="AH69" s="269"/>
      <c r="AI69" s="269"/>
      <c r="AJ69" s="269"/>
      <c r="AK69" s="269"/>
      <c r="AL69" s="269"/>
      <c r="AM69" s="269"/>
      <c r="AN69" s="269"/>
      <c r="AO69" s="269"/>
      <c r="AP69" s="269"/>
      <c r="AQ69" s="269"/>
      <c r="AR69" s="269"/>
      <c r="AS69" s="269"/>
      <c r="AT69" s="269"/>
      <c r="AU69" s="269"/>
      <c r="AV69" s="269"/>
      <c r="AW69" s="269"/>
      <c r="AX69" s="269"/>
      <c r="AY69" s="269"/>
      <c r="AZ69" s="269"/>
      <c r="BA69" s="269"/>
      <c r="BB69" s="269"/>
      <c r="BC69" s="269"/>
      <c r="BD69" s="269"/>
      <c r="BE69" s="269"/>
      <c r="BF69" s="261"/>
      <c r="BG69" s="261"/>
      <c r="BH69" s="261"/>
    </row>
    <row r="70" spans="2:60" ht="24.75" customHeight="1" thickBot="1">
      <c r="B70" s="701" t="s">
        <v>629</v>
      </c>
      <c r="C70" s="702"/>
      <c r="D70" s="702"/>
      <c r="E70" s="702"/>
      <c r="F70" s="702"/>
      <c r="G70" s="702"/>
      <c r="H70" s="703"/>
      <c r="I70" s="345">
        <f>'School Block Budget 2026-27'!I66</f>
        <v>0</v>
      </c>
      <c r="J70" s="346">
        <f>IF(ISERROR(I70/($I$74+$I$70)),0,I70/($I$74+$I$70))</f>
        <v>0</v>
      </c>
      <c r="K70" s="344"/>
      <c r="L70" s="803">
        <f t="shared" ref="L70" si="24">(I70*$P$15)+I70</f>
        <v>0</v>
      </c>
      <c r="M70" s="804"/>
      <c r="N70" s="804"/>
      <c r="O70" s="805"/>
      <c r="P70" s="806"/>
      <c r="Q70" s="377"/>
      <c r="R70" s="803">
        <f>(L70*$V$15)+L70</f>
        <v>0</v>
      </c>
      <c r="S70" s="804"/>
      <c r="T70" s="804"/>
      <c r="U70" s="805">
        <f>(E70*$V$15)+E70</f>
        <v>0</v>
      </c>
      <c r="V70" s="806">
        <f>(F70*$V$15)+F70</f>
        <v>0</v>
      </c>
      <c r="X70" s="261"/>
      <c r="Y70" s="269"/>
      <c r="Z70" s="269"/>
      <c r="AA70" s="269"/>
      <c r="AB70" s="269"/>
      <c r="AC70" s="269"/>
      <c r="AD70" s="269"/>
      <c r="AE70" s="269"/>
      <c r="AF70" s="269"/>
      <c r="AG70" s="269"/>
      <c r="AH70" s="269"/>
      <c r="AI70" s="269"/>
      <c r="AJ70" s="269"/>
      <c r="AK70" s="269"/>
      <c r="AL70" s="269"/>
      <c r="AM70" s="269"/>
      <c r="AN70" s="269"/>
      <c r="AO70" s="269"/>
      <c r="AP70" s="269"/>
      <c r="AQ70" s="269"/>
      <c r="AR70" s="269"/>
      <c r="AS70" s="269"/>
      <c r="AT70" s="269"/>
      <c r="AU70" s="269"/>
      <c r="AV70" s="269"/>
      <c r="AW70" s="269"/>
      <c r="AX70" s="269"/>
      <c r="AY70" s="269"/>
      <c r="AZ70" s="269"/>
      <c r="BA70" s="269"/>
      <c r="BB70" s="269"/>
      <c r="BC70" s="269"/>
      <c r="BD70" s="269"/>
      <c r="BE70" s="269"/>
      <c r="BF70" s="261"/>
      <c r="BG70" s="261"/>
      <c r="BH70" s="261"/>
    </row>
    <row r="71" spans="2:60" ht="24.75" customHeight="1" thickBot="1">
      <c r="B71" s="699" t="s">
        <v>72</v>
      </c>
      <c r="C71" s="700"/>
      <c r="D71" s="700"/>
      <c r="E71" s="700"/>
      <c r="F71" s="700"/>
      <c r="G71" s="700"/>
      <c r="H71" s="708"/>
      <c r="I71" s="345">
        <f>'School Block Budget 2026-27'!I67</f>
        <v>0</v>
      </c>
      <c r="J71" s="346">
        <f>IF(ISERROR(I71/($I$74+$I$71)),0,I71/($I$74+$I$71))</f>
        <v>0</v>
      </c>
      <c r="K71" s="344"/>
      <c r="L71" s="803">
        <f t="shared" ref="L71" si="25">(I71*$P$15)+I71</f>
        <v>0</v>
      </c>
      <c r="M71" s="804"/>
      <c r="N71" s="804"/>
      <c r="O71" s="805"/>
      <c r="P71" s="806"/>
      <c r="Q71" s="377"/>
      <c r="R71" s="803">
        <f>(L71*$V$15)+L71</f>
        <v>0</v>
      </c>
      <c r="S71" s="804"/>
      <c r="T71" s="804"/>
      <c r="U71" s="805">
        <f>(E71*$V$15)+E71</f>
        <v>0</v>
      </c>
      <c r="V71" s="806">
        <f>(F71*$V$15)+F71</f>
        <v>0</v>
      </c>
      <c r="X71" s="261"/>
      <c r="Y71" s="269"/>
      <c r="Z71" s="269"/>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69"/>
      <c r="AW71" s="269"/>
      <c r="AX71" s="269"/>
      <c r="AY71" s="269"/>
      <c r="AZ71" s="269"/>
      <c r="BA71" s="269"/>
      <c r="BB71" s="269"/>
      <c r="BC71" s="269"/>
      <c r="BD71" s="269"/>
      <c r="BE71" s="269"/>
      <c r="BF71" s="261"/>
      <c r="BG71" s="261"/>
      <c r="BH71" s="261"/>
    </row>
    <row r="72" spans="2:60" ht="24.75" customHeight="1" thickBot="1">
      <c r="B72" s="701" t="s">
        <v>630</v>
      </c>
      <c r="C72" s="702"/>
      <c r="D72" s="702"/>
      <c r="E72" s="702"/>
      <c r="F72" s="702"/>
      <c r="G72" s="702"/>
      <c r="H72" s="703"/>
      <c r="I72" s="347">
        <f>'School Block Budget 2026-27'!I68</f>
        <v>0</v>
      </c>
      <c r="J72" s="346">
        <f>IF(ISERROR(I72/$I$68),0,I72/$I$68)</f>
        <v>0</v>
      </c>
      <c r="K72" s="344"/>
      <c r="L72" s="821"/>
      <c r="M72" s="822"/>
      <c r="N72" s="822"/>
      <c r="O72" s="822"/>
      <c r="P72" s="823"/>
      <c r="Q72" s="344"/>
      <c r="R72" s="821"/>
      <c r="S72" s="822"/>
      <c r="T72" s="822"/>
      <c r="U72" s="822"/>
      <c r="V72" s="823"/>
      <c r="X72" s="261"/>
      <c r="Y72" s="269"/>
      <c r="Z72" s="269"/>
      <c r="AA72" s="269"/>
      <c r="AB72" s="269"/>
      <c r="AC72" s="269"/>
      <c r="AD72" s="269"/>
      <c r="AE72" s="269"/>
      <c r="AF72" s="269"/>
      <c r="AG72" s="269"/>
      <c r="AH72" s="269"/>
      <c r="AI72" s="269"/>
      <c r="AJ72" s="269"/>
      <c r="AK72" s="269"/>
      <c r="AL72" s="269"/>
      <c r="AM72" s="269"/>
      <c r="AN72" s="269"/>
      <c r="AO72" s="269"/>
      <c r="AP72" s="269"/>
      <c r="AQ72" s="269"/>
      <c r="AR72" s="269"/>
      <c r="AS72" s="269"/>
      <c r="AT72" s="269"/>
      <c r="AU72" s="269"/>
      <c r="AV72" s="269"/>
      <c r="AW72" s="269"/>
      <c r="AX72" s="269"/>
      <c r="AY72" s="269"/>
      <c r="AZ72" s="269"/>
      <c r="BA72" s="269"/>
      <c r="BB72" s="269"/>
      <c r="BC72" s="269"/>
      <c r="BD72" s="269"/>
      <c r="BE72" s="269"/>
      <c r="BF72" s="261"/>
      <c r="BG72" s="261"/>
      <c r="BH72" s="261"/>
    </row>
    <row r="73" spans="2:60" ht="25.15" customHeight="1" thickBot="1">
      <c r="B73" s="396"/>
      <c r="C73" s="342"/>
      <c r="D73" s="342"/>
      <c r="E73" s="342"/>
      <c r="F73" s="342"/>
      <c r="G73" s="342"/>
      <c r="H73" s="342"/>
      <c r="I73" s="343"/>
      <c r="J73" s="397"/>
      <c r="K73" s="344"/>
      <c r="L73" s="387"/>
      <c r="M73" s="356"/>
      <c r="N73" s="356"/>
      <c r="P73" s="388"/>
      <c r="Q73" s="375"/>
      <c r="R73" s="387"/>
      <c r="S73" s="356"/>
      <c r="T73" s="356"/>
      <c r="V73" s="388"/>
      <c r="X73" s="261"/>
      <c r="Y73" s="269"/>
      <c r="Z73" s="269"/>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c r="AZ73" s="269"/>
      <c r="BA73" s="269"/>
      <c r="BB73" s="269"/>
      <c r="BC73" s="269"/>
      <c r="BD73" s="269"/>
      <c r="BE73" s="269"/>
      <c r="BF73" s="261"/>
      <c r="BG73" s="261"/>
      <c r="BH73" s="261"/>
    </row>
    <row r="74" spans="2:60" ht="25.15" customHeight="1" thickBot="1">
      <c r="B74" s="704" t="s">
        <v>631</v>
      </c>
      <c r="C74" s="705"/>
      <c r="D74" s="705"/>
      <c r="E74" s="705"/>
      <c r="F74" s="705"/>
      <c r="G74" s="705"/>
      <c r="H74" s="714"/>
      <c r="I74" s="796">
        <f>I68+I70+I71</f>
        <v>0</v>
      </c>
      <c r="J74" s="797"/>
      <c r="K74" s="343"/>
      <c r="L74" s="803">
        <f>L68+L70+L71</f>
        <v>0</v>
      </c>
      <c r="M74" s="804"/>
      <c r="N74" s="804"/>
      <c r="O74" s="805"/>
      <c r="P74" s="806"/>
      <c r="Q74" s="377"/>
      <c r="R74" s="803">
        <f>R68+R70+R71</f>
        <v>0</v>
      </c>
      <c r="S74" s="804"/>
      <c r="T74" s="804"/>
      <c r="U74" s="805"/>
      <c r="V74" s="806"/>
      <c r="X74" s="261"/>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c r="AY74" s="269"/>
      <c r="AZ74" s="269"/>
      <c r="BA74" s="269"/>
      <c r="BB74" s="269"/>
      <c r="BC74" s="269"/>
      <c r="BD74" s="269"/>
      <c r="BE74" s="269"/>
      <c r="BF74" s="261"/>
      <c r="BG74" s="261"/>
      <c r="BH74" s="261"/>
    </row>
    <row r="75" spans="2:60" ht="25.15" customHeight="1" thickBot="1">
      <c r="B75" s="704" t="s">
        <v>632</v>
      </c>
      <c r="C75" s="705"/>
      <c r="D75" s="705"/>
      <c r="E75" s="705"/>
      <c r="F75" s="705"/>
      <c r="G75" s="705"/>
      <c r="H75" s="714"/>
      <c r="I75" s="715">
        <f>IF(ISERROR(I19/I64),0,I19/I64)</f>
        <v>0</v>
      </c>
      <c r="J75" s="716"/>
      <c r="K75" s="378"/>
      <c r="L75" s="821"/>
      <c r="M75" s="822"/>
      <c r="N75" s="822"/>
      <c r="O75" s="822"/>
      <c r="P75" s="823"/>
      <c r="Q75" s="344"/>
      <c r="R75" s="821"/>
      <c r="S75" s="822"/>
      <c r="T75" s="822"/>
      <c r="U75" s="822"/>
      <c r="V75" s="823"/>
      <c r="X75" s="261"/>
      <c r="Y75" s="269"/>
      <c r="Z75" s="269"/>
      <c r="AA75" s="269"/>
      <c r="AB75" s="269"/>
      <c r="AC75" s="269"/>
      <c r="AD75" s="269"/>
      <c r="AE75" s="269"/>
      <c r="AF75" s="269"/>
      <c r="AG75" s="269"/>
      <c r="AH75" s="269"/>
      <c r="AI75" s="269"/>
      <c r="AJ75" s="269"/>
      <c r="AK75" s="269"/>
      <c r="AL75" s="269"/>
      <c r="AM75" s="269"/>
      <c r="AN75" s="269"/>
      <c r="AO75" s="269"/>
      <c r="AP75" s="269"/>
      <c r="AQ75" s="269"/>
      <c r="AR75" s="269"/>
      <c r="AS75" s="269"/>
      <c r="AT75" s="269"/>
      <c r="AU75" s="269"/>
      <c r="AV75" s="269"/>
      <c r="AW75" s="269"/>
      <c r="AX75" s="269"/>
      <c r="AY75" s="269"/>
      <c r="AZ75" s="269"/>
      <c r="BA75" s="269"/>
      <c r="BB75" s="269"/>
      <c r="BC75" s="269"/>
      <c r="BD75" s="269"/>
      <c r="BE75" s="269"/>
    </row>
    <row r="76" spans="2:60" ht="25.15" customHeight="1" thickBot="1">
      <c r="B76" s="704" t="s">
        <v>633</v>
      </c>
      <c r="C76" s="705"/>
      <c r="D76" s="705"/>
      <c r="E76" s="705"/>
      <c r="F76" s="705"/>
      <c r="G76" s="705"/>
      <c r="H76" s="714"/>
      <c r="I76" s="715">
        <f>IF(ISERROR((I19+I24+I34)/I64),0,(I19+I24+I34)/I64)</f>
        <v>0</v>
      </c>
      <c r="J76" s="716"/>
      <c r="K76" s="378"/>
      <c r="L76" s="821"/>
      <c r="M76" s="822"/>
      <c r="N76" s="822"/>
      <c r="O76" s="822"/>
      <c r="P76" s="823"/>
      <c r="Q76" s="344"/>
      <c r="R76" s="821"/>
      <c r="S76" s="822"/>
      <c r="T76" s="822"/>
      <c r="U76" s="822"/>
      <c r="V76" s="823"/>
      <c r="X76" s="261"/>
      <c r="Y76" s="269"/>
      <c r="Z76" s="269"/>
      <c r="AA76" s="269"/>
      <c r="AB76" s="269"/>
      <c r="AC76" s="269"/>
      <c r="AD76" s="269"/>
      <c r="AE76" s="269"/>
      <c r="AF76" s="269"/>
      <c r="AG76" s="269"/>
      <c r="AH76" s="269"/>
      <c r="AI76" s="269"/>
      <c r="AJ76" s="269"/>
      <c r="AK76" s="269"/>
      <c r="AL76" s="269"/>
      <c r="AM76" s="269"/>
      <c r="AN76" s="269"/>
      <c r="AO76" s="269"/>
      <c r="AP76" s="269"/>
      <c r="AQ76" s="269"/>
      <c r="AR76" s="269"/>
      <c r="AS76" s="269"/>
      <c r="AT76" s="269"/>
      <c r="AU76" s="269"/>
      <c r="AV76" s="269"/>
      <c r="AW76" s="269"/>
      <c r="AX76" s="269"/>
      <c r="AY76" s="269"/>
      <c r="AZ76" s="269"/>
      <c r="BA76" s="269"/>
      <c r="BB76" s="269"/>
      <c r="BC76" s="269"/>
      <c r="BD76" s="269"/>
      <c r="BE76" s="269"/>
    </row>
    <row r="77" spans="2:60" ht="25.15" customHeight="1" thickBot="1">
      <c r="B77" s="398"/>
      <c r="C77" s="300"/>
      <c r="D77" s="349"/>
      <c r="E77" s="349"/>
      <c r="F77" s="349"/>
      <c r="G77" s="337"/>
      <c r="H77" s="350"/>
      <c r="I77" s="351"/>
      <c r="J77" s="385"/>
      <c r="L77" s="379"/>
      <c r="P77" s="385"/>
      <c r="R77" s="379"/>
      <c r="V77" s="385"/>
      <c r="X77" s="261"/>
    </row>
    <row r="78" spans="2:60" ht="25.15" customHeight="1" thickBot="1">
      <c r="B78" s="699" t="s">
        <v>699</v>
      </c>
      <c r="C78" s="700"/>
      <c r="D78" s="700"/>
      <c r="E78" s="700"/>
      <c r="F78" s="700"/>
      <c r="G78" s="700"/>
      <c r="H78" s="708"/>
      <c r="I78" s="796">
        <f>'School Block Budget 2026-27'!I74</f>
        <v>0</v>
      </c>
      <c r="J78" s="797"/>
      <c r="K78" s="343"/>
      <c r="L78" s="824">
        <f>(I78*$P$15)+I78</f>
        <v>0</v>
      </c>
      <c r="M78" s="825"/>
      <c r="N78" s="825"/>
      <c r="O78" s="825"/>
      <c r="P78" s="826"/>
      <c r="Q78" s="344"/>
      <c r="R78" s="824">
        <f>(L78*$P$15)+L78</f>
        <v>0</v>
      </c>
      <c r="S78" s="825"/>
      <c r="T78" s="825"/>
      <c r="U78" s="825"/>
      <c r="V78" s="826"/>
    </row>
    <row r="79" spans="2:60" ht="25.15" customHeight="1" thickBot="1">
      <c r="B79" s="704" t="s">
        <v>709</v>
      </c>
      <c r="C79" s="705"/>
      <c r="D79" s="705"/>
      <c r="E79" s="705"/>
      <c r="F79" s="705"/>
      <c r="G79" s="705"/>
      <c r="H79" s="714"/>
      <c r="I79" s="796">
        <f>I74-I78</f>
        <v>0</v>
      </c>
      <c r="J79" s="797"/>
      <c r="K79" s="343"/>
      <c r="L79" s="810">
        <f>L74-L78</f>
        <v>0</v>
      </c>
      <c r="M79" s="811"/>
      <c r="N79" s="811"/>
      <c r="O79" s="811"/>
      <c r="P79" s="812"/>
      <c r="Q79" s="377"/>
      <c r="R79" s="803">
        <f>R74-R78</f>
        <v>0</v>
      </c>
      <c r="S79" s="804"/>
      <c r="T79" s="804"/>
      <c r="U79" s="805"/>
      <c r="V79" s="806"/>
    </row>
    <row r="80" spans="2:60" ht="24.75" customHeight="1"/>
  </sheetData>
  <sheetProtection algorithmName="SHA-512" hashValue="4Uo77cYFKK7HYLAvYtV4ks4kOCyRX8pSTVdkXzMR/8reuNngatfraYkzErwm95Ru9HVkwwpR8Fbs3j36xh/WRg==" saltValue="mdC4Emn2rkwWUvacMCMMSQ==" spinCount="100000" sheet="1" objects="1" scenarios="1"/>
  <mergeCells count="223">
    <mergeCell ref="L79:P79"/>
    <mergeCell ref="R79:V79"/>
    <mergeCell ref="L17:P17"/>
    <mergeCell ref="R17:V17"/>
    <mergeCell ref="L15:O16"/>
    <mergeCell ref="P15:P16"/>
    <mergeCell ref="R15:U16"/>
    <mergeCell ref="V15:V16"/>
    <mergeCell ref="L75:P75"/>
    <mergeCell ref="R75:V75"/>
    <mergeCell ref="L76:P76"/>
    <mergeCell ref="R76:V76"/>
    <mergeCell ref="L78:P78"/>
    <mergeCell ref="R78:V78"/>
    <mergeCell ref="L71:P71"/>
    <mergeCell ref="R71:V71"/>
    <mergeCell ref="L72:P72"/>
    <mergeCell ref="R72:V72"/>
    <mergeCell ref="L74:P74"/>
    <mergeCell ref="R74:V74"/>
    <mergeCell ref="L67:P67"/>
    <mergeCell ref="R67:V67"/>
    <mergeCell ref="L68:P68"/>
    <mergeCell ref="R55:V55"/>
    <mergeCell ref="R68:V68"/>
    <mergeCell ref="L70:P70"/>
    <mergeCell ref="R70:V70"/>
    <mergeCell ref="L63:P63"/>
    <mergeCell ref="R63:V63"/>
    <mergeCell ref="L64:P64"/>
    <mergeCell ref="R64:V64"/>
    <mergeCell ref="L66:P66"/>
    <mergeCell ref="R66:V66"/>
    <mergeCell ref="B78:H78"/>
    <mergeCell ref="I78:J78"/>
    <mergeCell ref="B79:H79"/>
    <mergeCell ref="I79:J79"/>
    <mergeCell ref="L42:P42"/>
    <mergeCell ref="R42:V42"/>
    <mergeCell ref="L43:P43"/>
    <mergeCell ref="R43:V43"/>
    <mergeCell ref="B72:H72"/>
    <mergeCell ref="B74:H74"/>
    <mergeCell ref="I74:J74"/>
    <mergeCell ref="B75:H75"/>
    <mergeCell ref="I75:J75"/>
    <mergeCell ref="B76:H76"/>
    <mergeCell ref="I76:J76"/>
    <mergeCell ref="B66:H66"/>
    <mergeCell ref="B67:H67"/>
    <mergeCell ref="B68:H68"/>
    <mergeCell ref="I68:J68"/>
    <mergeCell ref="B70:H70"/>
    <mergeCell ref="B71:H71"/>
    <mergeCell ref="B62:H62"/>
    <mergeCell ref="I62:J62"/>
    <mergeCell ref="B63:H63"/>
    <mergeCell ref="I63:J63"/>
    <mergeCell ref="B64:H64"/>
    <mergeCell ref="I64:J64"/>
    <mergeCell ref="B56:H56"/>
    <mergeCell ref="Y56:Z56"/>
    <mergeCell ref="B57:H57"/>
    <mergeCell ref="Y57:Z57"/>
    <mergeCell ref="B58:H58"/>
    <mergeCell ref="B60:H60"/>
    <mergeCell ref="I60:J60"/>
    <mergeCell ref="L56:P56"/>
    <mergeCell ref="R56:V56"/>
    <mergeCell ref="L57:P57"/>
    <mergeCell ref="R57:V57"/>
    <mergeCell ref="L58:P58"/>
    <mergeCell ref="R58:V58"/>
    <mergeCell ref="L60:P60"/>
    <mergeCell ref="R60:V60"/>
    <mergeCell ref="L62:P62"/>
    <mergeCell ref="R62:V62"/>
    <mergeCell ref="B53:H53"/>
    <mergeCell ref="Y53:Z53"/>
    <mergeCell ref="B54:H54"/>
    <mergeCell ref="Y54:Z54"/>
    <mergeCell ref="B55:H55"/>
    <mergeCell ref="Y55:Z55"/>
    <mergeCell ref="B49:H49"/>
    <mergeCell ref="Y49:Z49"/>
    <mergeCell ref="Y50:Z50"/>
    <mergeCell ref="C51:H51"/>
    <mergeCell ref="Y51:Z51"/>
    <mergeCell ref="B52:H52"/>
    <mergeCell ref="Y52:Z52"/>
    <mergeCell ref="L51:P51"/>
    <mergeCell ref="R51:V51"/>
    <mergeCell ref="L52:P52"/>
    <mergeCell ref="L49:P49"/>
    <mergeCell ref="R49:V49"/>
    <mergeCell ref="R52:V52"/>
    <mergeCell ref="L53:P53"/>
    <mergeCell ref="R53:V53"/>
    <mergeCell ref="L54:P54"/>
    <mergeCell ref="R54:V54"/>
    <mergeCell ref="L55:P55"/>
    <mergeCell ref="B45:H45"/>
    <mergeCell ref="Y45:Z45"/>
    <mergeCell ref="B46:H46"/>
    <mergeCell ref="B47:H47"/>
    <mergeCell ref="Y47:Z47"/>
    <mergeCell ref="C48:D48"/>
    <mergeCell ref="G48:I48"/>
    <mergeCell ref="Y48:Z48"/>
    <mergeCell ref="L45:P45"/>
    <mergeCell ref="L46:P46"/>
    <mergeCell ref="L47:P47"/>
    <mergeCell ref="L48:P48"/>
    <mergeCell ref="R45:V45"/>
    <mergeCell ref="R46:V46"/>
    <mergeCell ref="R47:V47"/>
    <mergeCell ref="R48:V48"/>
    <mergeCell ref="Y41:Z41"/>
    <mergeCell ref="B42:H42"/>
    <mergeCell ref="Y42:Z42"/>
    <mergeCell ref="B43:H43"/>
    <mergeCell ref="B44:H44"/>
    <mergeCell ref="Y44:Z44"/>
    <mergeCell ref="L44:P44"/>
    <mergeCell ref="AO37:AP37"/>
    <mergeCell ref="AQ37:AR37"/>
    <mergeCell ref="R44:V44"/>
    <mergeCell ref="AS37:AT37"/>
    <mergeCell ref="AU37:AV37"/>
    <mergeCell ref="Y39:Z39"/>
    <mergeCell ref="Y40:Z40"/>
    <mergeCell ref="AC37:AD37"/>
    <mergeCell ref="AE37:AF37"/>
    <mergeCell ref="AG37:AH37"/>
    <mergeCell ref="AI37:AJ37"/>
    <mergeCell ref="AK37:AL37"/>
    <mergeCell ref="AM37:AN37"/>
    <mergeCell ref="H32:H33"/>
    <mergeCell ref="I32:I33"/>
    <mergeCell ref="B34:B35"/>
    <mergeCell ref="I34:I38"/>
    <mergeCell ref="B37:B38"/>
    <mergeCell ref="AA37:AB37"/>
    <mergeCell ref="B32:B33"/>
    <mergeCell ref="C32:C33"/>
    <mergeCell ref="D32:D33"/>
    <mergeCell ref="E32:E33"/>
    <mergeCell ref="F32:F33"/>
    <mergeCell ref="G32:G33"/>
    <mergeCell ref="L32:L33"/>
    <mergeCell ref="M32:M33"/>
    <mergeCell ref="N32:N33"/>
    <mergeCell ref="O32:O33"/>
    <mergeCell ref="P32:P33"/>
    <mergeCell ref="H22:H23"/>
    <mergeCell ref="I22:I23"/>
    <mergeCell ref="J22:J23"/>
    <mergeCell ref="Y22:Z22"/>
    <mergeCell ref="Y23:Z23"/>
    <mergeCell ref="B24:B31"/>
    <mergeCell ref="I24:I31"/>
    <mergeCell ref="Y24:Z24"/>
    <mergeCell ref="Y26:Z26"/>
    <mergeCell ref="B22:B23"/>
    <mergeCell ref="C22:C23"/>
    <mergeCell ref="D22:D23"/>
    <mergeCell ref="E22:E23"/>
    <mergeCell ref="F22:F23"/>
    <mergeCell ref="G22:G23"/>
    <mergeCell ref="L22:L23"/>
    <mergeCell ref="M22:M23"/>
    <mergeCell ref="N22:N23"/>
    <mergeCell ref="O22:O23"/>
    <mergeCell ref="P22:P23"/>
    <mergeCell ref="R22:R23"/>
    <mergeCell ref="S22:S23"/>
    <mergeCell ref="T22:T23"/>
    <mergeCell ref="U22:U23"/>
    <mergeCell ref="F19:G19"/>
    <mergeCell ref="I19:I21"/>
    <mergeCell ref="Y19:Z19"/>
    <mergeCell ref="D20:E20"/>
    <mergeCell ref="F20:G20"/>
    <mergeCell ref="Y20:Z20"/>
    <mergeCell ref="D21:E21"/>
    <mergeCell ref="F21:G21"/>
    <mergeCell ref="Y21:Z21"/>
    <mergeCell ref="R21:S21"/>
    <mergeCell ref="T21:U21"/>
    <mergeCell ref="B10:B12"/>
    <mergeCell ref="B14:J14"/>
    <mergeCell ref="Y14:AB14"/>
    <mergeCell ref="B17:B21"/>
    <mergeCell ref="G17:H17"/>
    <mergeCell ref="Y17:Z17"/>
    <mergeCell ref="D18:E18"/>
    <mergeCell ref="F18:G18"/>
    <mergeCell ref="Y18:Z18"/>
    <mergeCell ref="L19:M19"/>
    <mergeCell ref="L20:M20"/>
    <mergeCell ref="L21:M21"/>
    <mergeCell ref="N19:O19"/>
    <mergeCell ref="N20:O20"/>
    <mergeCell ref="N21:O21"/>
    <mergeCell ref="L18:M18"/>
    <mergeCell ref="N18:O18"/>
    <mergeCell ref="R18:S18"/>
    <mergeCell ref="T18:U18"/>
    <mergeCell ref="R19:S19"/>
    <mergeCell ref="T19:U19"/>
    <mergeCell ref="R20:S20"/>
    <mergeCell ref="T20:U20"/>
    <mergeCell ref="D19:E19"/>
    <mergeCell ref="V22:V23"/>
    <mergeCell ref="R32:R33"/>
    <mergeCell ref="S32:S33"/>
    <mergeCell ref="T32:T33"/>
    <mergeCell ref="U32:U33"/>
    <mergeCell ref="V32:V33"/>
    <mergeCell ref="O10:O11"/>
    <mergeCell ref="O12:O13"/>
    <mergeCell ref="P10:R11"/>
    <mergeCell ref="P12:R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T151"/>
  <sheetViews>
    <sheetView showGridLines="0" zoomScale="80" zoomScaleNormal="80" workbookViewId="0">
      <pane xSplit="3" ySplit="10" topLeftCell="F11" activePane="bottomRight" state="frozen"/>
      <selection pane="bottomRight" activeCell="F17" sqref="F17"/>
      <selection pane="bottomLeft" activeCell="B108" sqref="B108"/>
      <selection pane="topRight" activeCell="B108" sqref="B108"/>
    </sheetView>
  </sheetViews>
  <sheetFormatPr defaultColWidth="9.140625" defaultRowHeight="12"/>
  <cols>
    <col min="1" max="1" width="0" style="27" hidden="1" customWidth="1"/>
    <col min="2" max="2" width="18.42578125" style="81" customWidth="1"/>
    <col min="3" max="3" width="61.42578125" style="27" bestFit="1" customWidth="1"/>
    <col min="4" max="4" width="12.5703125" style="83" hidden="1" customWidth="1"/>
    <col min="5" max="5" width="12.7109375" style="83" bestFit="1" customWidth="1"/>
    <col min="6" max="7" width="12.7109375" style="27" bestFit="1" customWidth="1"/>
    <col min="8" max="9" width="12.5703125" style="27" hidden="1" customWidth="1"/>
    <col min="10" max="10" width="53.85546875" style="38" bestFit="1" customWidth="1"/>
    <col min="11" max="11" width="10" style="38" customWidth="1"/>
    <col min="12" max="12" width="10" style="25" customWidth="1"/>
    <col min="13" max="13" width="12" style="27" customWidth="1"/>
    <col min="14" max="15" width="9.140625" style="27" customWidth="1"/>
    <col min="16" max="16" width="10.140625" style="27" customWidth="1"/>
    <col min="17" max="18" width="9.140625" style="27"/>
    <col min="19" max="19" width="12.28515625" style="27" customWidth="1"/>
    <col min="20" max="16384" width="9.140625" style="27"/>
  </cols>
  <sheetData>
    <row r="1" spans="1:19">
      <c r="B1" s="561"/>
      <c r="C1" s="562"/>
      <c r="D1" s="563"/>
      <c r="E1" s="563"/>
      <c r="F1" s="562"/>
      <c r="G1" s="562"/>
      <c r="H1" s="562"/>
      <c r="I1" s="562"/>
      <c r="J1" s="564"/>
    </row>
    <row r="2" spans="1:19" s="23" customFormat="1" ht="15" customHeight="1">
      <c r="B2" s="831" t="s">
        <v>710</v>
      </c>
      <c r="C2" s="864"/>
      <c r="D2" s="557"/>
      <c r="E2" s="865"/>
      <c r="F2" s="866"/>
      <c r="G2" s="866"/>
      <c r="H2" s="565"/>
      <c r="I2" s="565"/>
      <c r="J2" s="566"/>
      <c r="K2" s="25"/>
    </row>
    <row r="3" spans="1:19" s="23" customFormat="1" ht="15">
      <c r="B3" s="438"/>
      <c r="C3" s="558"/>
      <c r="D3" s="558"/>
      <c r="E3" s="866"/>
      <c r="F3" s="866"/>
      <c r="G3" s="866"/>
      <c r="H3" s="565"/>
      <c r="I3" s="565"/>
      <c r="J3" s="566"/>
      <c r="K3" s="25"/>
    </row>
    <row r="4" spans="1:19" s="23" customFormat="1" ht="18.75">
      <c r="B4" s="571" t="s">
        <v>550</v>
      </c>
      <c r="C4" s="569">
        <f>'School Block Budget 2026-27'!C4</f>
        <v>0</v>
      </c>
      <c r="D4" s="559"/>
      <c r="E4" s="866"/>
      <c r="F4" s="866"/>
      <c r="G4" s="866"/>
      <c r="H4" s="565"/>
      <c r="I4" s="565"/>
      <c r="J4" s="566"/>
      <c r="K4" s="25"/>
    </row>
    <row r="5" spans="1:19" s="23" customFormat="1" ht="18.75">
      <c r="B5" s="571" t="s">
        <v>552</v>
      </c>
      <c r="C5" s="570" t="str">
        <f>'School Block Budget 2026-27'!C5</f>
        <v/>
      </c>
      <c r="D5" s="560"/>
      <c r="E5" s="866"/>
      <c r="F5" s="866"/>
      <c r="G5" s="866"/>
      <c r="H5" s="565"/>
      <c r="I5" s="565"/>
      <c r="J5" s="566"/>
      <c r="K5" s="25"/>
    </row>
    <row r="6" spans="1:19" s="23" customFormat="1" ht="18.75">
      <c r="B6" s="571" t="s">
        <v>553</v>
      </c>
      <c r="C6" s="569" t="str">
        <f>'School Block Budget 2026-27'!C6</f>
        <v/>
      </c>
      <c r="D6" s="559"/>
      <c r="E6" s="866"/>
      <c r="F6" s="866"/>
      <c r="G6" s="866"/>
      <c r="H6" s="565"/>
      <c r="I6" s="565"/>
      <c r="J6" s="566"/>
      <c r="K6" s="25"/>
    </row>
    <row r="7" spans="1:19" s="23" customFormat="1" ht="15" customHeight="1">
      <c r="B7" s="438"/>
      <c r="C7" s="559"/>
      <c r="D7" s="559"/>
      <c r="E7" s="866"/>
      <c r="F7" s="866"/>
      <c r="G7" s="866"/>
      <c r="H7" s="565"/>
      <c r="I7" s="565"/>
      <c r="J7" s="566"/>
      <c r="K7" s="25"/>
    </row>
    <row r="8" spans="1:19" s="23" customFormat="1" ht="8.1" customHeight="1" thickBot="1">
      <c r="B8" s="439"/>
      <c r="C8" s="440"/>
      <c r="D8" s="440"/>
      <c r="E8" s="867"/>
      <c r="F8" s="867"/>
      <c r="G8" s="867"/>
      <c r="H8" s="567"/>
      <c r="I8" s="567"/>
      <c r="J8" s="568"/>
      <c r="K8" s="25"/>
    </row>
    <row r="9" spans="1:19" s="26" customFormat="1" ht="15">
      <c r="B9" s="829"/>
      <c r="C9" s="829"/>
      <c r="D9" s="829"/>
      <c r="E9" s="829"/>
      <c r="F9" s="830"/>
      <c r="G9" s="830"/>
      <c r="H9" s="133"/>
      <c r="I9" s="133"/>
      <c r="J9" s="24"/>
      <c r="K9" s="24"/>
      <c r="L9" s="25"/>
    </row>
    <row r="10" spans="1:19" ht="60">
      <c r="B10" s="28"/>
      <c r="C10" s="29" t="s">
        <v>711</v>
      </c>
      <c r="D10" s="30" t="s">
        <v>712</v>
      </c>
      <c r="E10" s="30" t="s">
        <v>713</v>
      </c>
      <c r="F10" s="30" t="s">
        <v>714</v>
      </c>
      <c r="G10" s="30" t="s">
        <v>715</v>
      </c>
      <c r="H10" s="30" t="s">
        <v>716</v>
      </c>
      <c r="I10" s="30" t="s">
        <v>717</v>
      </c>
      <c r="J10" s="30" t="s">
        <v>718</v>
      </c>
      <c r="K10" s="31"/>
      <c r="L10" s="31"/>
    </row>
    <row r="11" spans="1:19" ht="18">
      <c r="B11" s="32" t="s">
        <v>719</v>
      </c>
      <c r="C11" s="33"/>
      <c r="D11" s="34"/>
      <c r="E11" s="34"/>
      <c r="F11" s="34"/>
      <c r="G11" s="34"/>
      <c r="H11" s="37"/>
      <c r="I11" s="37"/>
      <c r="J11" s="35"/>
      <c r="K11" s="31"/>
      <c r="L11" s="31"/>
    </row>
    <row r="12" spans="1:19" ht="12" customHeight="1">
      <c r="B12" s="36" t="e">
        <f>VLOOKUP(C7,#REF!,2,FALSE)</f>
        <v>#REF!</v>
      </c>
      <c r="C12" s="36" t="e">
        <f>VLOOKUP(C7,#REF!,3,FALSE)</f>
        <v>#REF!</v>
      </c>
      <c r="D12" s="37"/>
      <c r="E12" s="37"/>
      <c r="F12" s="37"/>
      <c r="G12" s="37"/>
      <c r="H12" s="37"/>
      <c r="I12" s="37"/>
      <c r="J12" s="35"/>
      <c r="K12" s="31"/>
      <c r="L12" s="31"/>
    </row>
    <row r="13" spans="1:19" ht="15" customHeight="1">
      <c r="B13" s="868" t="s">
        <v>720</v>
      </c>
      <c r="C13" s="869"/>
      <c r="D13" s="139"/>
      <c r="E13" s="556"/>
      <c r="F13" s="18">
        <f t="shared" ref="F13:G13" si="0">E76</f>
        <v>0</v>
      </c>
      <c r="G13" s="18">
        <f t="shared" si="0"/>
        <v>0</v>
      </c>
      <c r="H13" s="18"/>
      <c r="I13" s="18"/>
      <c r="J13" s="85"/>
      <c r="L13" s="38"/>
      <c r="M13" s="39"/>
    </row>
    <row r="14" spans="1:19">
      <c r="B14" s="40"/>
      <c r="C14" s="41"/>
      <c r="D14" s="12"/>
      <c r="E14" s="12"/>
      <c r="F14" s="12"/>
      <c r="G14" s="12"/>
      <c r="H14" s="12"/>
      <c r="I14" s="12"/>
      <c r="J14" s="1"/>
      <c r="L14" s="38"/>
      <c r="M14" s="39"/>
    </row>
    <row r="15" spans="1:19">
      <c r="B15" s="40"/>
      <c r="C15" s="41" t="s">
        <v>721</v>
      </c>
      <c r="D15" s="46"/>
      <c r="E15" s="46"/>
      <c r="F15" s="46"/>
      <c r="G15" s="46"/>
      <c r="H15" s="46"/>
      <c r="I15" s="46"/>
      <c r="J15" s="1"/>
    </row>
    <row r="16" spans="1:19">
      <c r="A16" s="40" t="s">
        <v>722</v>
      </c>
      <c r="B16" s="40" t="s">
        <v>722</v>
      </c>
      <c r="C16" s="43" t="s">
        <v>723</v>
      </c>
      <c r="D16" s="16"/>
      <c r="E16" s="84"/>
      <c r="F16" s="84"/>
      <c r="G16" s="84"/>
      <c r="H16" s="138">
        <f>E16-D16</f>
        <v>0</v>
      </c>
      <c r="I16" s="189" t="str">
        <f>IFERROR(E16/D16,"")</f>
        <v/>
      </c>
      <c r="J16" s="88"/>
      <c r="L16" s="38"/>
      <c r="M16" s="39"/>
      <c r="S16" s="44"/>
    </row>
    <row r="17" spans="1:13">
      <c r="A17" s="40" t="s">
        <v>724</v>
      </c>
      <c r="B17" s="40" t="s">
        <v>724</v>
      </c>
      <c r="C17" s="43" t="s">
        <v>725</v>
      </c>
      <c r="D17" s="137"/>
      <c r="E17" s="84"/>
      <c r="F17" s="84"/>
      <c r="G17" s="84"/>
      <c r="H17" s="138">
        <f>E17-D17</f>
        <v>0</v>
      </c>
      <c r="I17" s="189" t="str">
        <f t="shared" ref="I17:I30" si="1">IFERROR(E17/D17,"")</f>
        <v/>
      </c>
      <c r="J17" s="88"/>
      <c r="L17" s="38"/>
      <c r="M17" s="39"/>
    </row>
    <row r="18" spans="1:13">
      <c r="A18" s="40" t="s">
        <v>726</v>
      </c>
      <c r="B18" s="40" t="s">
        <v>726</v>
      </c>
      <c r="C18" s="43" t="s">
        <v>727</v>
      </c>
      <c r="D18" s="16"/>
      <c r="E18" s="84"/>
      <c r="F18" s="84"/>
      <c r="G18" s="84"/>
      <c r="H18" s="138">
        <f t="shared" ref="H18:H31" si="2">E18-D18</f>
        <v>0</v>
      </c>
      <c r="I18" s="189" t="str">
        <f t="shared" si="1"/>
        <v/>
      </c>
      <c r="J18" s="88"/>
      <c r="L18" s="38"/>
      <c r="M18" s="39"/>
    </row>
    <row r="19" spans="1:13">
      <c r="A19" s="40" t="s">
        <v>728</v>
      </c>
      <c r="B19" s="40" t="s">
        <v>729</v>
      </c>
      <c r="C19" s="43" t="s">
        <v>730</v>
      </c>
      <c r="D19" s="16"/>
      <c r="E19" s="84"/>
      <c r="F19" s="84"/>
      <c r="G19" s="84"/>
      <c r="H19" s="138">
        <f t="shared" si="2"/>
        <v>0</v>
      </c>
      <c r="I19" s="189" t="str">
        <f t="shared" si="1"/>
        <v/>
      </c>
      <c r="J19" s="88"/>
      <c r="L19" s="38"/>
      <c r="M19" s="39"/>
    </row>
    <row r="20" spans="1:13">
      <c r="A20" s="40" t="s">
        <v>731</v>
      </c>
      <c r="B20" s="40" t="s">
        <v>728</v>
      </c>
      <c r="C20" s="43" t="s">
        <v>732</v>
      </c>
      <c r="D20" s="16"/>
      <c r="E20" s="84"/>
      <c r="F20" s="84"/>
      <c r="G20" s="84"/>
      <c r="H20" s="138">
        <f t="shared" si="2"/>
        <v>0</v>
      </c>
      <c r="I20" s="189" t="str">
        <f t="shared" si="1"/>
        <v/>
      </c>
      <c r="J20" s="88"/>
      <c r="L20" s="38"/>
      <c r="M20" s="39"/>
    </row>
    <row r="21" spans="1:13">
      <c r="A21" s="40" t="s">
        <v>733</v>
      </c>
      <c r="B21" s="40" t="s">
        <v>731</v>
      </c>
      <c r="C21" s="43" t="s">
        <v>734</v>
      </c>
      <c r="D21" s="16"/>
      <c r="E21" s="84"/>
      <c r="F21" s="84"/>
      <c r="G21" s="84"/>
      <c r="H21" s="138">
        <f t="shared" si="2"/>
        <v>0</v>
      </c>
      <c r="I21" s="189" t="str">
        <f t="shared" si="1"/>
        <v/>
      </c>
      <c r="J21" s="88"/>
      <c r="L21" s="38"/>
      <c r="M21" s="39"/>
    </row>
    <row r="22" spans="1:13">
      <c r="A22" s="40" t="s">
        <v>735</v>
      </c>
      <c r="B22" s="40" t="s">
        <v>733</v>
      </c>
      <c r="C22" s="43" t="s">
        <v>736</v>
      </c>
      <c r="D22" s="16"/>
      <c r="E22" s="84"/>
      <c r="F22" s="84"/>
      <c r="G22" s="84"/>
      <c r="H22" s="138">
        <f t="shared" si="2"/>
        <v>0</v>
      </c>
      <c r="I22" s="189" t="str">
        <f t="shared" si="1"/>
        <v/>
      </c>
      <c r="J22" s="88"/>
      <c r="L22" s="38"/>
      <c r="M22" s="39"/>
    </row>
    <row r="23" spans="1:13">
      <c r="A23" s="40"/>
      <c r="B23" s="40" t="s">
        <v>737</v>
      </c>
      <c r="C23" s="43" t="s">
        <v>738</v>
      </c>
      <c r="D23" s="16"/>
      <c r="E23" s="84"/>
      <c r="F23" s="84"/>
      <c r="G23" s="84"/>
      <c r="H23" s="138">
        <f t="shared" si="2"/>
        <v>0</v>
      </c>
      <c r="I23" s="189" t="str">
        <f t="shared" si="1"/>
        <v/>
      </c>
      <c r="J23" s="88"/>
      <c r="L23" s="38"/>
      <c r="M23" s="39"/>
    </row>
    <row r="24" spans="1:13">
      <c r="A24" s="40" t="s">
        <v>739</v>
      </c>
      <c r="B24" s="40" t="s">
        <v>740</v>
      </c>
      <c r="C24" s="43" t="s">
        <v>741</v>
      </c>
      <c r="D24" s="16"/>
      <c r="E24" s="84"/>
      <c r="F24" s="84"/>
      <c r="G24" s="84"/>
      <c r="H24" s="138">
        <f t="shared" si="2"/>
        <v>0</v>
      </c>
      <c r="I24" s="189" t="str">
        <f t="shared" si="1"/>
        <v/>
      </c>
      <c r="J24" s="88"/>
      <c r="L24" s="38"/>
      <c r="M24" s="39"/>
    </row>
    <row r="25" spans="1:13">
      <c r="A25" s="40" t="s">
        <v>742</v>
      </c>
      <c r="B25" s="40" t="s">
        <v>739</v>
      </c>
      <c r="C25" s="43" t="s">
        <v>743</v>
      </c>
      <c r="D25" s="16"/>
      <c r="E25" s="84"/>
      <c r="F25" s="84"/>
      <c r="G25" s="84"/>
      <c r="H25" s="138">
        <f t="shared" si="2"/>
        <v>0</v>
      </c>
      <c r="I25" s="189" t="str">
        <f t="shared" si="1"/>
        <v/>
      </c>
      <c r="J25" s="88"/>
      <c r="L25" s="38"/>
      <c r="M25" s="39"/>
    </row>
    <row r="26" spans="1:13">
      <c r="A26" s="40" t="s">
        <v>744</v>
      </c>
      <c r="B26" s="40" t="s">
        <v>742</v>
      </c>
      <c r="C26" s="43" t="s">
        <v>745</v>
      </c>
      <c r="D26" s="16"/>
      <c r="E26" s="84"/>
      <c r="F26" s="84"/>
      <c r="G26" s="84"/>
      <c r="H26" s="138">
        <f t="shared" si="2"/>
        <v>0</v>
      </c>
      <c r="I26" s="189" t="str">
        <f t="shared" si="1"/>
        <v/>
      </c>
      <c r="J26" s="88"/>
      <c r="L26" s="38"/>
      <c r="M26" s="39"/>
    </row>
    <row r="27" spans="1:13">
      <c r="A27" s="40" t="s">
        <v>746</v>
      </c>
      <c r="B27" s="40" t="s">
        <v>744</v>
      </c>
      <c r="C27" s="43" t="s">
        <v>747</v>
      </c>
      <c r="D27" s="16"/>
      <c r="E27" s="84"/>
      <c r="F27" s="84"/>
      <c r="G27" s="84"/>
      <c r="H27" s="138">
        <f t="shared" si="2"/>
        <v>0</v>
      </c>
      <c r="I27" s="189" t="str">
        <f t="shared" si="1"/>
        <v/>
      </c>
      <c r="J27" s="88"/>
      <c r="L27" s="38"/>
      <c r="M27" s="39"/>
    </row>
    <row r="28" spans="1:13">
      <c r="A28" s="40" t="s">
        <v>748</v>
      </c>
      <c r="B28" s="40" t="s">
        <v>746</v>
      </c>
      <c r="C28" s="43" t="s">
        <v>749</v>
      </c>
      <c r="D28" s="16"/>
      <c r="E28" s="84"/>
      <c r="F28" s="84"/>
      <c r="G28" s="84"/>
      <c r="H28" s="138">
        <f t="shared" si="2"/>
        <v>0</v>
      </c>
      <c r="I28" s="189" t="str">
        <f t="shared" si="1"/>
        <v/>
      </c>
      <c r="J28" s="88"/>
      <c r="L28" s="38"/>
      <c r="M28" s="39"/>
    </row>
    <row r="29" spans="1:13">
      <c r="A29" s="40" t="s">
        <v>750</v>
      </c>
      <c r="B29" s="40" t="s">
        <v>748</v>
      </c>
      <c r="C29" s="43" t="s">
        <v>751</v>
      </c>
      <c r="D29" s="16"/>
      <c r="E29" s="84"/>
      <c r="F29" s="84"/>
      <c r="G29" s="84"/>
      <c r="H29" s="138">
        <f t="shared" si="2"/>
        <v>0</v>
      </c>
      <c r="I29" s="189" t="str">
        <f t="shared" si="1"/>
        <v/>
      </c>
      <c r="J29" s="88"/>
      <c r="L29" s="38"/>
      <c r="M29" s="39"/>
    </row>
    <row r="30" spans="1:13">
      <c r="A30" s="40"/>
      <c r="B30" s="40" t="s">
        <v>750</v>
      </c>
      <c r="C30" s="43" t="s">
        <v>752</v>
      </c>
      <c r="D30" s="16"/>
      <c r="E30" s="84"/>
      <c r="F30" s="84"/>
      <c r="G30" s="84"/>
      <c r="H30" s="138">
        <f t="shared" si="2"/>
        <v>0</v>
      </c>
      <c r="I30" s="189" t="str">
        <f t="shared" si="1"/>
        <v/>
      </c>
      <c r="J30" s="88"/>
      <c r="L30" s="38"/>
      <c r="M30" s="39"/>
    </row>
    <row r="31" spans="1:13">
      <c r="B31" s="868" t="s">
        <v>753</v>
      </c>
      <c r="C31" s="869"/>
      <c r="D31" s="18">
        <f>SUM(D16:D30)</f>
        <v>0</v>
      </c>
      <c r="E31" s="18">
        <f>SUM(E16:E30)</f>
        <v>0</v>
      </c>
      <c r="F31" s="18">
        <f>SUM(F16:F30)</f>
        <v>0</v>
      </c>
      <c r="G31" s="18">
        <f>SUM(G16:G30)</f>
        <v>0</v>
      </c>
      <c r="H31" s="18">
        <f t="shared" si="2"/>
        <v>0</v>
      </c>
      <c r="I31" s="18"/>
      <c r="J31" s="85"/>
      <c r="M31" s="39"/>
    </row>
    <row r="32" spans="1:13">
      <c r="B32" s="40"/>
      <c r="C32" s="45"/>
      <c r="D32" s="42"/>
      <c r="E32" s="42"/>
      <c r="F32" s="42"/>
      <c r="G32" s="42"/>
      <c r="H32" s="42"/>
      <c r="I32" s="42"/>
      <c r="J32" s="1"/>
      <c r="M32" s="39"/>
    </row>
    <row r="33" spans="1:13">
      <c r="B33" s="40"/>
      <c r="C33" s="41" t="s">
        <v>754</v>
      </c>
      <c r="D33" s="46"/>
      <c r="E33" s="46"/>
      <c r="F33" s="46"/>
      <c r="G33" s="46"/>
      <c r="H33" s="46"/>
      <c r="I33" s="46"/>
      <c r="J33" s="3"/>
      <c r="M33" s="39"/>
    </row>
    <row r="34" spans="1:13">
      <c r="A34" s="40" t="s">
        <v>755</v>
      </c>
      <c r="B34" s="40" t="s">
        <v>755</v>
      </c>
      <c r="C34" s="43" t="s">
        <v>756</v>
      </c>
      <c r="D34" s="19"/>
      <c r="E34" s="84"/>
      <c r="F34" s="84"/>
      <c r="G34" s="84"/>
      <c r="H34" s="138">
        <f t="shared" ref="H34:H70" si="3">E34-D34</f>
        <v>0</v>
      </c>
      <c r="I34" s="189" t="str">
        <f t="shared" ref="I34:I70" si="4">IFERROR(E34/D34,"")</f>
        <v/>
      </c>
      <c r="J34" s="88"/>
      <c r="L34" s="38"/>
      <c r="M34" s="39"/>
    </row>
    <row r="35" spans="1:13">
      <c r="A35" s="40" t="s">
        <v>757</v>
      </c>
      <c r="B35" s="40" t="s">
        <v>757</v>
      </c>
      <c r="C35" s="43" t="s">
        <v>758</v>
      </c>
      <c r="D35" s="19"/>
      <c r="E35" s="84"/>
      <c r="F35" s="84"/>
      <c r="G35" s="84"/>
      <c r="H35" s="138">
        <f t="shared" si="3"/>
        <v>0</v>
      </c>
      <c r="I35" s="189" t="str">
        <f t="shared" si="4"/>
        <v/>
      </c>
      <c r="J35" s="88"/>
      <c r="L35" s="38"/>
      <c r="M35" s="39"/>
    </row>
    <row r="36" spans="1:13">
      <c r="A36" s="40" t="s">
        <v>759</v>
      </c>
      <c r="B36" s="40" t="s">
        <v>759</v>
      </c>
      <c r="C36" s="43" t="s">
        <v>760</v>
      </c>
      <c r="D36" s="19"/>
      <c r="E36" s="84"/>
      <c r="F36" s="84"/>
      <c r="G36" s="84"/>
      <c r="H36" s="138">
        <f t="shared" si="3"/>
        <v>0</v>
      </c>
      <c r="I36" s="189" t="str">
        <f t="shared" si="4"/>
        <v/>
      </c>
      <c r="J36" s="88"/>
      <c r="L36" s="38"/>
      <c r="M36" s="39"/>
    </row>
    <row r="37" spans="1:13">
      <c r="A37" s="40" t="s">
        <v>761</v>
      </c>
      <c r="B37" s="40" t="s">
        <v>761</v>
      </c>
      <c r="C37" s="43" t="s">
        <v>762</v>
      </c>
      <c r="D37" s="19"/>
      <c r="E37" s="84"/>
      <c r="F37" s="84"/>
      <c r="G37" s="84"/>
      <c r="H37" s="138">
        <f t="shared" si="3"/>
        <v>0</v>
      </c>
      <c r="I37" s="189" t="str">
        <f t="shared" si="4"/>
        <v/>
      </c>
      <c r="J37" s="88"/>
      <c r="L37" s="38"/>
      <c r="M37" s="39"/>
    </row>
    <row r="38" spans="1:13">
      <c r="A38" s="40" t="s">
        <v>763</v>
      </c>
      <c r="B38" s="40" t="s">
        <v>763</v>
      </c>
      <c r="C38" s="43" t="s">
        <v>764</v>
      </c>
      <c r="D38" s="19"/>
      <c r="E38" s="84"/>
      <c r="F38" s="84"/>
      <c r="G38" s="84"/>
      <c r="H38" s="138">
        <f t="shared" si="3"/>
        <v>0</v>
      </c>
      <c r="I38" s="189" t="str">
        <f t="shared" si="4"/>
        <v/>
      </c>
      <c r="J38" s="88"/>
      <c r="L38" s="38"/>
      <c r="M38" s="39"/>
    </row>
    <row r="39" spans="1:13">
      <c r="A39" s="40" t="s">
        <v>765</v>
      </c>
      <c r="B39" s="40" t="s">
        <v>765</v>
      </c>
      <c r="C39" s="43" t="s">
        <v>766</v>
      </c>
      <c r="D39" s="19"/>
      <c r="E39" s="84"/>
      <c r="F39" s="84"/>
      <c r="G39" s="84"/>
      <c r="H39" s="138">
        <f t="shared" si="3"/>
        <v>0</v>
      </c>
      <c r="I39" s="189" t="str">
        <f t="shared" si="4"/>
        <v/>
      </c>
      <c r="J39" s="88"/>
      <c r="L39" s="38"/>
      <c r="M39" s="39"/>
    </row>
    <row r="40" spans="1:13">
      <c r="A40" s="40" t="s">
        <v>767</v>
      </c>
      <c r="B40" s="40" t="s">
        <v>767</v>
      </c>
      <c r="C40" s="43" t="s">
        <v>768</v>
      </c>
      <c r="D40" s="19"/>
      <c r="E40" s="84"/>
      <c r="F40" s="84"/>
      <c r="G40" s="84"/>
      <c r="H40" s="138">
        <f t="shared" si="3"/>
        <v>0</v>
      </c>
      <c r="I40" s="189" t="str">
        <f t="shared" si="4"/>
        <v/>
      </c>
      <c r="J40" s="88"/>
      <c r="L40" s="38"/>
      <c r="M40" s="39"/>
    </row>
    <row r="41" spans="1:13">
      <c r="A41" s="40" t="s">
        <v>769</v>
      </c>
      <c r="B41" s="40" t="s">
        <v>769</v>
      </c>
      <c r="C41" s="43" t="s">
        <v>770</v>
      </c>
      <c r="D41" s="19"/>
      <c r="E41" s="84"/>
      <c r="F41" s="84"/>
      <c r="G41" s="84"/>
      <c r="H41" s="138">
        <f t="shared" si="3"/>
        <v>0</v>
      </c>
      <c r="I41" s="189" t="str">
        <f t="shared" si="4"/>
        <v/>
      </c>
      <c r="J41" s="88"/>
      <c r="L41" s="38"/>
      <c r="M41" s="39"/>
    </row>
    <row r="42" spans="1:13">
      <c r="A42" s="40" t="s">
        <v>771</v>
      </c>
      <c r="B42" s="40" t="s">
        <v>771</v>
      </c>
      <c r="C42" s="43" t="s">
        <v>772</v>
      </c>
      <c r="D42" s="19"/>
      <c r="E42" s="84"/>
      <c r="F42" s="84"/>
      <c r="G42" s="84"/>
      <c r="H42" s="138">
        <f t="shared" si="3"/>
        <v>0</v>
      </c>
      <c r="I42" s="189" t="str">
        <f t="shared" si="4"/>
        <v/>
      </c>
      <c r="J42" s="88"/>
      <c r="L42" s="38"/>
      <c r="M42" s="39"/>
    </row>
    <row r="43" spans="1:13">
      <c r="A43" s="40" t="s">
        <v>773</v>
      </c>
      <c r="B43" s="40" t="s">
        <v>773</v>
      </c>
      <c r="C43" s="43" t="s">
        <v>774</v>
      </c>
      <c r="D43" s="19"/>
      <c r="E43" s="84"/>
      <c r="F43" s="84"/>
      <c r="G43" s="84"/>
      <c r="H43" s="138">
        <f t="shared" si="3"/>
        <v>0</v>
      </c>
      <c r="I43" s="189" t="str">
        <f t="shared" si="4"/>
        <v/>
      </c>
      <c r="J43" s="88"/>
      <c r="L43" s="38"/>
      <c r="M43" s="39"/>
    </row>
    <row r="44" spans="1:13">
      <c r="A44" s="40" t="s">
        <v>775</v>
      </c>
      <c r="B44" s="40" t="s">
        <v>775</v>
      </c>
      <c r="C44" s="43" t="s">
        <v>776</v>
      </c>
      <c r="D44" s="19"/>
      <c r="E44" s="84"/>
      <c r="F44" s="84"/>
      <c r="G44" s="84"/>
      <c r="H44" s="138">
        <f t="shared" si="3"/>
        <v>0</v>
      </c>
      <c r="I44" s="189" t="str">
        <f t="shared" si="4"/>
        <v/>
      </c>
      <c r="J44" s="88"/>
      <c r="L44" s="38"/>
      <c r="M44" s="39"/>
    </row>
    <row r="45" spans="1:13">
      <c r="A45" s="40" t="s">
        <v>777</v>
      </c>
      <c r="B45" s="40" t="s">
        <v>777</v>
      </c>
      <c r="C45" s="43" t="s">
        <v>778</v>
      </c>
      <c r="D45" s="19"/>
      <c r="E45" s="84"/>
      <c r="F45" s="84"/>
      <c r="G45" s="84"/>
      <c r="H45" s="138">
        <f t="shared" si="3"/>
        <v>0</v>
      </c>
      <c r="I45" s="189" t="str">
        <f t="shared" si="4"/>
        <v/>
      </c>
      <c r="J45" s="88"/>
      <c r="L45" s="38"/>
      <c r="M45" s="39"/>
    </row>
    <row r="46" spans="1:13">
      <c r="A46" s="40" t="s">
        <v>779</v>
      </c>
      <c r="B46" s="40" t="s">
        <v>779</v>
      </c>
      <c r="C46" s="43" t="s">
        <v>780</v>
      </c>
      <c r="D46" s="19"/>
      <c r="E46" s="84"/>
      <c r="F46" s="84"/>
      <c r="G46" s="84"/>
      <c r="H46" s="138">
        <f t="shared" si="3"/>
        <v>0</v>
      </c>
      <c r="I46" s="189" t="str">
        <f t="shared" si="4"/>
        <v/>
      </c>
      <c r="J46" s="88"/>
      <c r="L46" s="38"/>
      <c r="M46" s="39"/>
    </row>
    <row r="47" spans="1:13">
      <c r="A47" s="40" t="s">
        <v>781</v>
      </c>
      <c r="B47" s="40" t="s">
        <v>781</v>
      </c>
      <c r="C47" s="43" t="s">
        <v>782</v>
      </c>
      <c r="D47" s="19"/>
      <c r="E47" s="84"/>
      <c r="F47" s="84"/>
      <c r="G47" s="84"/>
      <c r="H47" s="138">
        <f t="shared" si="3"/>
        <v>0</v>
      </c>
      <c r="I47" s="189" t="str">
        <f t="shared" si="4"/>
        <v/>
      </c>
      <c r="J47" s="88"/>
      <c r="L47" s="38"/>
      <c r="M47" s="39"/>
    </row>
    <row r="48" spans="1:13">
      <c r="A48" s="40" t="s">
        <v>783</v>
      </c>
      <c r="B48" s="40" t="s">
        <v>783</v>
      </c>
      <c r="C48" s="43" t="s">
        <v>784</v>
      </c>
      <c r="D48" s="19"/>
      <c r="E48" s="84"/>
      <c r="F48" s="84"/>
      <c r="G48" s="84"/>
      <c r="H48" s="138">
        <f t="shared" si="3"/>
        <v>0</v>
      </c>
      <c r="I48" s="189" t="str">
        <f t="shared" si="4"/>
        <v/>
      </c>
      <c r="J48" s="88"/>
      <c r="L48" s="38"/>
      <c r="M48" s="39"/>
    </row>
    <row r="49" spans="1:13">
      <c r="A49" s="40" t="s">
        <v>785</v>
      </c>
      <c r="B49" s="40" t="s">
        <v>785</v>
      </c>
      <c r="C49" s="43" t="s">
        <v>786</v>
      </c>
      <c r="D49" s="19"/>
      <c r="E49" s="84"/>
      <c r="F49" s="84"/>
      <c r="G49" s="84"/>
      <c r="H49" s="138">
        <f t="shared" si="3"/>
        <v>0</v>
      </c>
      <c r="I49" s="189" t="str">
        <f t="shared" si="4"/>
        <v/>
      </c>
      <c r="J49" s="88"/>
      <c r="L49" s="38"/>
      <c r="M49" s="39"/>
    </row>
    <row r="50" spans="1:13">
      <c r="A50" s="40" t="s">
        <v>787</v>
      </c>
      <c r="B50" s="40" t="s">
        <v>787</v>
      </c>
      <c r="C50" s="43" t="s">
        <v>35</v>
      </c>
      <c r="D50" s="19"/>
      <c r="E50" s="84"/>
      <c r="F50" s="84"/>
      <c r="G50" s="84"/>
      <c r="H50" s="138">
        <f t="shared" si="3"/>
        <v>0</v>
      </c>
      <c r="I50" s="189" t="str">
        <f t="shared" si="4"/>
        <v/>
      </c>
      <c r="J50" s="88"/>
      <c r="L50" s="38"/>
      <c r="M50" s="39"/>
    </row>
    <row r="51" spans="1:13" ht="12.75" customHeight="1">
      <c r="A51" s="40" t="s">
        <v>788</v>
      </c>
      <c r="B51" s="40" t="s">
        <v>788</v>
      </c>
      <c r="C51" s="43" t="s">
        <v>789</v>
      </c>
      <c r="D51" s="19"/>
      <c r="E51" s="84"/>
      <c r="F51" s="84"/>
      <c r="G51" s="84"/>
      <c r="H51" s="138">
        <f t="shared" si="3"/>
        <v>0</v>
      </c>
      <c r="I51" s="189" t="str">
        <f t="shared" si="4"/>
        <v/>
      </c>
      <c r="J51" s="88"/>
      <c r="L51" s="38"/>
      <c r="M51" s="39"/>
    </row>
    <row r="52" spans="1:13">
      <c r="A52" s="40" t="s">
        <v>790</v>
      </c>
      <c r="B52" s="40" t="s">
        <v>790</v>
      </c>
      <c r="C52" s="43" t="s">
        <v>791</v>
      </c>
      <c r="D52" s="19"/>
      <c r="E52" s="84"/>
      <c r="F52" s="84"/>
      <c r="G52" s="84"/>
      <c r="H52" s="138">
        <f t="shared" si="3"/>
        <v>0</v>
      </c>
      <c r="I52" s="189" t="str">
        <f t="shared" si="4"/>
        <v/>
      </c>
      <c r="J52" s="88"/>
      <c r="L52" s="38"/>
      <c r="M52" s="39"/>
    </row>
    <row r="53" spans="1:13">
      <c r="A53" s="40" t="s">
        <v>792</v>
      </c>
      <c r="B53" s="40" t="s">
        <v>793</v>
      </c>
      <c r="C53" s="43" t="s">
        <v>794</v>
      </c>
      <c r="D53" s="19"/>
      <c r="E53" s="84"/>
      <c r="F53" s="84"/>
      <c r="G53" s="84"/>
      <c r="H53" s="138">
        <f t="shared" si="3"/>
        <v>0</v>
      </c>
      <c r="I53" s="189" t="str">
        <f t="shared" si="4"/>
        <v/>
      </c>
      <c r="J53" s="88"/>
      <c r="L53" s="38"/>
      <c r="M53" s="39"/>
    </row>
    <row r="54" spans="1:13">
      <c r="A54" s="40"/>
      <c r="B54" s="40" t="s">
        <v>795</v>
      </c>
      <c r="C54" s="43" t="s">
        <v>796</v>
      </c>
      <c r="D54" s="19"/>
      <c r="E54" s="84"/>
      <c r="F54" s="84"/>
      <c r="G54" s="84"/>
      <c r="H54" s="138"/>
      <c r="I54" s="189"/>
      <c r="J54" s="88"/>
      <c r="L54" s="38"/>
      <c r="M54" s="39"/>
    </row>
    <row r="55" spans="1:13">
      <c r="A55" s="40"/>
      <c r="B55" s="40" t="s">
        <v>797</v>
      </c>
      <c r="C55" s="43" t="s">
        <v>798</v>
      </c>
      <c r="D55" s="19"/>
      <c r="E55" s="84"/>
      <c r="F55" s="84"/>
      <c r="G55" s="84"/>
      <c r="H55" s="138"/>
      <c r="I55" s="189"/>
      <c r="J55" s="88"/>
      <c r="L55" s="38"/>
      <c r="M55" s="39"/>
    </row>
    <row r="56" spans="1:13">
      <c r="A56" s="40"/>
      <c r="B56" s="40" t="s">
        <v>799</v>
      </c>
      <c r="C56" s="43" t="s">
        <v>800</v>
      </c>
      <c r="D56" s="19"/>
      <c r="E56" s="84"/>
      <c r="F56" s="84"/>
      <c r="G56" s="84"/>
      <c r="H56" s="138"/>
      <c r="I56" s="189"/>
      <c r="J56" s="88"/>
      <c r="L56" s="38"/>
      <c r="M56" s="39"/>
    </row>
    <row r="57" spans="1:13">
      <c r="A57" s="40"/>
      <c r="B57" s="40" t="s">
        <v>801</v>
      </c>
      <c r="C57" s="43" t="s">
        <v>802</v>
      </c>
      <c r="D57" s="19"/>
      <c r="E57" s="84"/>
      <c r="F57" s="84"/>
      <c r="G57" s="84"/>
      <c r="H57" s="138"/>
      <c r="I57" s="189"/>
      <c r="J57" s="88"/>
      <c r="L57" s="38"/>
      <c r="M57" s="39"/>
    </row>
    <row r="58" spans="1:13">
      <c r="A58" s="40"/>
      <c r="B58" s="40" t="s">
        <v>803</v>
      </c>
      <c r="C58" s="43" t="s">
        <v>804</v>
      </c>
      <c r="D58" s="19"/>
      <c r="E58" s="84"/>
      <c r="F58" s="84"/>
      <c r="G58" s="84"/>
      <c r="H58" s="138"/>
      <c r="I58" s="189"/>
      <c r="J58" s="88"/>
      <c r="L58" s="38"/>
      <c r="M58" s="39"/>
    </row>
    <row r="59" spans="1:13">
      <c r="A59" s="40"/>
      <c r="B59" s="40" t="s">
        <v>805</v>
      </c>
      <c r="C59" s="43" t="s">
        <v>806</v>
      </c>
      <c r="D59" s="19"/>
      <c r="E59" s="84"/>
      <c r="F59" s="84"/>
      <c r="G59" s="84"/>
      <c r="H59" s="138"/>
      <c r="I59" s="189"/>
      <c r="J59" s="88"/>
      <c r="L59" s="38"/>
      <c r="M59" s="39"/>
    </row>
    <row r="60" spans="1:13">
      <c r="A60" s="40" t="s">
        <v>807</v>
      </c>
      <c r="B60" s="40" t="s">
        <v>807</v>
      </c>
      <c r="C60" s="43" t="s">
        <v>808</v>
      </c>
      <c r="D60" s="19"/>
      <c r="E60" s="84"/>
      <c r="F60" s="84"/>
      <c r="G60" s="84"/>
      <c r="H60" s="138">
        <f t="shared" si="3"/>
        <v>0</v>
      </c>
      <c r="I60" s="189" t="str">
        <f t="shared" si="4"/>
        <v/>
      </c>
      <c r="J60" s="88"/>
      <c r="L60" s="38"/>
      <c r="M60" s="39"/>
    </row>
    <row r="61" spans="1:13">
      <c r="A61" s="40" t="s">
        <v>809</v>
      </c>
      <c r="B61" s="40" t="s">
        <v>809</v>
      </c>
      <c r="C61" s="43" t="s">
        <v>810</v>
      </c>
      <c r="D61" s="19"/>
      <c r="E61" s="84"/>
      <c r="F61" s="84"/>
      <c r="G61" s="84"/>
      <c r="H61" s="138">
        <f t="shared" si="3"/>
        <v>0</v>
      </c>
      <c r="I61" s="189" t="str">
        <f t="shared" si="4"/>
        <v/>
      </c>
      <c r="J61" s="88"/>
      <c r="L61" s="38"/>
      <c r="M61" s="39"/>
    </row>
    <row r="62" spans="1:13">
      <c r="A62" s="40" t="s">
        <v>811</v>
      </c>
      <c r="B62" s="40" t="s">
        <v>811</v>
      </c>
      <c r="C62" s="43" t="s">
        <v>812</v>
      </c>
      <c r="D62" s="19"/>
      <c r="E62" s="84"/>
      <c r="F62" s="84"/>
      <c r="G62" s="84"/>
      <c r="H62" s="138">
        <f t="shared" si="3"/>
        <v>0</v>
      </c>
      <c r="I62" s="189" t="str">
        <f t="shared" si="4"/>
        <v/>
      </c>
      <c r="J62" s="88"/>
      <c r="L62" s="38"/>
      <c r="M62" s="39"/>
    </row>
    <row r="63" spans="1:13">
      <c r="A63" s="40" t="s">
        <v>813</v>
      </c>
      <c r="B63" s="40" t="s">
        <v>813</v>
      </c>
      <c r="C63" s="43" t="s">
        <v>814</v>
      </c>
      <c r="D63" s="19"/>
      <c r="E63" s="84"/>
      <c r="F63" s="84"/>
      <c r="G63" s="84"/>
      <c r="H63" s="138">
        <f t="shared" si="3"/>
        <v>0</v>
      </c>
      <c r="I63" s="189" t="str">
        <f t="shared" si="4"/>
        <v/>
      </c>
      <c r="J63" s="88"/>
      <c r="L63" s="38"/>
      <c r="M63" s="39"/>
    </row>
    <row r="64" spans="1:13">
      <c r="A64" s="40" t="s">
        <v>815</v>
      </c>
      <c r="B64" s="40" t="s">
        <v>815</v>
      </c>
      <c r="C64" s="43" t="s">
        <v>816</v>
      </c>
      <c r="D64" s="19"/>
      <c r="E64" s="84"/>
      <c r="F64" s="84"/>
      <c r="G64" s="84"/>
      <c r="H64" s="138">
        <f t="shared" si="3"/>
        <v>0</v>
      </c>
      <c r="I64" s="189" t="str">
        <f t="shared" si="4"/>
        <v/>
      </c>
      <c r="J64" s="88"/>
      <c r="L64" s="38"/>
      <c r="M64" s="39"/>
    </row>
    <row r="65" spans="1:13">
      <c r="A65" s="40" t="s">
        <v>817</v>
      </c>
      <c r="B65" s="40" t="s">
        <v>817</v>
      </c>
      <c r="C65" s="43" t="s">
        <v>818</v>
      </c>
      <c r="D65" s="19"/>
      <c r="E65" s="84"/>
      <c r="F65" s="84"/>
      <c r="G65" s="84"/>
      <c r="H65" s="138">
        <f t="shared" si="3"/>
        <v>0</v>
      </c>
      <c r="I65" s="189" t="str">
        <f t="shared" si="4"/>
        <v/>
      </c>
      <c r="J65" s="88"/>
      <c r="L65" s="38"/>
      <c r="M65" s="39"/>
    </row>
    <row r="66" spans="1:13">
      <c r="A66" s="40" t="s">
        <v>819</v>
      </c>
      <c r="B66" s="40" t="s">
        <v>819</v>
      </c>
      <c r="C66" s="43" t="s">
        <v>820</v>
      </c>
      <c r="D66" s="19"/>
      <c r="E66" s="84"/>
      <c r="F66" s="84"/>
      <c r="G66" s="84"/>
      <c r="H66" s="138">
        <f t="shared" si="3"/>
        <v>0</v>
      </c>
      <c r="I66" s="189" t="str">
        <f t="shared" si="4"/>
        <v/>
      </c>
      <c r="J66" s="88"/>
      <c r="L66" s="38"/>
      <c r="M66" s="39"/>
    </row>
    <row r="67" spans="1:13">
      <c r="A67" s="40" t="s">
        <v>821</v>
      </c>
      <c r="B67" s="40" t="s">
        <v>822</v>
      </c>
      <c r="C67" s="43" t="s">
        <v>823</v>
      </c>
      <c r="D67" s="19"/>
      <c r="E67" s="84"/>
      <c r="F67" s="84"/>
      <c r="G67" s="84"/>
      <c r="H67" s="138">
        <f t="shared" si="3"/>
        <v>0</v>
      </c>
      <c r="I67" s="189" t="str">
        <f t="shared" si="4"/>
        <v/>
      </c>
      <c r="J67" s="88"/>
      <c r="L67" s="38"/>
      <c r="M67" s="39"/>
    </row>
    <row r="68" spans="1:13">
      <c r="A68" s="40" t="s">
        <v>824</v>
      </c>
      <c r="B68" s="40" t="s">
        <v>825</v>
      </c>
      <c r="C68" s="43" t="s">
        <v>826</v>
      </c>
      <c r="D68" s="19"/>
      <c r="E68" s="84"/>
      <c r="F68" s="84"/>
      <c r="G68" s="84"/>
      <c r="H68" s="138">
        <f t="shared" si="3"/>
        <v>0</v>
      </c>
      <c r="I68" s="189" t="str">
        <f t="shared" si="4"/>
        <v/>
      </c>
      <c r="J68" s="88"/>
      <c r="L68" s="38"/>
      <c r="M68" s="39"/>
    </row>
    <row r="69" spans="1:13">
      <c r="A69" s="40" t="s">
        <v>827</v>
      </c>
      <c r="B69" s="40" t="s">
        <v>824</v>
      </c>
      <c r="C69" s="43" t="s">
        <v>828</v>
      </c>
      <c r="D69" s="19"/>
      <c r="E69" s="84"/>
      <c r="F69" s="84"/>
      <c r="G69" s="84"/>
      <c r="H69" s="138">
        <f t="shared" si="3"/>
        <v>0</v>
      </c>
      <c r="I69" s="189" t="str">
        <f t="shared" si="4"/>
        <v/>
      </c>
      <c r="J69" s="88"/>
      <c r="L69" s="38"/>
      <c r="M69" s="39"/>
    </row>
    <row r="70" spans="1:13">
      <c r="A70" s="132"/>
      <c r="B70" s="40" t="s">
        <v>827</v>
      </c>
      <c r="C70" s="43" t="s">
        <v>829</v>
      </c>
      <c r="D70" s="19"/>
      <c r="E70" s="84"/>
      <c r="F70" s="84"/>
      <c r="G70" s="84"/>
      <c r="H70" s="138">
        <f t="shared" si="3"/>
        <v>0</v>
      </c>
      <c r="I70" s="189" t="str">
        <f t="shared" si="4"/>
        <v/>
      </c>
      <c r="J70" s="88"/>
      <c r="L70" s="38"/>
      <c r="M70" s="39"/>
    </row>
    <row r="71" spans="1:13">
      <c r="B71" s="40"/>
      <c r="C71" s="45"/>
      <c r="D71" s="46"/>
      <c r="E71" s="46"/>
      <c r="F71" s="46"/>
      <c r="G71" s="46"/>
      <c r="H71" s="46"/>
      <c r="I71" s="46"/>
      <c r="J71" s="3"/>
    </row>
    <row r="72" spans="1:13">
      <c r="B72" s="868" t="s">
        <v>830</v>
      </c>
      <c r="C72" s="869"/>
      <c r="D72" s="18">
        <f>SUM(D34:D71)</f>
        <v>0</v>
      </c>
      <c r="E72" s="18">
        <f>SUM(E34:E71)</f>
        <v>0</v>
      </c>
      <c r="F72" s="18">
        <f>SUM(F34:F71)</f>
        <v>0</v>
      </c>
      <c r="G72" s="18">
        <f>SUM(G34:G71)</f>
        <v>0</v>
      </c>
      <c r="H72" s="18">
        <f t="shared" ref="H72" si="5">E72-D72</f>
        <v>0</v>
      </c>
      <c r="I72" s="18"/>
      <c r="J72" s="7"/>
    </row>
    <row r="73" spans="1:13">
      <c r="B73" s="47"/>
      <c r="C73" s="48"/>
      <c r="D73" s="20"/>
      <c r="E73" s="21"/>
      <c r="F73" s="49"/>
      <c r="G73" s="49"/>
      <c r="H73" s="20"/>
      <c r="I73" s="20"/>
      <c r="J73" s="50"/>
      <c r="L73" s="38"/>
      <c r="M73" s="39"/>
    </row>
    <row r="74" spans="1:13">
      <c r="B74" s="868" t="s">
        <v>831</v>
      </c>
      <c r="C74" s="869"/>
      <c r="D74" s="18">
        <f>D31-D72</f>
        <v>0</v>
      </c>
      <c r="E74" s="18">
        <f>E31-E72</f>
        <v>0</v>
      </c>
      <c r="F74" s="18">
        <f t="shared" ref="F74:G74" si="6">F31-F72</f>
        <v>0</v>
      </c>
      <c r="G74" s="18">
        <f t="shared" si="6"/>
        <v>0</v>
      </c>
      <c r="H74" s="18">
        <f t="shared" ref="H74" si="7">E74-D74</f>
        <v>0</v>
      </c>
      <c r="I74" s="18"/>
      <c r="J74" s="51" t="str">
        <f>IF(E74&lt;-1,"2026-27 in year revenue deficit budget is being set","")</f>
        <v/>
      </c>
    </row>
    <row r="75" spans="1:13">
      <c r="B75" s="47"/>
      <c r="D75" s="21"/>
      <c r="E75" s="21"/>
      <c r="F75" s="49"/>
      <c r="G75" s="49"/>
      <c r="H75" s="21"/>
      <c r="I75" s="21"/>
      <c r="J75" s="52"/>
      <c r="L75" s="38"/>
      <c r="M75" s="39"/>
    </row>
    <row r="76" spans="1:13">
      <c r="B76" s="868" t="s">
        <v>832</v>
      </c>
      <c r="C76" s="869"/>
      <c r="D76" s="18"/>
      <c r="E76" s="18">
        <f>E13+E74</f>
        <v>0</v>
      </c>
      <c r="F76" s="18">
        <f>F13+F74</f>
        <v>0</v>
      </c>
      <c r="G76" s="18">
        <f>G13+G74</f>
        <v>0</v>
      </c>
      <c r="H76" s="18">
        <f t="shared" ref="H76" si="8">E76-D76</f>
        <v>0</v>
      </c>
      <c r="I76" s="18"/>
      <c r="J76" s="51" t="str">
        <f>IF(E76&lt;-1,"2026-27 revenue deficit budget is being set","")</f>
        <v/>
      </c>
    </row>
    <row r="77" spans="1:13">
      <c r="B77" s="53"/>
      <c r="C77" s="54"/>
      <c r="D77" s="20"/>
      <c r="E77" s="20"/>
      <c r="F77" s="20"/>
      <c r="G77" s="20"/>
      <c r="H77" s="20"/>
      <c r="I77" s="20"/>
      <c r="J77" s="15"/>
      <c r="L77" s="38"/>
      <c r="M77" s="39"/>
    </row>
    <row r="78" spans="1:13" ht="18">
      <c r="B78" s="55" t="s">
        <v>833</v>
      </c>
      <c r="D78" s="21"/>
      <c r="E78" s="21"/>
      <c r="F78" s="21"/>
      <c r="G78" s="21"/>
      <c r="H78" s="21"/>
      <c r="I78" s="21"/>
      <c r="J78" s="13"/>
      <c r="L78" s="38"/>
      <c r="M78" s="39"/>
    </row>
    <row r="79" spans="1:13" ht="12" customHeight="1">
      <c r="B79" s="55"/>
      <c r="C79" s="56"/>
      <c r="D79" s="21"/>
      <c r="E79" s="57"/>
      <c r="F79" s="57"/>
      <c r="G79" s="57"/>
      <c r="H79" s="21"/>
      <c r="I79" s="21"/>
      <c r="J79" s="13"/>
      <c r="L79" s="38"/>
      <c r="M79" s="39"/>
    </row>
    <row r="80" spans="1:13">
      <c r="B80" s="868" t="s">
        <v>834</v>
      </c>
      <c r="C80" s="869"/>
      <c r="D80" s="18"/>
      <c r="E80" s="556"/>
      <c r="F80" s="18">
        <f>E103</f>
        <v>0</v>
      </c>
      <c r="G80" s="18">
        <f t="shared" ref="G80" si="9">F103</f>
        <v>0</v>
      </c>
      <c r="H80" s="18"/>
      <c r="I80" s="18"/>
      <c r="J80" s="85"/>
      <c r="L80" s="38"/>
      <c r="M80" s="39"/>
    </row>
    <row r="81" spans="1:13" ht="12" customHeight="1">
      <c r="B81" s="58"/>
      <c r="C81" s="43"/>
      <c r="D81" s="17"/>
      <c r="E81" s="17"/>
      <c r="F81" s="17"/>
      <c r="G81" s="17"/>
      <c r="H81" s="17"/>
      <c r="I81" s="17"/>
      <c r="J81" s="1"/>
      <c r="L81" s="38"/>
      <c r="M81" s="39"/>
    </row>
    <row r="82" spans="1:13">
      <c r="B82" s="40"/>
      <c r="C82" s="41" t="s">
        <v>835</v>
      </c>
      <c r="D82" s="136"/>
      <c r="E82" s="16"/>
      <c r="F82" s="16"/>
      <c r="G82" s="16"/>
      <c r="H82" s="136"/>
      <c r="I82" s="136"/>
      <c r="J82" s="3"/>
    </row>
    <row r="83" spans="1:13">
      <c r="A83" s="40" t="s">
        <v>836</v>
      </c>
      <c r="B83" s="40" t="s">
        <v>836</v>
      </c>
      <c r="C83" s="43" t="s">
        <v>837</v>
      </c>
      <c r="D83" s="19"/>
      <c r="E83" s="84"/>
      <c r="F83" s="84"/>
      <c r="G83" s="84"/>
      <c r="H83" s="138">
        <f t="shared" ref="H83:H85" si="10">E83-D83</f>
        <v>0</v>
      </c>
      <c r="I83" s="189" t="str">
        <f>IFERROR(E83/D83,"")</f>
        <v/>
      </c>
      <c r="J83" s="88"/>
      <c r="L83" s="38"/>
    </row>
    <row r="84" spans="1:13">
      <c r="A84" s="40" t="s">
        <v>838</v>
      </c>
      <c r="B84" s="40" t="s">
        <v>838</v>
      </c>
      <c r="C84" s="43" t="s">
        <v>839</v>
      </c>
      <c r="D84" s="19"/>
      <c r="E84" s="84"/>
      <c r="F84" s="84"/>
      <c r="G84" s="84"/>
      <c r="H84" s="138">
        <f t="shared" si="10"/>
        <v>0</v>
      </c>
      <c r="I84" s="189" t="str">
        <f t="shared" ref="I84:I85" si="11">IFERROR(E84/D84,"")</f>
        <v/>
      </c>
      <c r="J84" s="88"/>
      <c r="L84" s="38"/>
    </row>
    <row r="85" spans="1:13">
      <c r="A85" s="40" t="s">
        <v>840</v>
      </c>
      <c r="B85" s="40" t="s">
        <v>840</v>
      </c>
      <c r="C85" s="43" t="s">
        <v>841</v>
      </c>
      <c r="D85" s="19"/>
      <c r="E85" s="19">
        <f>E70</f>
        <v>0</v>
      </c>
      <c r="F85" s="19">
        <f>F70</f>
        <v>0</v>
      </c>
      <c r="G85" s="19">
        <f>G70</f>
        <v>0</v>
      </c>
      <c r="H85" s="19">
        <f t="shared" si="10"/>
        <v>0</v>
      </c>
      <c r="I85" s="189" t="str">
        <f t="shared" si="11"/>
        <v/>
      </c>
      <c r="J85" s="89"/>
      <c r="L85" s="38"/>
    </row>
    <row r="86" spans="1:13">
      <c r="B86" s="40"/>
      <c r="C86" s="45"/>
      <c r="D86" s="16"/>
      <c r="E86" s="16"/>
      <c r="F86" s="16"/>
      <c r="G86" s="16"/>
      <c r="H86" s="16"/>
      <c r="I86" s="16"/>
      <c r="J86" s="2"/>
    </row>
    <row r="87" spans="1:13">
      <c r="B87" s="868" t="s">
        <v>842</v>
      </c>
      <c r="C87" s="869"/>
      <c r="D87" s="18">
        <f t="shared" ref="D87:G87" si="12">SUM(D83:D85)</f>
        <v>0</v>
      </c>
      <c r="E87" s="18">
        <f t="shared" si="12"/>
        <v>0</v>
      </c>
      <c r="F87" s="18">
        <f t="shared" si="12"/>
        <v>0</v>
      </c>
      <c r="G87" s="18">
        <f t="shared" si="12"/>
        <v>0</v>
      </c>
      <c r="H87" s="18">
        <f t="shared" ref="H87" si="13">E87-D87</f>
        <v>0</v>
      </c>
      <c r="I87" s="18"/>
      <c r="J87" s="85"/>
    </row>
    <row r="88" spans="1:13">
      <c r="B88" s="40"/>
      <c r="C88" s="45"/>
      <c r="D88" s="59"/>
      <c r="E88" s="59"/>
      <c r="F88" s="59"/>
      <c r="G88" s="59"/>
      <c r="H88" s="59"/>
      <c r="I88" s="59"/>
      <c r="J88" s="2"/>
    </row>
    <row r="89" spans="1:13">
      <c r="B89" s="40"/>
      <c r="C89" s="41" t="s">
        <v>843</v>
      </c>
      <c r="D89" s="46"/>
      <c r="E89" s="46"/>
      <c r="F89" s="46"/>
      <c r="G89" s="46"/>
      <c r="H89" s="46"/>
      <c r="I89" s="46"/>
      <c r="J89" s="3"/>
    </row>
    <row r="90" spans="1:13">
      <c r="A90" s="40" t="s">
        <v>844</v>
      </c>
      <c r="B90" s="40" t="s">
        <v>844</v>
      </c>
      <c r="C90" s="43" t="s">
        <v>845</v>
      </c>
      <c r="D90" s="19"/>
      <c r="E90" s="84"/>
      <c r="F90" s="84"/>
      <c r="G90" s="84"/>
      <c r="H90" s="138">
        <f t="shared" ref="H90:H97" si="14">E90-D90</f>
        <v>0</v>
      </c>
      <c r="I90" s="138" t="str">
        <f t="shared" ref="I90:I97" si="15">IFERROR(E90/D90,"")</f>
        <v/>
      </c>
      <c r="J90" s="88"/>
      <c r="L90" s="38"/>
    </row>
    <row r="91" spans="1:13">
      <c r="A91" s="40" t="s">
        <v>846</v>
      </c>
      <c r="B91" s="40" t="s">
        <v>846</v>
      </c>
      <c r="C91" s="43" t="s">
        <v>847</v>
      </c>
      <c r="D91" s="19"/>
      <c r="E91" s="84"/>
      <c r="F91" s="84"/>
      <c r="G91" s="84"/>
      <c r="H91" s="138">
        <f t="shared" si="14"/>
        <v>0</v>
      </c>
      <c r="I91" s="138" t="str">
        <f t="shared" si="15"/>
        <v/>
      </c>
      <c r="J91" s="88"/>
      <c r="L91" s="38"/>
    </row>
    <row r="92" spans="1:13">
      <c r="A92" s="40" t="s">
        <v>848</v>
      </c>
      <c r="B92" s="40" t="s">
        <v>848</v>
      </c>
      <c r="C92" s="43" t="s">
        <v>849</v>
      </c>
      <c r="D92" s="19"/>
      <c r="E92" s="84"/>
      <c r="F92" s="84"/>
      <c r="G92" s="84"/>
      <c r="H92" s="138">
        <f t="shared" si="14"/>
        <v>0</v>
      </c>
      <c r="I92" s="138" t="str">
        <f t="shared" si="15"/>
        <v/>
      </c>
      <c r="J92" s="88"/>
      <c r="L92" s="38"/>
    </row>
    <row r="93" spans="1:13">
      <c r="A93" s="40"/>
      <c r="B93" s="40" t="s">
        <v>850</v>
      </c>
      <c r="C93" s="43" t="s">
        <v>794</v>
      </c>
      <c r="D93" s="19"/>
      <c r="E93" s="84"/>
      <c r="F93" s="84"/>
      <c r="G93" s="84"/>
      <c r="H93" s="138"/>
      <c r="I93" s="138"/>
      <c r="J93" s="88"/>
      <c r="L93" s="38"/>
    </row>
    <row r="94" spans="1:13">
      <c r="A94" s="40"/>
      <c r="B94" s="40" t="s">
        <v>851</v>
      </c>
      <c r="C94" s="43" t="s">
        <v>796</v>
      </c>
      <c r="D94" s="19"/>
      <c r="E94" s="84"/>
      <c r="F94" s="84"/>
      <c r="G94" s="84"/>
      <c r="H94" s="138"/>
      <c r="I94" s="138"/>
      <c r="J94" s="88"/>
      <c r="L94" s="38"/>
    </row>
    <row r="95" spans="1:13">
      <c r="A95" s="40"/>
      <c r="B95" s="40" t="s">
        <v>852</v>
      </c>
      <c r="C95" s="43" t="s">
        <v>800</v>
      </c>
      <c r="D95" s="19"/>
      <c r="E95" s="84"/>
      <c r="F95" s="84"/>
      <c r="G95" s="84"/>
      <c r="H95" s="138"/>
      <c r="I95" s="138"/>
      <c r="J95" s="88"/>
      <c r="L95" s="38"/>
    </row>
    <row r="96" spans="1:13">
      <c r="A96" s="40"/>
      <c r="B96" s="40" t="s">
        <v>853</v>
      </c>
      <c r="C96" s="43" t="s">
        <v>854</v>
      </c>
      <c r="D96" s="19"/>
      <c r="E96" s="84"/>
      <c r="F96" s="84"/>
      <c r="G96" s="84"/>
      <c r="H96" s="138"/>
      <c r="I96" s="138"/>
      <c r="J96" s="88"/>
      <c r="L96" s="38"/>
    </row>
    <row r="97" spans="1:13">
      <c r="A97" s="40" t="s">
        <v>855</v>
      </c>
      <c r="B97" s="40" t="s">
        <v>856</v>
      </c>
      <c r="C97" s="43" t="s">
        <v>804</v>
      </c>
      <c r="D97" s="19"/>
      <c r="E97" s="84"/>
      <c r="F97" s="84"/>
      <c r="G97" s="84"/>
      <c r="H97" s="138">
        <f t="shared" si="14"/>
        <v>0</v>
      </c>
      <c r="I97" s="138" t="str">
        <f t="shared" si="15"/>
        <v/>
      </c>
      <c r="J97" s="88"/>
      <c r="L97" s="38"/>
    </row>
    <row r="98" spans="1:13">
      <c r="B98" s="40"/>
      <c r="C98" s="45"/>
      <c r="D98" s="16"/>
      <c r="E98" s="16"/>
      <c r="F98" s="16"/>
      <c r="G98" s="16"/>
      <c r="H98" s="16"/>
      <c r="I98" s="16"/>
      <c r="J98" s="3"/>
    </row>
    <row r="99" spans="1:13">
      <c r="B99" s="868" t="s">
        <v>857</v>
      </c>
      <c r="C99" s="869"/>
      <c r="D99" s="18">
        <f t="shared" ref="D99:G99" si="16">SUM(D90:D98)</f>
        <v>0</v>
      </c>
      <c r="E99" s="18">
        <f t="shared" si="16"/>
        <v>0</v>
      </c>
      <c r="F99" s="18">
        <f t="shared" si="16"/>
        <v>0</v>
      </c>
      <c r="G99" s="18">
        <f t="shared" si="16"/>
        <v>0</v>
      </c>
      <c r="H99" s="18">
        <f t="shared" ref="H99" si="17">E99-D99</f>
        <v>0</v>
      </c>
      <c r="I99" s="18"/>
      <c r="J99" s="7"/>
    </row>
    <row r="100" spans="1:13" ht="12" customHeight="1">
      <c r="B100" s="55"/>
      <c r="C100" s="48"/>
      <c r="D100" s="60"/>
      <c r="E100" s="60"/>
      <c r="F100" s="61"/>
      <c r="G100" s="61"/>
      <c r="H100" s="60"/>
      <c r="I100" s="60"/>
      <c r="J100" s="52"/>
      <c r="L100" s="38"/>
      <c r="M100" s="39"/>
    </row>
    <row r="101" spans="1:13">
      <c r="B101" s="868" t="s">
        <v>858</v>
      </c>
      <c r="C101" s="869"/>
      <c r="D101" s="18">
        <f>D87-D99</f>
        <v>0</v>
      </c>
      <c r="E101" s="18">
        <f>E87-E99</f>
        <v>0</v>
      </c>
      <c r="F101" s="18">
        <f>F87-F99</f>
        <v>0</v>
      </c>
      <c r="G101" s="18">
        <f>G87-G99</f>
        <v>0</v>
      </c>
      <c r="H101" s="18">
        <f t="shared" ref="H101" si="18">E101-D101</f>
        <v>0</v>
      </c>
      <c r="I101" s="18"/>
      <c r="J101" s="51" t="str">
        <f>IF(E101&lt;-1,"2026-27 in year deficit capital budget is being set","")</f>
        <v/>
      </c>
    </row>
    <row r="102" spans="1:13">
      <c r="B102" s="62"/>
      <c r="C102" s="48"/>
      <c r="D102" s="60"/>
      <c r="E102" s="63"/>
      <c r="F102" s="61"/>
      <c r="G102" s="61"/>
      <c r="H102" s="60"/>
      <c r="I102" s="60"/>
      <c r="J102" s="52"/>
      <c r="L102" s="38"/>
      <c r="M102" s="39"/>
    </row>
    <row r="103" spans="1:13">
      <c r="B103" s="868" t="s">
        <v>859</v>
      </c>
      <c r="C103" s="869"/>
      <c r="D103" s="18">
        <f t="shared" ref="D103:G103" si="19">D80+D101</f>
        <v>0</v>
      </c>
      <c r="E103" s="18">
        <f t="shared" si="19"/>
        <v>0</v>
      </c>
      <c r="F103" s="18">
        <f t="shared" si="19"/>
        <v>0</v>
      </c>
      <c r="G103" s="18">
        <f t="shared" si="19"/>
        <v>0</v>
      </c>
      <c r="H103" s="18">
        <f t="shared" ref="H103" si="20">E103-D103</f>
        <v>0</v>
      </c>
      <c r="I103" s="18"/>
      <c r="J103" s="51" t="str">
        <f>IF(E103&lt;-1,"2026-27 deficit capital budget is being set","")</f>
        <v/>
      </c>
    </row>
    <row r="104" spans="1:13">
      <c r="B104" s="53"/>
      <c r="C104" s="33"/>
      <c r="D104" s="20"/>
      <c r="E104" s="20"/>
      <c r="F104" s="20"/>
      <c r="G104" s="20"/>
      <c r="H104" s="20"/>
      <c r="I104" s="20"/>
      <c r="J104" s="86"/>
    </row>
    <row r="105" spans="1:13" ht="18">
      <c r="B105" s="55" t="s">
        <v>860</v>
      </c>
      <c r="D105" s="21"/>
      <c r="E105" s="21"/>
      <c r="F105" s="21"/>
      <c r="G105" s="21"/>
      <c r="H105" s="21"/>
      <c r="I105" s="21"/>
      <c r="J105" s="13"/>
      <c r="L105" s="38"/>
      <c r="M105" s="39"/>
    </row>
    <row r="106" spans="1:13" ht="12" customHeight="1">
      <c r="B106" s="55"/>
      <c r="D106" s="21"/>
      <c r="E106" s="21"/>
      <c r="F106" s="21"/>
      <c r="G106" s="21"/>
      <c r="H106" s="21"/>
      <c r="I106" s="21"/>
      <c r="J106" s="13"/>
      <c r="L106" s="38"/>
      <c r="M106" s="39"/>
    </row>
    <row r="107" spans="1:13">
      <c r="B107" s="868" t="s">
        <v>861</v>
      </c>
      <c r="C107" s="869"/>
      <c r="D107" s="18"/>
      <c r="E107" s="556"/>
      <c r="F107" s="18">
        <f>E123</f>
        <v>0</v>
      </c>
      <c r="G107" s="18">
        <f>F123</f>
        <v>0</v>
      </c>
      <c r="H107" s="18"/>
      <c r="I107" s="18"/>
      <c r="J107" s="85"/>
    </row>
    <row r="108" spans="1:13">
      <c r="B108" s="62"/>
      <c r="C108" s="64"/>
      <c r="D108" s="17"/>
      <c r="E108" s="17"/>
      <c r="F108" s="17"/>
      <c r="G108" s="17"/>
      <c r="H108" s="17"/>
      <c r="I108" s="17"/>
      <c r="J108" s="1"/>
      <c r="L108" s="38"/>
      <c r="M108" s="39"/>
    </row>
    <row r="109" spans="1:13">
      <c r="B109" s="62"/>
      <c r="C109" s="41" t="s">
        <v>862</v>
      </c>
      <c r="D109" s="17"/>
      <c r="E109" s="17"/>
      <c r="F109" s="17"/>
      <c r="G109" s="17"/>
      <c r="H109" s="17"/>
      <c r="I109" s="17"/>
      <c r="J109" s="1"/>
      <c r="L109" s="38"/>
      <c r="M109" s="39"/>
    </row>
    <row r="110" spans="1:13">
      <c r="A110" s="62" t="s">
        <v>863</v>
      </c>
      <c r="B110" s="40" t="s">
        <v>863</v>
      </c>
      <c r="C110" s="43" t="s">
        <v>864</v>
      </c>
      <c r="D110" s="19"/>
      <c r="E110" s="84"/>
      <c r="F110" s="84"/>
      <c r="G110" s="84"/>
      <c r="H110" s="138">
        <f t="shared" ref="H110:H111" si="21">E110-D110</f>
        <v>0</v>
      </c>
      <c r="I110" s="138" t="str">
        <f t="shared" ref="I110:I111" si="22">IFERROR(E110/D110,"")</f>
        <v/>
      </c>
      <c r="J110" s="88"/>
      <c r="L110" s="38"/>
      <c r="M110" s="39"/>
    </row>
    <row r="111" spans="1:13">
      <c r="A111" s="62" t="s">
        <v>865</v>
      </c>
      <c r="B111" s="40" t="s">
        <v>865</v>
      </c>
      <c r="C111" s="43" t="s">
        <v>866</v>
      </c>
      <c r="D111" s="19"/>
      <c r="E111" s="84"/>
      <c r="F111" s="84"/>
      <c r="G111" s="84"/>
      <c r="H111" s="138">
        <f t="shared" si="21"/>
        <v>0</v>
      </c>
      <c r="I111" s="138" t="str">
        <f t="shared" si="22"/>
        <v/>
      </c>
      <c r="J111" s="88"/>
      <c r="L111" s="38"/>
      <c r="M111" s="39"/>
    </row>
    <row r="112" spans="1:13">
      <c r="B112" s="62"/>
      <c r="C112" s="43"/>
      <c r="D112" s="17"/>
      <c r="E112" s="17"/>
      <c r="F112" s="17"/>
      <c r="G112" s="17"/>
      <c r="H112" s="17"/>
      <c r="I112" s="17"/>
      <c r="J112" s="1"/>
      <c r="L112" s="38"/>
      <c r="M112" s="39"/>
    </row>
    <row r="113" spans="1:13">
      <c r="B113" s="868" t="s">
        <v>867</v>
      </c>
      <c r="C113" s="869"/>
      <c r="D113" s="18">
        <f>SUM(D110:D112)</f>
        <v>0</v>
      </c>
      <c r="E113" s="18">
        <f>SUM(E110:E112)</f>
        <v>0</v>
      </c>
      <c r="F113" s="18">
        <f>SUM(F110:F112)</f>
        <v>0</v>
      </c>
      <c r="G113" s="18">
        <f>SUM(G110:G112)</f>
        <v>0</v>
      </c>
      <c r="H113" s="18"/>
      <c r="I113" s="18"/>
      <c r="J113" s="85"/>
    </row>
    <row r="114" spans="1:13">
      <c r="B114" s="62"/>
      <c r="C114" s="41"/>
      <c r="D114" s="17"/>
      <c r="E114" s="17"/>
      <c r="F114" s="17"/>
      <c r="G114" s="17"/>
      <c r="H114" s="17"/>
      <c r="I114" s="17"/>
      <c r="J114" s="87"/>
    </row>
    <row r="115" spans="1:13">
      <c r="B115" s="62"/>
      <c r="C115" s="41" t="s">
        <v>868</v>
      </c>
      <c r="D115" s="17"/>
      <c r="E115" s="17"/>
      <c r="F115" s="17"/>
      <c r="G115" s="17"/>
      <c r="H115" s="17"/>
      <c r="I115" s="17"/>
      <c r="J115" s="87"/>
    </row>
    <row r="116" spans="1:13">
      <c r="A116" s="62" t="s">
        <v>869</v>
      </c>
      <c r="B116" s="40" t="s">
        <v>869</v>
      </c>
      <c r="C116" s="43" t="s">
        <v>870</v>
      </c>
      <c r="D116" s="19"/>
      <c r="E116" s="84"/>
      <c r="F116" s="84"/>
      <c r="G116" s="84"/>
      <c r="H116" s="138">
        <f t="shared" ref="H116:H117" si="23">E116-D116</f>
        <v>0</v>
      </c>
      <c r="I116" s="138" t="str">
        <f t="shared" ref="I116:I117" si="24">IFERROR(E116/D116,"")</f>
        <v/>
      </c>
      <c r="J116" s="88"/>
      <c r="L116" s="38"/>
      <c r="M116" s="39"/>
    </row>
    <row r="117" spans="1:13">
      <c r="A117" s="62" t="s">
        <v>871</v>
      </c>
      <c r="B117" s="40" t="s">
        <v>871</v>
      </c>
      <c r="C117" s="43" t="s">
        <v>872</v>
      </c>
      <c r="D117" s="19"/>
      <c r="E117" s="84"/>
      <c r="F117" s="84"/>
      <c r="G117" s="84"/>
      <c r="H117" s="138">
        <f t="shared" si="23"/>
        <v>0</v>
      </c>
      <c r="I117" s="138" t="str">
        <f t="shared" si="24"/>
        <v/>
      </c>
      <c r="J117" s="88"/>
      <c r="L117" s="38"/>
      <c r="M117" s="39"/>
    </row>
    <row r="118" spans="1:13" s="26" customFormat="1">
      <c r="B118" s="65"/>
      <c r="C118" s="41"/>
      <c r="D118" s="66"/>
      <c r="E118" s="66"/>
      <c r="F118" s="66"/>
      <c r="G118" s="66"/>
      <c r="H118" s="66"/>
      <c r="I118" s="66"/>
      <c r="J118" s="4"/>
      <c r="K118" s="38"/>
      <c r="L118" s="25"/>
    </row>
    <row r="119" spans="1:13">
      <c r="B119" s="868" t="s">
        <v>873</v>
      </c>
      <c r="C119" s="869" t="s">
        <v>873</v>
      </c>
      <c r="D119" s="18">
        <f>SUM(D116:D118)</f>
        <v>0</v>
      </c>
      <c r="E119" s="18">
        <f>SUM(E116:E118)</f>
        <v>0</v>
      </c>
      <c r="F119" s="18">
        <f>SUM(F116:F118)</f>
        <v>0</v>
      </c>
      <c r="G119" s="18">
        <f>SUM(G116:G118)</f>
        <v>0</v>
      </c>
      <c r="H119" s="18">
        <f t="shared" ref="H119" si="25">E119-D119</f>
        <v>0</v>
      </c>
      <c r="I119" s="18"/>
      <c r="J119" s="7"/>
    </row>
    <row r="120" spans="1:13">
      <c r="B120" s="62"/>
      <c r="C120" s="41"/>
      <c r="D120" s="17"/>
      <c r="E120" s="17"/>
      <c r="F120" s="17"/>
      <c r="G120" s="17"/>
      <c r="H120" s="17"/>
      <c r="I120" s="17"/>
      <c r="J120" s="12"/>
    </row>
    <row r="121" spans="1:13">
      <c r="B121" s="868" t="s">
        <v>874</v>
      </c>
      <c r="C121" s="869"/>
      <c r="D121" s="18">
        <f>D113-D119</f>
        <v>0</v>
      </c>
      <c r="E121" s="18">
        <f>E113-E119</f>
        <v>0</v>
      </c>
      <c r="F121" s="18">
        <f>F113-F119</f>
        <v>0</v>
      </c>
      <c r="G121" s="18">
        <f>G113-G119</f>
        <v>0</v>
      </c>
      <c r="H121" s="18">
        <f t="shared" ref="H121" si="26">E121-D121</f>
        <v>0</v>
      </c>
      <c r="I121" s="18"/>
      <c r="J121" s="51" t="str">
        <f>IF(E121&lt;-1,"2026-27 in year deficit community focused budget is being set","")</f>
        <v/>
      </c>
    </row>
    <row r="122" spans="1:13">
      <c r="B122" s="62"/>
      <c r="C122" s="43"/>
      <c r="D122" s="16"/>
      <c r="E122" s="16"/>
      <c r="F122" s="16"/>
      <c r="G122" s="16"/>
      <c r="H122" s="16"/>
      <c r="I122" s="16"/>
      <c r="J122" s="42"/>
      <c r="L122" s="38"/>
      <c r="M122" s="39"/>
    </row>
    <row r="123" spans="1:13">
      <c r="B123" s="868" t="s">
        <v>875</v>
      </c>
      <c r="C123" s="869"/>
      <c r="D123" s="18">
        <f>D107+D121</f>
        <v>0</v>
      </c>
      <c r="E123" s="18">
        <f>E107+E121</f>
        <v>0</v>
      </c>
      <c r="F123" s="18">
        <f>F107+F121</f>
        <v>0</v>
      </c>
      <c r="G123" s="18">
        <f>G107+G121</f>
        <v>0</v>
      </c>
      <c r="H123" s="18">
        <f t="shared" ref="H123" si="27">E123-D123</f>
        <v>0</v>
      </c>
      <c r="I123" s="18"/>
      <c r="J123" s="51" t="str">
        <f>IF(E123&lt;-1,"2026-27 deficit community focused budget is being set","")</f>
        <v/>
      </c>
    </row>
    <row r="124" spans="1:13">
      <c r="B124" s="53"/>
      <c r="C124" s="33"/>
      <c r="D124" s="20"/>
      <c r="E124" s="20"/>
      <c r="F124" s="20"/>
      <c r="G124" s="20"/>
      <c r="H124" s="20"/>
      <c r="I124" s="20"/>
      <c r="J124" s="14"/>
    </row>
    <row r="125" spans="1:13" hidden="1">
      <c r="B125" s="68"/>
      <c r="D125" s="11"/>
      <c r="E125" s="11"/>
      <c r="F125" s="11"/>
      <c r="G125" s="11"/>
      <c r="H125" s="11"/>
      <c r="I125" s="11"/>
      <c r="J125" s="69"/>
    </row>
    <row r="126" spans="1:13" hidden="1">
      <c r="B126" s="67"/>
      <c r="C126" s="54"/>
      <c r="D126" s="54"/>
      <c r="E126" s="71"/>
      <c r="F126" s="72"/>
      <c r="G126" s="54"/>
      <c r="H126" s="54"/>
      <c r="I126" s="54"/>
      <c r="J126" s="73"/>
    </row>
    <row r="127" spans="1:13" ht="18" hidden="1">
      <c r="B127" s="55" t="s">
        <v>876</v>
      </c>
      <c r="D127" s="27"/>
      <c r="E127" s="74"/>
      <c r="F127" s="75"/>
      <c r="J127" s="76"/>
    </row>
    <row r="128" spans="1:13" ht="18" hidden="1">
      <c r="B128" s="55"/>
      <c r="D128" s="27"/>
      <c r="E128" s="74"/>
      <c r="F128" s="75"/>
      <c r="J128" s="76"/>
    </row>
    <row r="129" spans="2:20" s="38" customFormat="1" ht="15" hidden="1" customHeight="1">
      <c r="B129" s="68"/>
      <c r="C129" s="108" t="s">
        <v>877</v>
      </c>
      <c r="D129" s="27"/>
      <c r="E129" s="77"/>
      <c r="F129" s="27"/>
      <c r="G129" s="27"/>
      <c r="H129" s="27"/>
      <c r="I129" s="27"/>
      <c r="J129" s="76"/>
      <c r="L129" s="25"/>
      <c r="M129" s="27"/>
      <c r="N129" s="27"/>
      <c r="O129" s="27"/>
      <c r="P129" s="27"/>
      <c r="Q129" s="27"/>
      <c r="R129" s="27"/>
      <c r="S129" s="27"/>
      <c r="T129" s="27"/>
    </row>
    <row r="130" spans="2:20" hidden="1">
      <c r="B130" s="68"/>
      <c r="D130" s="27"/>
      <c r="E130" s="11"/>
      <c r="J130" s="76"/>
    </row>
    <row r="131" spans="2:20" hidden="1">
      <c r="B131" s="68"/>
      <c r="D131" s="11"/>
      <c r="E131" s="11"/>
      <c r="J131" s="76"/>
    </row>
    <row r="132" spans="2:20" hidden="1">
      <c r="B132" s="68"/>
      <c r="D132" s="11"/>
      <c r="E132" s="140"/>
      <c r="F132" s="141"/>
      <c r="G132" s="141"/>
      <c r="J132" s="76"/>
    </row>
    <row r="133" spans="2:20" s="38" customFormat="1" ht="15" hidden="1" customHeight="1">
      <c r="B133" s="78"/>
      <c r="C133" s="79" t="s">
        <v>878</v>
      </c>
      <c r="D133" s="79"/>
      <c r="E133" s="827"/>
      <c r="F133" s="827"/>
      <c r="G133" s="827"/>
      <c r="H133" s="134"/>
      <c r="I133" s="134"/>
      <c r="J133" s="76"/>
      <c r="L133" s="25"/>
      <c r="M133" s="27"/>
      <c r="N133" s="27"/>
      <c r="O133" s="27"/>
      <c r="P133" s="27"/>
      <c r="Q133" s="27"/>
      <c r="R133" s="27"/>
      <c r="S133" s="27"/>
      <c r="T133" s="27"/>
    </row>
    <row r="134" spans="2:20" s="38" customFormat="1" hidden="1">
      <c r="B134" s="78"/>
      <c r="C134" s="80"/>
      <c r="D134" s="80"/>
      <c r="E134" s="142"/>
      <c r="F134" s="141"/>
      <c r="G134" s="141"/>
      <c r="H134" s="27"/>
      <c r="I134" s="27"/>
      <c r="J134" s="76"/>
      <c r="L134" s="25"/>
      <c r="M134" s="27"/>
      <c r="N134" s="27"/>
      <c r="O134" s="27"/>
      <c r="P134" s="27"/>
      <c r="Q134" s="27"/>
      <c r="R134" s="27"/>
      <c r="S134" s="27"/>
      <c r="T134" s="27"/>
    </row>
    <row r="135" spans="2:20" s="38" customFormat="1" hidden="1">
      <c r="B135" s="78"/>
      <c r="C135" s="80"/>
      <c r="D135" s="80"/>
      <c r="E135" s="142"/>
      <c r="F135" s="141"/>
      <c r="G135" s="141"/>
      <c r="H135" s="27"/>
      <c r="I135" s="27"/>
      <c r="J135" s="76"/>
      <c r="L135" s="25"/>
      <c r="M135" s="27"/>
      <c r="N135" s="27"/>
      <c r="O135" s="27"/>
      <c r="P135" s="27"/>
      <c r="Q135" s="27"/>
      <c r="R135" s="27"/>
      <c r="S135" s="27"/>
      <c r="T135" s="27"/>
    </row>
    <row r="136" spans="2:20" s="38" customFormat="1" ht="15" hidden="1" customHeight="1">
      <c r="B136" s="78"/>
      <c r="C136" s="79" t="s">
        <v>879</v>
      </c>
      <c r="D136" s="79"/>
      <c r="E136" s="828"/>
      <c r="F136" s="828"/>
      <c r="G136" s="828"/>
      <c r="H136" s="135"/>
      <c r="I136" s="135"/>
      <c r="J136" s="76"/>
      <c r="L136" s="25"/>
      <c r="M136" s="27"/>
      <c r="N136" s="27"/>
      <c r="O136" s="27"/>
      <c r="P136" s="27"/>
      <c r="Q136" s="27"/>
      <c r="R136" s="27"/>
      <c r="S136" s="27"/>
      <c r="T136" s="27"/>
    </row>
    <row r="137" spans="2:20" s="38" customFormat="1" hidden="1">
      <c r="B137" s="68"/>
      <c r="C137" s="27"/>
      <c r="D137" s="27"/>
      <c r="E137" s="141"/>
      <c r="F137" s="141"/>
      <c r="G137" s="141"/>
      <c r="H137" s="27"/>
      <c r="I137" s="27"/>
      <c r="J137" s="76"/>
      <c r="L137" s="25"/>
      <c r="M137" s="27"/>
      <c r="N137" s="27"/>
      <c r="O137" s="27"/>
      <c r="P137" s="27"/>
      <c r="Q137" s="27"/>
      <c r="R137" s="27"/>
      <c r="S137" s="27"/>
      <c r="T137" s="27"/>
    </row>
    <row r="138" spans="2:20" s="38" customFormat="1" hidden="1">
      <c r="B138" s="68"/>
      <c r="C138" s="27"/>
      <c r="D138" s="27"/>
      <c r="E138" s="141"/>
      <c r="F138" s="141"/>
      <c r="G138" s="141"/>
      <c r="H138" s="27"/>
      <c r="I138" s="27"/>
      <c r="J138" s="76"/>
      <c r="L138" s="25"/>
      <c r="M138" s="27"/>
      <c r="N138" s="27"/>
      <c r="O138" s="27"/>
      <c r="P138" s="27"/>
      <c r="Q138" s="27"/>
      <c r="R138" s="27"/>
      <c r="S138" s="27"/>
      <c r="T138" s="27"/>
    </row>
    <row r="139" spans="2:20" s="38" customFormat="1" ht="15" hidden="1" customHeight="1">
      <c r="B139" s="68"/>
      <c r="C139" s="79" t="s">
        <v>880</v>
      </c>
      <c r="D139" s="79"/>
      <c r="E139" s="828"/>
      <c r="F139" s="828"/>
      <c r="G139" s="828"/>
      <c r="H139" s="135"/>
      <c r="I139" s="135"/>
      <c r="J139" s="76"/>
      <c r="L139" s="25"/>
      <c r="M139" s="27"/>
      <c r="N139" s="27"/>
      <c r="O139" s="27"/>
      <c r="P139" s="27"/>
      <c r="Q139" s="27"/>
      <c r="R139" s="27"/>
      <c r="S139" s="27"/>
      <c r="T139" s="27"/>
    </row>
    <row r="140" spans="2:20" s="38" customFormat="1" hidden="1">
      <c r="B140" s="68"/>
      <c r="C140" s="81"/>
      <c r="D140" s="11"/>
      <c r="E140" s="140"/>
      <c r="F140" s="141"/>
      <c r="G140" s="141"/>
      <c r="H140" s="27"/>
      <c r="I140" s="27"/>
      <c r="J140" s="76"/>
      <c r="L140" s="25"/>
      <c r="M140" s="27"/>
      <c r="N140" s="27"/>
      <c r="O140" s="27"/>
      <c r="P140" s="27"/>
      <c r="Q140" s="27"/>
      <c r="R140" s="27"/>
      <c r="S140" s="27"/>
      <c r="T140" s="27"/>
    </row>
    <row r="141" spans="2:20" hidden="1">
      <c r="B141" s="68"/>
      <c r="D141" s="11"/>
      <c r="E141" s="140"/>
      <c r="F141" s="141"/>
      <c r="G141" s="141"/>
      <c r="J141" s="76"/>
    </row>
    <row r="142" spans="2:20" s="38" customFormat="1" ht="15" hidden="1" customHeight="1">
      <c r="B142" s="78"/>
      <c r="C142" s="79" t="s">
        <v>881</v>
      </c>
      <c r="D142" s="79"/>
      <c r="E142" s="827"/>
      <c r="F142" s="827"/>
      <c r="G142" s="827"/>
      <c r="H142" s="134"/>
      <c r="I142" s="134"/>
      <c r="J142" s="76"/>
      <c r="L142" s="25"/>
      <c r="M142" s="27"/>
      <c r="N142" s="27"/>
      <c r="O142" s="27"/>
      <c r="P142" s="27"/>
      <c r="Q142" s="27"/>
      <c r="R142" s="27"/>
      <c r="S142" s="27"/>
      <c r="T142" s="27"/>
    </row>
    <row r="143" spans="2:20" s="38" customFormat="1" hidden="1">
      <c r="B143" s="78"/>
      <c r="C143" s="80"/>
      <c r="D143" s="80"/>
      <c r="E143" s="142"/>
      <c r="F143" s="141"/>
      <c r="G143" s="141"/>
      <c r="H143" s="27"/>
      <c r="I143" s="27"/>
      <c r="J143" s="76"/>
      <c r="L143" s="25"/>
      <c r="M143" s="27"/>
      <c r="N143" s="27"/>
      <c r="O143" s="27"/>
      <c r="P143" s="27"/>
      <c r="Q143" s="27"/>
      <c r="R143" s="27"/>
      <c r="S143" s="27"/>
      <c r="T143" s="27"/>
    </row>
    <row r="144" spans="2:20" s="38" customFormat="1" hidden="1">
      <c r="B144" s="78"/>
      <c r="C144" s="80"/>
      <c r="D144" s="80"/>
      <c r="E144" s="142"/>
      <c r="F144" s="141"/>
      <c r="G144" s="141"/>
      <c r="H144" s="27"/>
      <c r="I144" s="27"/>
      <c r="J144" s="76"/>
      <c r="L144" s="25"/>
      <c r="M144" s="27"/>
      <c r="N144" s="27"/>
      <c r="O144" s="27"/>
      <c r="P144" s="27"/>
      <c r="Q144" s="27"/>
      <c r="R144" s="27"/>
      <c r="S144" s="27"/>
      <c r="T144" s="27"/>
    </row>
    <row r="145" spans="2:20" s="38" customFormat="1" ht="15" hidden="1" customHeight="1">
      <c r="B145" s="78"/>
      <c r="C145" s="79" t="s">
        <v>879</v>
      </c>
      <c r="D145" s="79"/>
      <c r="E145" s="828"/>
      <c r="F145" s="828"/>
      <c r="G145" s="828"/>
      <c r="H145" s="135"/>
      <c r="I145" s="135"/>
      <c r="J145" s="76"/>
      <c r="L145" s="25"/>
      <c r="M145" s="27"/>
      <c r="N145" s="27"/>
      <c r="O145" s="27"/>
      <c r="P145" s="27"/>
      <c r="Q145" s="27"/>
      <c r="R145" s="27"/>
      <c r="S145" s="27"/>
      <c r="T145" s="27"/>
    </row>
    <row r="146" spans="2:20" s="38" customFormat="1" hidden="1">
      <c r="B146" s="68"/>
      <c r="C146" s="27"/>
      <c r="D146" s="27"/>
      <c r="E146" s="141"/>
      <c r="F146" s="141"/>
      <c r="G146" s="141"/>
      <c r="H146" s="27"/>
      <c r="I146" s="27"/>
      <c r="J146" s="76"/>
      <c r="L146" s="25"/>
      <c r="M146" s="27"/>
      <c r="N146" s="27"/>
      <c r="O146" s="27"/>
      <c r="P146" s="27"/>
      <c r="Q146" s="27"/>
      <c r="R146" s="27"/>
      <c r="S146" s="27"/>
      <c r="T146" s="27"/>
    </row>
    <row r="147" spans="2:20" s="38" customFormat="1" hidden="1">
      <c r="B147" s="68"/>
      <c r="C147" s="27"/>
      <c r="D147" s="27"/>
      <c r="E147" s="141"/>
      <c r="F147" s="141"/>
      <c r="G147" s="141"/>
      <c r="H147" s="27"/>
      <c r="I147" s="27"/>
      <c r="J147" s="76"/>
      <c r="L147" s="25"/>
      <c r="M147" s="27"/>
      <c r="N147" s="27"/>
      <c r="O147" s="27"/>
      <c r="P147" s="27"/>
      <c r="Q147" s="27"/>
      <c r="R147" s="27"/>
      <c r="S147" s="27"/>
      <c r="T147" s="27"/>
    </row>
    <row r="148" spans="2:20" s="38" customFormat="1" ht="15" hidden="1" customHeight="1">
      <c r="B148" s="68"/>
      <c r="C148" s="79" t="s">
        <v>880</v>
      </c>
      <c r="D148" s="79"/>
      <c r="E148" s="828"/>
      <c r="F148" s="828"/>
      <c r="G148" s="828"/>
      <c r="H148" s="135"/>
      <c r="I148" s="135"/>
      <c r="J148" s="76"/>
      <c r="L148" s="25"/>
      <c r="M148" s="27"/>
      <c r="N148" s="27"/>
      <c r="O148" s="27"/>
      <c r="P148" s="27"/>
      <c r="Q148" s="27"/>
      <c r="R148" s="27"/>
      <c r="S148" s="27"/>
      <c r="T148" s="27"/>
    </row>
    <row r="149" spans="2:20" s="38" customFormat="1" hidden="1">
      <c r="B149" s="68"/>
      <c r="C149" s="81"/>
      <c r="D149" s="11"/>
      <c r="E149" s="11"/>
      <c r="F149" s="27"/>
      <c r="G149" s="27"/>
      <c r="H149" s="27"/>
      <c r="I149" s="27"/>
      <c r="J149" s="76"/>
      <c r="L149" s="25"/>
      <c r="M149" s="27"/>
      <c r="N149" s="27"/>
      <c r="O149" s="27"/>
      <c r="P149" s="27"/>
      <c r="Q149" s="27"/>
      <c r="R149" s="27"/>
      <c r="S149" s="27"/>
      <c r="T149" s="27"/>
    </row>
    <row r="150" spans="2:20" hidden="1">
      <c r="B150" s="70"/>
      <c r="C150" s="56"/>
      <c r="D150" s="22"/>
      <c r="E150" s="22"/>
      <c r="F150" s="56"/>
      <c r="G150" s="56"/>
      <c r="H150" s="56"/>
      <c r="I150" s="56"/>
      <c r="J150" s="82"/>
    </row>
    <row r="151" spans="2:20" hidden="1"/>
  </sheetData>
  <sheetProtection algorithmName="SHA-512" hashValue="QGHeIQhTjHEWiIgQgcJI+24JIUiO09U4bDtMvWrg/mUPGxL5kmU57Q9Py/+I5LlMB0GrPayU0VHlL6rMniW9hg==" saltValue="9KBSD5XD49M5DDwvDcWyvA==" spinCount="100000" sheet="1" objects="1" scenarios="1"/>
  <mergeCells count="24">
    <mergeCell ref="B123:C123"/>
    <mergeCell ref="B113:C113"/>
    <mergeCell ref="B2:C2"/>
    <mergeCell ref="B87:C87"/>
    <mergeCell ref="B99:C99"/>
    <mergeCell ref="B101:C101"/>
    <mergeCell ref="B103:C103"/>
    <mergeCell ref="B107:C107"/>
    <mergeCell ref="B74:C74"/>
    <mergeCell ref="B76:C76"/>
    <mergeCell ref="B80:C80"/>
    <mergeCell ref="B119:C119"/>
    <mergeCell ref="B121:C121"/>
    <mergeCell ref="E2:G8"/>
    <mergeCell ref="B9:G9"/>
    <mergeCell ref="B13:C13"/>
    <mergeCell ref="B31:C31"/>
    <mergeCell ref="B72:C72"/>
    <mergeCell ref="E142:G142"/>
    <mergeCell ref="E145:G145"/>
    <mergeCell ref="E148:G148"/>
    <mergeCell ref="E136:G136"/>
    <mergeCell ref="E133:G133"/>
    <mergeCell ref="E139:G139"/>
  </mergeCells>
  <conditionalFormatting sqref="B9:C9">
    <cfRule type="containsText" dxfId="21" priority="321" operator="containsText" text="THE FOLLOWING STATEMENT RECONCILES">
      <formula>NOT(ISERROR(SEARCH("THE FOLLOWING STATEMENT RECONCILES",B9)))</formula>
    </cfRule>
    <cfRule type="containsText" dxfId="20" priority="322" operator="containsText" text="&quot;THE FOLLOWING STATEMENT DOES NOT RECONCILE&quot;">
      <formula>NOT(ISERROR(SEARCH("""THE FOLLOWING STATEMENT DOES NOT RECONCILE""",B9)))</formula>
    </cfRule>
  </conditionalFormatting>
  <conditionalFormatting sqref="B9:F9">
    <cfRule type="containsText" dxfId="19" priority="88" operator="containsText" text="THE FOLLOWING STATEMENT DOES NOT RECONCILE">
      <formula>NOT(ISERROR(SEARCH("THE FOLLOWING STATEMENT DOES NOT RECONCILE",B9)))</formula>
    </cfRule>
  </conditionalFormatting>
  <conditionalFormatting sqref="D13:I13 E16:I30">
    <cfRule type="cellIs" dxfId="18" priority="85" operator="lessThan">
      <formula>-1</formula>
    </cfRule>
  </conditionalFormatting>
  <conditionalFormatting sqref="D31:I31">
    <cfRule type="cellIs" dxfId="17" priority="16" operator="lessThan">
      <formula>-1</formula>
    </cfRule>
  </conditionalFormatting>
  <conditionalFormatting sqref="D34:I76">
    <cfRule type="cellIs" dxfId="16" priority="2" operator="lessThan">
      <formula>-1</formula>
    </cfRule>
  </conditionalFormatting>
  <conditionalFormatting sqref="D71:I71 D73:I73 D75:I75">
    <cfRule type="cellIs" dxfId="15" priority="29" operator="lessThan">
      <formula>0</formula>
    </cfRule>
  </conditionalFormatting>
  <conditionalFormatting sqref="D80:I103">
    <cfRule type="cellIs" dxfId="14" priority="1" operator="lessThan">
      <formula>-1</formula>
    </cfRule>
  </conditionalFormatting>
  <conditionalFormatting sqref="D107:I123">
    <cfRule type="cellIs" dxfId="13" priority="9" operator="lessThan">
      <formula>-1</formula>
    </cfRule>
  </conditionalFormatting>
  <conditionalFormatting sqref="J74 J76 J101 J103 J121 J123">
    <cfRule type="expression" dxfId="12" priority="89">
      <formula>E74&lt;0</formula>
    </cfRule>
  </conditionalFormatting>
  <dataValidations disablePrompts="1" count="1">
    <dataValidation type="list" allowBlank="1" showInputMessage="1" showErrorMessage="1" sqref="D7" xr:uid="{00000000-0002-0000-0000-000000000000}">
      <formula1>#REF!</formula1>
    </dataValidation>
  </dataValidations>
  <pageMargins left="0.23622047244094491" right="0.23622047244094491" top="0.35433070866141736" bottom="0.35433070866141736" header="0.31496062992125984" footer="0.31496062992125984"/>
  <pageSetup paperSize="9" scale="64" fitToHeight="0" orientation="landscape" r:id="rId1"/>
  <headerFooter>
    <oddFooter>&amp;C_x000D_&amp;1#&amp;"Calibri"&amp;10&amp;K000000 OFFICIAL</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'Lookup 2'!$B$2:$B$63</xm:f>
          </x14:formula1>
          <xm:sqref>D4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A4E71-E4ED-4B8E-8A72-CCD37DF702AA}">
  <sheetPr codeName="Sheet6"/>
  <dimension ref="A1:DU284"/>
  <sheetViews>
    <sheetView topLeftCell="A211" workbookViewId="0">
      <selection activeCell="G214" sqref="G214"/>
    </sheetView>
  </sheetViews>
  <sheetFormatPr defaultRowHeight="15.75"/>
  <cols>
    <col min="1" max="1" width="10.28515625" style="91" customWidth="1"/>
    <col min="2" max="2" width="36.42578125" style="91" customWidth="1"/>
    <col min="3" max="3" width="19.5703125" style="91" customWidth="1"/>
    <col min="4" max="4" width="11.5703125" style="91" customWidth="1"/>
    <col min="5" max="6" width="12.28515625" style="91" customWidth="1"/>
    <col min="7" max="7" width="19.5703125" style="91" bestFit="1" customWidth="1"/>
    <col min="8" max="8" width="15.5703125" style="91" bestFit="1" customWidth="1"/>
    <col min="9" max="9" width="15.85546875" style="91" bestFit="1" customWidth="1"/>
    <col min="10" max="10" width="18" style="91" bestFit="1" customWidth="1"/>
    <col min="11" max="11" width="14.140625" style="91" bestFit="1" customWidth="1"/>
    <col min="12" max="12" width="13.7109375" style="91" bestFit="1" customWidth="1"/>
    <col min="13" max="13" width="18.140625" style="91" bestFit="1" customWidth="1"/>
    <col min="14" max="14" width="15" style="91" bestFit="1" customWidth="1"/>
    <col min="15" max="16" width="14.85546875" style="91" bestFit="1" customWidth="1"/>
    <col min="17" max="18" width="15" style="91" bestFit="1" customWidth="1"/>
    <col min="19" max="19" width="14.42578125" style="91" bestFit="1" customWidth="1"/>
    <col min="20" max="20" width="14.85546875" style="91" bestFit="1" customWidth="1"/>
    <col min="21" max="22" width="16.42578125" style="91" bestFit="1" customWidth="1"/>
    <col min="23" max="23" width="15.28515625" style="91" bestFit="1" customWidth="1"/>
    <col min="24" max="24" width="16.42578125" style="91" bestFit="1" customWidth="1"/>
    <col min="25" max="25" width="15" style="91" bestFit="1" customWidth="1"/>
    <col min="26" max="26" width="15.85546875" style="91" bestFit="1" customWidth="1"/>
    <col min="27" max="27" width="14.28515625" style="91" bestFit="1" customWidth="1"/>
    <col min="28" max="28" width="13.42578125" style="91" bestFit="1" customWidth="1"/>
    <col min="29" max="29" width="14.5703125" style="91" bestFit="1" customWidth="1"/>
    <col min="30" max="30" width="15" style="91" bestFit="1" customWidth="1"/>
    <col min="31" max="31" width="14.85546875" style="91" bestFit="1" customWidth="1"/>
    <col min="32" max="32" width="14.140625" style="91" bestFit="1" customWidth="1"/>
    <col min="33" max="33" width="13.7109375" style="91" bestFit="1" customWidth="1"/>
    <col min="34" max="34" width="14.42578125" style="91" bestFit="1" customWidth="1"/>
    <col min="35" max="37" width="15" style="91" bestFit="1" customWidth="1"/>
    <col min="38" max="38" width="14.5703125" style="91" bestFit="1" customWidth="1"/>
    <col min="39" max="39" width="14.28515625" style="91" bestFit="1" customWidth="1"/>
    <col min="40" max="40" width="14.5703125" style="91" bestFit="1" customWidth="1"/>
    <col min="41" max="41" width="14.140625" style="91" bestFit="1" customWidth="1"/>
    <col min="42" max="42" width="13.5703125" style="91" bestFit="1" customWidth="1"/>
    <col min="43" max="43" width="12.28515625" style="91" bestFit="1" customWidth="1"/>
    <col min="44" max="44" width="15" style="91" bestFit="1" customWidth="1"/>
    <col min="45" max="45" width="14.42578125" style="91" bestFit="1" customWidth="1"/>
    <col min="46" max="46" width="14.85546875" style="91" bestFit="1" customWidth="1"/>
    <col min="47" max="47" width="12.140625" style="91" bestFit="1" customWidth="1"/>
    <col min="48" max="48" width="14.85546875" style="91" bestFit="1" customWidth="1"/>
    <col min="49" max="49" width="15" style="91" bestFit="1" customWidth="1"/>
    <col min="50" max="51" width="14.85546875" style="91" bestFit="1" customWidth="1"/>
    <col min="52" max="52" width="15.140625" style="91" bestFit="1" customWidth="1"/>
    <col min="53" max="53" width="16.42578125" style="91" bestFit="1" customWidth="1"/>
    <col min="54" max="54" width="15.140625" style="91" bestFit="1" customWidth="1"/>
    <col min="55" max="55" width="18.7109375" style="91" bestFit="1" customWidth="1"/>
    <col min="56" max="56" width="14.85546875" style="91" bestFit="1" customWidth="1"/>
    <col min="57" max="57" width="20.140625" style="91" bestFit="1" customWidth="1"/>
    <col min="58" max="58" width="18.85546875" style="91" bestFit="1" customWidth="1"/>
    <col min="59" max="59" width="15.140625" style="91" bestFit="1" customWidth="1"/>
    <col min="60" max="60" width="21.28515625" style="91" bestFit="1" customWidth="1"/>
    <col min="61" max="61" width="15.5703125" style="91" bestFit="1" customWidth="1"/>
    <col min="62" max="62" width="14.140625" style="91" bestFit="1" customWidth="1"/>
    <col min="63" max="64" width="15.5703125" style="91" bestFit="1" customWidth="1"/>
    <col min="65" max="65" width="15" style="91" bestFit="1" customWidth="1"/>
    <col min="66" max="66" width="14.5703125" style="91" bestFit="1" customWidth="1"/>
    <col min="67" max="67" width="15" style="91" bestFit="1" customWidth="1"/>
    <col min="68" max="69" width="16" style="91" bestFit="1" customWidth="1"/>
    <col min="70" max="70" width="16.28515625" style="91" bestFit="1" customWidth="1"/>
    <col min="71" max="71" width="15.140625" style="91" bestFit="1" customWidth="1"/>
    <col min="72" max="72" width="16" style="91" bestFit="1" customWidth="1"/>
    <col min="73" max="73" width="14.28515625" style="91" bestFit="1" customWidth="1"/>
    <col min="74" max="78" width="18.42578125" style="91" bestFit="1" customWidth="1"/>
    <col min="79" max="79" width="18.85546875" style="91" bestFit="1" customWidth="1"/>
    <col min="80" max="82" width="18.42578125" style="91" bestFit="1" customWidth="1"/>
    <col min="83" max="84" width="18.140625" style="91" bestFit="1" customWidth="1"/>
    <col min="85" max="85" width="14.85546875" style="91" bestFit="1" customWidth="1"/>
    <col min="86" max="86" width="15.140625" style="91" bestFit="1" customWidth="1"/>
    <col min="87" max="87" width="14.5703125" style="91" bestFit="1" customWidth="1"/>
    <col min="88" max="88" width="22.42578125" style="91" bestFit="1" customWidth="1"/>
    <col min="89" max="89" width="19.42578125" style="91" bestFit="1" customWidth="1"/>
    <col min="90" max="90" width="14.42578125" style="91" bestFit="1" customWidth="1"/>
    <col min="91" max="91" width="17.85546875" style="91" bestFit="1" customWidth="1"/>
    <col min="92" max="93" width="17.28515625" style="91" bestFit="1" customWidth="1"/>
    <col min="94" max="94" width="18.85546875" style="91" bestFit="1" customWidth="1"/>
    <col min="95" max="95" width="14.85546875" style="91" bestFit="1" customWidth="1"/>
    <col min="96" max="96" width="19.42578125" style="91" bestFit="1" customWidth="1"/>
    <col min="97" max="98" width="14.85546875" style="91" bestFit="1" customWidth="1"/>
    <col min="99" max="99" width="19.42578125" style="91" bestFit="1" customWidth="1"/>
    <col min="100" max="101" width="14.42578125" style="91" bestFit="1" customWidth="1"/>
    <col min="102" max="102" width="17.28515625" style="91" bestFit="1" customWidth="1"/>
    <col min="103" max="103" width="14.28515625" style="91" bestFit="1" customWidth="1"/>
    <col min="104" max="107" width="14.85546875" style="91" bestFit="1" customWidth="1"/>
    <col min="108" max="108" width="18.140625" style="91" bestFit="1" customWidth="1"/>
    <col min="109" max="110" width="14.85546875" style="91" bestFit="1" customWidth="1"/>
    <col min="111" max="111" width="18.85546875" style="91" bestFit="1" customWidth="1"/>
    <col min="112" max="112" width="16" style="91" bestFit="1" customWidth="1"/>
    <col min="113" max="113" width="14.28515625" style="91" bestFit="1" customWidth="1"/>
    <col min="114" max="116" width="14.85546875" style="91" bestFit="1" customWidth="1"/>
    <col min="117" max="117" width="19.42578125" style="144" bestFit="1" customWidth="1"/>
    <col min="118" max="118" width="19.42578125" style="91" bestFit="1" customWidth="1"/>
    <col min="119" max="119" width="15.140625" style="91" bestFit="1" customWidth="1"/>
    <col min="120" max="120" width="14.28515625" style="91" bestFit="1" customWidth="1"/>
    <col min="121" max="121" width="15.85546875" style="91" bestFit="1" customWidth="1"/>
    <col min="122" max="122" width="12" style="91" bestFit="1" customWidth="1"/>
    <col min="123" max="123" width="15.85546875" bestFit="1" customWidth="1"/>
    <col min="124" max="124" width="11.5703125" bestFit="1" customWidth="1"/>
    <col min="125" max="125" width="11.85546875" bestFit="1" customWidth="1"/>
  </cols>
  <sheetData>
    <row r="1" spans="1:125">
      <c r="A1" s="90" t="s">
        <v>882</v>
      </c>
      <c r="B1" s="143"/>
    </row>
    <row r="2" spans="1:125">
      <c r="A2" s="90" t="s">
        <v>883</v>
      </c>
      <c r="B2" s="143"/>
    </row>
    <row r="3" spans="1:125">
      <c r="A3" s="145"/>
      <c r="B3" s="145"/>
    </row>
    <row r="4" spans="1:125" ht="12.75" customHeight="1">
      <c r="A4" s="842" t="s">
        <v>884</v>
      </c>
      <c r="B4" s="843"/>
      <c r="C4" s="843"/>
      <c r="D4" s="843"/>
      <c r="E4" s="843"/>
      <c r="F4" s="844"/>
      <c r="G4" s="845" t="s">
        <v>885</v>
      </c>
      <c r="H4" s="846"/>
      <c r="I4" s="846"/>
      <c r="J4" s="846"/>
      <c r="K4" s="846"/>
      <c r="L4" s="846"/>
      <c r="M4" s="846"/>
      <c r="N4" s="846"/>
      <c r="O4" s="846"/>
      <c r="P4" s="846"/>
      <c r="Q4" s="846"/>
      <c r="R4" s="846"/>
      <c r="S4" s="846"/>
      <c r="T4" s="846"/>
      <c r="U4" s="846"/>
      <c r="V4" s="846"/>
      <c r="W4" s="846"/>
      <c r="X4" s="846"/>
      <c r="Y4" s="846"/>
      <c r="Z4" s="846"/>
      <c r="AA4" s="846"/>
      <c r="AB4" s="846"/>
      <c r="AC4" s="846"/>
      <c r="AD4" s="846"/>
      <c r="AE4" s="846"/>
      <c r="AF4" s="846"/>
      <c r="AG4" s="846"/>
      <c r="AH4" s="846"/>
      <c r="AI4" s="846"/>
      <c r="AJ4" s="846"/>
      <c r="AK4" s="846"/>
      <c r="AL4" s="846"/>
      <c r="AM4" s="846"/>
      <c r="AN4" s="846"/>
      <c r="AO4" s="846"/>
      <c r="AP4" s="846"/>
      <c r="AQ4" s="846"/>
      <c r="AR4" s="846"/>
      <c r="AS4" s="846"/>
      <c r="AT4" s="846"/>
      <c r="AU4" s="846"/>
      <c r="AV4" s="846"/>
      <c r="AW4" s="846"/>
      <c r="AX4" s="846"/>
      <c r="AY4" s="846"/>
      <c r="AZ4" s="846"/>
      <c r="BA4" s="846"/>
      <c r="BB4" s="846"/>
      <c r="BC4" s="847"/>
      <c r="BD4" s="848" t="s">
        <v>886</v>
      </c>
      <c r="BE4" s="849"/>
      <c r="BF4" s="849"/>
      <c r="BG4" s="849"/>
      <c r="BH4" s="849"/>
      <c r="BI4" s="849"/>
      <c r="BJ4" s="849"/>
      <c r="BK4" s="849"/>
      <c r="BL4" s="849"/>
      <c r="BM4" s="849"/>
      <c r="BN4" s="849"/>
      <c r="BO4" s="850"/>
      <c r="BP4" s="851" t="s">
        <v>887</v>
      </c>
      <c r="BQ4" s="852"/>
      <c r="BR4" s="852"/>
      <c r="BS4" s="852"/>
      <c r="BT4" s="852"/>
      <c r="BU4" s="852"/>
      <c r="BV4" s="852"/>
      <c r="BW4" s="852"/>
      <c r="BX4" s="853"/>
      <c r="BY4" s="854" t="s">
        <v>888</v>
      </c>
      <c r="BZ4" s="855"/>
      <c r="CA4" s="855"/>
      <c r="CB4" s="855"/>
      <c r="CC4" s="855"/>
      <c r="CD4" s="856"/>
      <c r="CE4" s="857" t="s">
        <v>889</v>
      </c>
      <c r="CF4" s="858"/>
      <c r="CG4" s="858"/>
      <c r="CH4" s="858"/>
      <c r="CI4" s="858"/>
      <c r="CJ4" s="858"/>
      <c r="CK4" s="858"/>
      <c r="CL4" s="858"/>
      <c r="CM4" s="858"/>
      <c r="CN4" s="859"/>
      <c r="CO4" s="832" t="s">
        <v>890</v>
      </c>
      <c r="CP4" s="833"/>
      <c r="CQ4" s="833"/>
      <c r="CR4" s="833"/>
      <c r="CS4" s="833"/>
      <c r="CT4" s="833"/>
      <c r="CU4" s="833"/>
      <c r="CV4" s="833"/>
      <c r="CW4" s="833"/>
      <c r="CX4" s="834"/>
      <c r="CY4" s="835" t="s">
        <v>891</v>
      </c>
      <c r="CZ4" s="836"/>
      <c r="DA4" s="836"/>
      <c r="DB4" s="836"/>
      <c r="DC4" s="836"/>
      <c r="DD4" s="836"/>
      <c r="DE4" s="836"/>
      <c r="DF4" s="836"/>
      <c r="DG4" s="837"/>
      <c r="DM4" s="838" t="s">
        <v>892</v>
      </c>
      <c r="DN4" s="839"/>
      <c r="DO4" s="840" t="s">
        <v>893</v>
      </c>
      <c r="DP4" s="841"/>
      <c r="DQ4" s="113"/>
      <c r="DR4" s="113"/>
    </row>
    <row r="5" spans="1:125" ht="94.5">
      <c r="A5" s="92" t="s">
        <v>550</v>
      </c>
      <c r="B5" s="92" t="s">
        <v>2</v>
      </c>
      <c r="C5" s="92" t="s">
        <v>894</v>
      </c>
      <c r="D5" s="92" t="s">
        <v>895</v>
      </c>
      <c r="E5" s="92" t="s">
        <v>896</v>
      </c>
      <c r="F5" s="92" t="s">
        <v>897</v>
      </c>
      <c r="G5" s="114" t="s">
        <v>898</v>
      </c>
      <c r="H5" s="114" t="s">
        <v>725</v>
      </c>
      <c r="I5" s="114" t="s">
        <v>899</v>
      </c>
      <c r="J5" s="114" t="s">
        <v>730</v>
      </c>
      <c r="K5" s="114" t="s">
        <v>732</v>
      </c>
      <c r="L5" s="114" t="s">
        <v>734</v>
      </c>
      <c r="M5" s="114" t="s">
        <v>900</v>
      </c>
      <c r="N5" s="114" t="s">
        <v>738</v>
      </c>
      <c r="O5" s="114" t="s">
        <v>741</v>
      </c>
      <c r="P5" s="114" t="s">
        <v>743</v>
      </c>
      <c r="Q5" s="114" t="s">
        <v>745</v>
      </c>
      <c r="R5" s="114" t="s">
        <v>747</v>
      </c>
      <c r="S5" s="114" t="s">
        <v>901</v>
      </c>
      <c r="T5" s="114" t="s">
        <v>751</v>
      </c>
      <c r="U5" s="114" t="s">
        <v>902</v>
      </c>
      <c r="V5" s="114" t="s">
        <v>903</v>
      </c>
      <c r="W5" s="114" t="s">
        <v>904</v>
      </c>
      <c r="X5" s="114" t="s">
        <v>905</v>
      </c>
      <c r="Y5" s="114" t="s">
        <v>906</v>
      </c>
      <c r="Z5" s="114" t="s">
        <v>907</v>
      </c>
      <c r="AA5" s="114" t="s">
        <v>756</v>
      </c>
      <c r="AB5" s="114" t="s">
        <v>908</v>
      </c>
      <c r="AC5" s="114" t="s">
        <v>760</v>
      </c>
      <c r="AD5" s="114" t="s">
        <v>762</v>
      </c>
      <c r="AE5" s="114" t="s">
        <v>764</v>
      </c>
      <c r="AF5" s="114" t="s">
        <v>766</v>
      </c>
      <c r="AG5" s="114" t="s">
        <v>768</v>
      </c>
      <c r="AH5" s="114" t="s">
        <v>770</v>
      </c>
      <c r="AI5" s="114" t="s">
        <v>909</v>
      </c>
      <c r="AJ5" s="114" t="s">
        <v>774</v>
      </c>
      <c r="AK5" s="114" t="s">
        <v>776</v>
      </c>
      <c r="AL5" s="114" t="s">
        <v>778</v>
      </c>
      <c r="AM5" s="114" t="s">
        <v>780</v>
      </c>
      <c r="AN5" s="114" t="s">
        <v>782</v>
      </c>
      <c r="AO5" s="114" t="s">
        <v>784</v>
      </c>
      <c r="AP5" s="114" t="s">
        <v>786</v>
      </c>
      <c r="AQ5" s="114" t="s">
        <v>35</v>
      </c>
      <c r="AR5" s="114" t="s">
        <v>789</v>
      </c>
      <c r="AS5" s="114" t="s">
        <v>910</v>
      </c>
      <c r="AT5" s="114" t="s">
        <v>911</v>
      </c>
      <c r="AU5" s="114" t="s">
        <v>912</v>
      </c>
      <c r="AV5" s="114" t="s">
        <v>810</v>
      </c>
      <c r="AW5" s="114" t="s">
        <v>812</v>
      </c>
      <c r="AX5" s="114" t="s">
        <v>814</v>
      </c>
      <c r="AY5" s="114" t="s">
        <v>816</v>
      </c>
      <c r="AZ5" s="114" t="s">
        <v>818</v>
      </c>
      <c r="BA5" s="114" t="s">
        <v>820</v>
      </c>
      <c r="BB5" s="114" t="s">
        <v>823</v>
      </c>
      <c r="BC5" s="114" t="s">
        <v>826</v>
      </c>
      <c r="BD5" s="114" t="s">
        <v>828</v>
      </c>
      <c r="BE5" s="114" t="s">
        <v>829</v>
      </c>
      <c r="BF5" s="114" t="s">
        <v>913</v>
      </c>
      <c r="BG5" s="114" t="s">
        <v>914</v>
      </c>
      <c r="BH5" s="114" t="s">
        <v>915</v>
      </c>
      <c r="BI5" s="114" t="s">
        <v>916</v>
      </c>
      <c r="BJ5" s="115" t="s">
        <v>917</v>
      </c>
      <c r="BK5" s="115" t="s">
        <v>839</v>
      </c>
      <c r="BL5" s="115" t="s">
        <v>841</v>
      </c>
      <c r="BM5" s="115" t="s">
        <v>918</v>
      </c>
      <c r="BN5" s="115" t="s">
        <v>845</v>
      </c>
      <c r="BO5" s="115" t="s">
        <v>919</v>
      </c>
      <c r="BP5" s="115" t="s">
        <v>849</v>
      </c>
      <c r="BQ5" s="115" t="s">
        <v>920</v>
      </c>
      <c r="BR5" s="115" t="s">
        <v>921</v>
      </c>
      <c r="BS5" s="115" t="s">
        <v>922</v>
      </c>
      <c r="BT5" s="115" t="s">
        <v>923</v>
      </c>
      <c r="BU5" s="115" t="s">
        <v>924</v>
      </c>
      <c r="BV5" s="116" t="s">
        <v>925</v>
      </c>
      <c r="BW5" s="116" t="s">
        <v>866</v>
      </c>
      <c r="BX5" s="116" t="s">
        <v>926</v>
      </c>
      <c r="BY5" s="116" t="s">
        <v>870</v>
      </c>
      <c r="BZ5" s="116" t="s">
        <v>872</v>
      </c>
      <c r="CA5" s="116" t="s">
        <v>927</v>
      </c>
      <c r="CB5" s="116" t="s">
        <v>928</v>
      </c>
      <c r="CC5" s="116" t="s">
        <v>929</v>
      </c>
      <c r="CD5" s="116" t="s">
        <v>930</v>
      </c>
      <c r="CE5" s="109" t="s">
        <v>931</v>
      </c>
      <c r="CF5" s="109" t="s">
        <v>932</v>
      </c>
      <c r="CG5" s="109" t="s">
        <v>933</v>
      </c>
      <c r="CH5" s="109" t="s">
        <v>934</v>
      </c>
      <c r="CI5" s="109" t="s">
        <v>935</v>
      </c>
      <c r="CJ5" s="109" t="s">
        <v>936</v>
      </c>
      <c r="CK5" s="117" t="s">
        <v>937</v>
      </c>
      <c r="CL5" s="117" t="s">
        <v>938</v>
      </c>
      <c r="CM5" s="117" t="s">
        <v>939</v>
      </c>
      <c r="CN5" s="117" t="s">
        <v>940</v>
      </c>
      <c r="CO5" s="117" t="s">
        <v>941</v>
      </c>
      <c r="CP5" s="117" t="s">
        <v>942</v>
      </c>
      <c r="CQ5" s="117" t="s">
        <v>943</v>
      </c>
      <c r="CR5" s="117" t="s">
        <v>944</v>
      </c>
      <c r="CS5" s="117" t="s">
        <v>945</v>
      </c>
      <c r="CT5" s="117" t="s">
        <v>946</v>
      </c>
      <c r="CU5" s="118" t="s">
        <v>937</v>
      </c>
      <c r="CV5" s="118" t="s">
        <v>938</v>
      </c>
      <c r="CW5" s="118" t="s">
        <v>939</v>
      </c>
      <c r="CX5" s="118" t="s">
        <v>940</v>
      </c>
      <c r="CY5" s="118" t="s">
        <v>941</v>
      </c>
      <c r="CZ5" s="118" t="s">
        <v>943</v>
      </c>
      <c r="DA5" s="118" t="s">
        <v>944</v>
      </c>
      <c r="DB5" s="118" t="s">
        <v>945</v>
      </c>
      <c r="DC5" s="118" t="s">
        <v>946</v>
      </c>
      <c r="DD5" s="110" t="s">
        <v>947</v>
      </c>
      <c r="DE5" s="110" t="s">
        <v>948</v>
      </c>
      <c r="DF5" s="110" t="s">
        <v>949</v>
      </c>
      <c r="DG5" s="110" t="s">
        <v>950</v>
      </c>
      <c r="DH5" s="110" t="s">
        <v>951</v>
      </c>
      <c r="DI5" s="110" t="s">
        <v>952</v>
      </c>
      <c r="DJ5" s="110" t="s">
        <v>953</v>
      </c>
      <c r="DK5" s="110" t="s">
        <v>954</v>
      </c>
      <c r="DL5" s="110" t="s">
        <v>955</v>
      </c>
      <c r="DM5" s="119" t="s">
        <v>947</v>
      </c>
      <c r="DN5" s="119" t="s">
        <v>948</v>
      </c>
      <c r="DO5" s="120" t="s">
        <v>951</v>
      </c>
      <c r="DP5" s="120" t="s">
        <v>952</v>
      </c>
      <c r="DQ5" s="121" t="s">
        <v>956</v>
      </c>
      <c r="DR5" s="121" t="s">
        <v>957</v>
      </c>
      <c r="DS5" s="122" t="s">
        <v>958</v>
      </c>
      <c r="DT5" s="123" t="s">
        <v>959</v>
      </c>
      <c r="DU5" s="123" t="s">
        <v>960</v>
      </c>
    </row>
    <row r="6" spans="1:125">
      <c r="A6" s="146">
        <v>1</v>
      </c>
      <c r="B6" s="146">
        <v>2</v>
      </c>
      <c r="C6" s="146">
        <v>3</v>
      </c>
      <c r="D6" s="146">
        <v>4</v>
      </c>
      <c r="E6" s="146">
        <v>5</v>
      </c>
      <c r="F6" s="146">
        <v>6</v>
      </c>
      <c r="G6" s="146">
        <v>7</v>
      </c>
      <c r="H6" s="146">
        <v>8</v>
      </c>
      <c r="I6" s="146">
        <v>9</v>
      </c>
      <c r="J6" s="146">
        <v>10</v>
      </c>
      <c r="K6" s="146">
        <v>11</v>
      </c>
      <c r="L6" s="146">
        <v>12</v>
      </c>
      <c r="M6" s="146">
        <v>13</v>
      </c>
      <c r="N6" s="146">
        <v>14</v>
      </c>
      <c r="O6" s="146">
        <v>15</v>
      </c>
      <c r="P6" s="146">
        <v>16</v>
      </c>
      <c r="Q6" s="146">
        <v>17</v>
      </c>
      <c r="R6" s="146">
        <v>18</v>
      </c>
      <c r="S6" s="146">
        <v>19</v>
      </c>
      <c r="T6" s="146">
        <v>20</v>
      </c>
      <c r="U6" s="146">
        <v>21</v>
      </c>
      <c r="V6" s="146">
        <v>22</v>
      </c>
      <c r="W6" s="146">
        <v>23</v>
      </c>
      <c r="X6" s="146">
        <v>24</v>
      </c>
      <c r="Y6" s="146">
        <v>25</v>
      </c>
      <c r="Z6" s="146">
        <v>26</v>
      </c>
      <c r="AA6" s="146">
        <v>27</v>
      </c>
      <c r="AB6" s="146">
        <v>28</v>
      </c>
      <c r="AC6" s="146">
        <v>29</v>
      </c>
      <c r="AD6" s="146">
        <v>30</v>
      </c>
      <c r="AE6" s="146">
        <v>31</v>
      </c>
      <c r="AF6" s="146">
        <v>32</v>
      </c>
      <c r="AG6" s="146">
        <v>33</v>
      </c>
      <c r="AH6" s="146">
        <v>34</v>
      </c>
      <c r="AI6" s="146">
        <v>35</v>
      </c>
      <c r="AJ6" s="146">
        <v>36</v>
      </c>
      <c r="AK6" s="146">
        <v>37</v>
      </c>
      <c r="AL6" s="146">
        <v>38</v>
      </c>
      <c r="AM6" s="146">
        <v>39</v>
      </c>
      <c r="AN6" s="146">
        <v>40</v>
      </c>
      <c r="AO6" s="146">
        <v>41</v>
      </c>
      <c r="AP6" s="146">
        <v>42</v>
      </c>
      <c r="AQ6" s="146">
        <v>43</v>
      </c>
      <c r="AR6" s="146">
        <v>44</v>
      </c>
      <c r="AS6" s="146">
        <v>45</v>
      </c>
      <c r="AT6" s="146">
        <v>46</v>
      </c>
      <c r="AU6" s="146">
        <v>47</v>
      </c>
      <c r="AV6" s="146">
        <v>48</v>
      </c>
      <c r="AW6" s="146">
        <v>49</v>
      </c>
      <c r="AX6" s="146">
        <v>50</v>
      </c>
      <c r="AY6" s="146">
        <v>51</v>
      </c>
      <c r="AZ6" s="146">
        <v>52</v>
      </c>
      <c r="BA6" s="146">
        <v>53</v>
      </c>
      <c r="BB6" s="146">
        <v>54</v>
      </c>
      <c r="BC6" s="146">
        <v>55</v>
      </c>
      <c r="BD6" s="146">
        <v>56</v>
      </c>
      <c r="BE6" s="146">
        <v>57</v>
      </c>
      <c r="BF6" s="146">
        <v>58</v>
      </c>
      <c r="BG6" s="146">
        <v>59</v>
      </c>
      <c r="BH6" s="146">
        <v>60</v>
      </c>
      <c r="BI6" s="146">
        <v>61</v>
      </c>
      <c r="BJ6" s="146">
        <v>62</v>
      </c>
      <c r="BK6" s="146">
        <v>63</v>
      </c>
      <c r="BL6" s="146">
        <v>64</v>
      </c>
      <c r="BM6" s="146">
        <v>65</v>
      </c>
      <c r="BN6" s="146">
        <v>66</v>
      </c>
      <c r="BO6" s="146">
        <v>67</v>
      </c>
      <c r="BP6" s="146">
        <v>68</v>
      </c>
      <c r="BQ6" s="146">
        <v>69</v>
      </c>
      <c r="BR6" s="146">
        <v>70</v>
      </c>
      <c r="BS6" s="146">
        <v>71</v>
      </c>
      <c r="BT6" s="146">
        <v>72</v>
      </c>
      <c r="BU6" s="146">
        <v>73</v>
      </c>
      <c r="BV6" s="146">
        <v>74</v>
      </c>
      <c r="BW6" s="146">
        <v>75</v>
      </c>
      <c r="BX6" s="146">
        <v>76</v>
      </c>
      <c r="BY6" s="146">
        <v>77</v>
      </c>
      <c r="BZ6" s="146">
        <v>78</v>
      </c>
      <c r="CA6" s="146">
        <v>79</v>
      </c>
      <c r="CB6" s="146">
        <v>80</v>
      </c>
      <c r="CC6" s="146">
        <v>81</v>
      </c>
      <c r="CD6" s="146">
        <v>82</v>
      </c>
      <c r="CE6" s="146">
        <v>83</v>
      </c>
      <c r="CF6" s="146">
        <v>84</v>
      </c>
      <c r="CG6" s="146">
        <v>85</v>
      </c>
      <c r="CH6" s="146">
        <v>86</v>
      </c>
      <c r="CI6" s="146">
        <v>87</v>
      </c>
      <c r="CJ6" s="146">
        <v>88</v>
      </c>
      <c r="CK6" s="146">
        <v>89</v>
      </c>
      <c r="CL6" s="146">
        <v>90</v>
      </c>
      <c r="CM6" s="146">
        <v>91</v>
      </c>
      <c r="CN6" s="146">
        <v>92</v>
      </c>
      <c r="CO6" s="146">
        <v>93</v>
      </c>
      <c r="CP6" s="146">
        <v>94</v>
      </c>
      <c r="CQ6" s="146">
        <v>95</v>
      </c>
      <c r="CR6" s="146">
        <v>96</v>
      </c>
      <c r="CS6" s="146">
        <v>97</v>
      </c>
      <c r="CT6" s="146">
        <v>98</v>
      </c>
      <c r="CU6" s="146">
        <v>99</v>
      </c>
      <c r="CV6" s="146">
        <v>100</v>
      </c>
      <c r="CW6" s="146">
        <v>101</v>
      </c>
      <c r="CX6" s="146">
        <v>102</v>
      </c>
      <c r="CY6" s="146">
        <v>103</v>
      </c>
      <c r="CZ6" s="146">
        <v>104</v>
      </c>
      <c r="DA6" s="146">
        <v>105</v>
      </c>
      <c r="DB6" s="146">
        <v>106</v>
      </c>
      <c r="DC6" s="146">
        <v>107</v>
      </c>
      <c r="DD6" s="146">
        <v>108</v>
      </c>
      <c r="DE6" s="146">
        <v>109</v>
      </c>
      <c r="DF6" s="146">
        <v>110</v>
      </c>
      <c r="DG6" s="146">
        <v>111</v>
      </c>
      <c r="DH6" s="146">
        <v>112</v>
      </c>
      <c r="DI6" s="146">
        <v>113</v>
      </c>
      <c r="DJ6" s="146">
        <v>114</v>
      </c>
      <c r="DK6" s="146">
        <v>115</v>
      </c>
      <c r="DL6" s="146">
        <v>116</v>
      </c>
      <c r="DM6" s="146">
        <v>117</v>
      </c>
      <c r="DN6" s="146">
        <v>118</v>
      </c>
      <c r="DO6" s="146">
        <v>119</v>
      </c>
      <c r="DP6" s="146">
        <v>120</v>
      </c>
      <c r="DQ6" s="146">
        <v>121</v>
      </c>
      <c r="DR6" s="146">
        <v>122</v>
      </c>
      <c r="DS6" s="146">
        <v>123</v>
      </c>
    </row>
    <row r="7" spans="1:125">
      <c r="A7" s="128" t="s">
        <v>550</v>
      </c>
      <c r="B7" s="128" t="s">
        <v>2</v>
      </c>
      <c r="C7" s="128" t="s">
        <v>894</v>
      </c>
      <c r="D7" s="128" t="s">
        <v>895</v>
      </c>
      <c r="E7" s="128" t="s">
        <v>896</v>
      </c>
      <c r="F7" s="128" t="s">
        <v>897</v>
      </c>
      <c r="G7" s="94" t="s">
        <v>722</v>
      </c>
      <c r="H7" s="94" t="s">
        <v>724</v>
      </c>
      <c r="I7" s="94" t="s">
        <v>726</v>
      </c>
      <c r="J7" s="94" t="s">
        <v>729</v>
      </c>
      <c r="K7" s="94" t="s">
        <v>728</v>
      </c>
      <c r="L7" s="94" t="s">
        <v>731</v>
      </c>
      <c r="M7" s="94" t="s">
        <v>733</v>
      </c>
      <c r="N7" s="94" t="s">
        <v>737</v>
      </c>
      <c r="O7" s="94" t="s">
        <v>740</v>
      </c>
      <c r="P7" s="94" t="s">
        <v>739</v>
      </c>
      <c r="Q7" s="94" t="s">
        <v>742</v>
      </c>
      <c r="R7" s="94" t="s">
        <v>744</v>
      </c>
      <c r="S7" s="94" t="s">
        <v>746</v>
      </c>
      <c r="T7" s="94" t="s">
        <v>748</v>
      </c>
      <c r="U7" s="94" t="s">
        <v>750</v>
      </c>
      <c r="V7" s="94" t="s">
        <v>961</v>
      </c>
      <c r="W7" s="94" t="s">
        <v>962</v>
      </c>
      <c r="X7" s="94" t="s">
        <v>963</v>
      </c>
      <c r="Y7" s="94" t="s">
        <v>964</v>
      </c>
      <c r="Z7" s="95"/>
      <c r="AA7" s="94" t="s">
        <v>755</v>
      </c>
      <c r="AB7" s="94" t="s">
        <v>757</v>
      </c>
      <c r="AC7" s="94" t="s">
        <v>759</v>
      </c>
      <c r="AD7" s="94" t="s">
        <v>761</v>
      </c>
      <c r="AE7" s="94" t="s">
        <v>763</v>
      </c>
      <c r="AF7" s="94" t="s">
        <v>765</v>
      </c>
      <c r="AG7" s="94" t="s">
        <v>767</v>
      </c>
      <c r="AH7" s="94" t="s">
        <v>769</v>
      </c>
      <c r="AI7" s="94" t="s">
        <v>771</v>
      </c>
      <c r="AJ7" s="94" t="s">
        <v>773</v>
      </c>
      <c r="AK7" s="94" t="s">
        <v>775</v>
      </c>
      <c r="AL7" s="94" t="s">
        <v>777</v>
      </c>
      <c r="AM7" s="94" t="s">
        <v>779</v>
      </c>
      <c r="AN7" s="94" t="s">
        <v>781</v>
      </c>
      <c r="AO7" s="94" t="s">
        <v>783</v>
      </c>
      <c r="AP7" s="94" t="s">
        <v>785</v>
      </c>
      <c r="AQ7" s="94" t="s">
        <v>787</v>
      </c>
      <c r="AR7" s="94" t="s">
        <v>788</v>
      </c>
      <c r="AS7" s="94" t="s">
        <v>790</v>
      </c>
      <c r="AT7" s="94" t="s">
        <v>792</v>
      </c>
      <c r="AU7" s="94" t="s">
        <v>807</v>
      </c>
      <c r="AV7" s="94" t="s">
        <v>809</v>
      </c>
      <c r="AW7" s="94" t="s">
        <v>811</v>
      </c>
      <c r="AX7" s="94" t="s">
        <v>813</v>
      </c>
      <c r="AY7" s="94" t="s">
        <v>815</v>
      </c>
      <c r="AZ7" s="94" t="s">
        <v>817</v>
      </c>
      <c r="BA7" s="94" t="s">
        <v>819</v>
      </c>
      <c r="BB7" s="94" t="s">
        <v>822</v>
      </c>
      <c r="BC7" s="94" t="s">
        <v>825</v>
      </c>
      <c r="BD7" s="94" t="s">
        <v>824</v>
      </c>
      <c r="BE7" s="94" t="s">
        <v>827</v>
      </c>
      <c r="BF7" s="94"/>
      <c r="BG7" s="94"/>
      <c r="BH7" s="94"/>
      <c r="BI7" s="94"/>
      <c r="BJ7" s="96" t="s">
        <v>836</v>
      </c>
      <c r="BK7" s="96" t="s">
        <v>838</v>
      </c>
      <c r="BL7" s="96" t="s">
        <v>840</v>
      </c>
      <c r="BM7" s="96"/>
      <c r="BN7" s="96" t="s">
        <v>844</v>
      </c>
      <c r="BO7" s="96" t="s">
        <v>846</v>
      </c>
      <c r="BP7" s="96" t="s">
        <v>848</v>
      </c>
      <c r="BQ7" s="96" t="s">
        <v>855</v>
      </c>
      <c r="BR7" s="96"/>
      <c r="BS7" s="96"/>
      <c r="BT7" s="96"/>
      <c r="BU7" s="96"/>
      <c r="BV7" s="97" t="s">
        <v>863</v>
      </c>
      <c r="BW7" s="97" t="s">
        <v>865</v>
      </c>
      <c r="BX7" s="97"/>
      <c r="BY7" s="97" t="s">
        <v>869</v>
      </c>
      <c r="BZ7" s="97" t="s">
        <v>871</v>
      </c>
      <c r="CA7" s="97"/>
      <c r="CB7" s="97"/>
      <c r="CC7" s="97"/>
      <c r="CD7" s="97"/>
      <c r="CE7" s="98" t="s">
        <v>965</v>
      </c>
      <c r="CF7" s="98" t="s">
        <v>966</v>
      </c>
      <c r="CG7" s="98" t="s">
        <v>967</v>
      </c>
      <c r="CH7" s="98" t="s">
        <v>968</v>
      </c>
      <c r="CI7" s="98" t="s">
        <v>969</v>
      </c>
      <c r="CJ7" s="98"/>
      <c r="CK7" s="106"/>
      <c r="CL7" s="106"/>
      <c r="CM7" s="106"/>
      <c r="CN7" s="106"/>
      <c r="CO7" s="106"/>
      <c r="CP7" s="106"/>
      <c r="CQ7" s="106"/>
      <c r="CR7" s="106"/>
      <c r="CS7" s="106"/>
      <c r="CT7" s="106"/>
      <c r="CU7" s="127"/>
      <c r="CV7" s="127"/>
      <c r="CW7" s="127"/>
      <c r="CX7" s="127"/>
      <c r="CY7" s="127"/>
      <c r="CZ7" s="127"/>
      <c r="DA7" s="127"/>
      <c r="DB7" s="127"/>
      <c r="DC7" s="127"/>
      <c r="DD7" s="128"/>
      <c r="DE7" s="128"/>
      <c r="DF7" s="128"/>
      <c r="DG7" s="128"/>
      <c r="DH7" s="128"/>
      <c r="DI7" s="128"/>
      <c r="DJ7" s="128"/>
      <c r="DK7" s="128"/>
      <c r="DL7" s="128"/>
      <c r="DM7" s="147"/>
      <c r="DN7" s="147"/>
      <c r="DO7" s="148"/>
      <c r="DP7" s="148"/>
      <c r="DQ7" s="149"/>
      <c r="DR7" s="149"/>
      <c r="DS7" s="150"/>
    </row>
    <row r="8" spans="1:125">
      <c r="A8" s="188" t="s">
        <v>970</v>
      </c>
      <c r="B8" s="128"/>
      <c r="C8" s="128"/>
      <c r="D8" s="128"/>
      <c r="E8" s="128"/>
      <c r="F8" s="128"/>
      <c r="G8" s="94"/>
      <c r="H8" s="94"/>
      <c r="I8" s="94"/>
      <c r="J8" s="94"/>
      <c r="K8" s="94"/>
      <c r="L8" s="94"/>
      <c r="M8" s="94"/>
      <c r="N8" s="94"/>
      <c r="O8" s="94"/>
      <c r="P8" s="94"/>
      <c r="Q8" s="94"/>
      <c r="R8" s="94"/>
      <c r="S8" s="94"/>
      <c r="T8" s="94"/>
      <c r="U8" s="94"/>
      <c r="V8" s="94"/>
      <c r="W8" s="94"/>
      <c r="X8" s="94"/>
      <c r="Y8" s="94"/>
      <c r="Z8" s="95"/>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6"/>
      <c r="BK8" s="96"/>
      <c r="BL8" s="96"/>
      <c r="BM8" s="96"/>
      <c r="BN8" s="96"/>
      <c r="BO8" s="96"/>
      <c r="BP8" s="96"/>
      <c r="BQ8" s="96"/>
      <c r="BR8" s="96"/>
      <c r="BS8" s="96"/>
      <c r="BT8" s="96"/>
      <c r="BU8" s="96"/>
      <c r="BV8" s="97"/>
      <c r="BW8" s="97"/>
      <c r="BX8" s="97"/>
      <c r="BY8" s="97"/>
      <c r="BZ8" s="97"/>
      <c r="CA8" s="97"/>
      <c r="CB8" s="97"/>
      <c r="CC8" s="97"/>
      <c r="CD8" s="97"/>
      <c r="CE8" s="98"/>
      <c r="CF8" s="98"/>
      <c r="CG8" s="98"/>
      <c r="CH8" s="98"/>
      <c r="CI8" s="98"/>
      <c r="CJ8" s="98"/>
      <c r="CK8" s="106"/>
      <c r="CL8" s="106"/>
      <c r="CM8" s="106"/>
      <c r="CN8" s="106"/>
      <c r="CO8" s="106"/>
      <c r="CP8" s="106"/>
      <c r="CQ8" s="106"/>
      <c r="CR8" s="106"/>
      <c r="CS8" s="106"/>
      <c r="CT8" s="106"/>
      <c r="CU8" s="127"/>
      <c r="CV8" s="127"/>
      <c r="CW8" s="127"/>
      <c r="CX8" s="127"/>
      <c r="CY8" s="127"/>
      <c r="CZ8" s="127"/>
      <c r="DA8" s="127"/>
      <c r="DB8" s="127"/>
      <c r="DC8" s="127"/>
      <c r="DD8" s="128"/>
      <c r="DE8" s="128"/>
      <c r="DF8" s="128"/>
      <c r="DG8" s="128"/>
      <c r="DH8" s="128"/>
      <c r="DI8" s="128"/>
      <c r="DJ8" s="128"/>
      <c r="DK8" s="128"/>
      <c r="DL8" s="187"/>
      <c r="DM8" s="147"/>
      <c r="DN8" s="147"/>
      <c r="DO8" s="148"/>
      <c r="DP8" s="148"/>
      <c r="DQ8" s="149"/>
      <c r="DR8" s="149"/>
      <c r="DS8" s="150"/>
    </row>
    <row r="9" spans="1:125">
      <c r="A9" s="151"/>
      <c r="B9" s="152"/>
      <c r="C9" s="125"/>
      <c r="D9" s="125"/>
      <c r="E9" s="125"/>
      <c r="F9" s="125"/>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53"/>
      <c r="DM9" s="154"/>
      <c r="DN9" s="155"/>
      <c r="DO9" s="156"/>
      <c r="DP9" s="124"/>
      <c r="DQ9" s="156"/>
      <c r="DR9" s="157"/>
      <c r="DS9" s="158"/>
      <c r="DT9" s="159"/>
      <c r="DU9" s="160"/>
    </row>
    <row r="10" spans="1:125" ht="18.75" customHeight="1">
      <c r="A10" s="151"/>
      <c r="B10" s="152"/>
      <c r="C10" s="125"/>
      <c r="D10" s="125"/>
      <c r="E10" s="125"/>
      <c r="F10" s="125"/>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53"/>
      <c r="DM10" s="154"/>
      <c r="DN10" s="155"/>
      <c r="DO10" s="156"/>
      <c r="DP10" s="124"/>
      <c r="DQ10" s="156"/>
      <c r="DR10" s="157"/>
      <c r="DS10" s="158"/>
      <c r="DT10" s="159"/>
      <c r="DU10" s="160"/>
    </row>
    <row r="11" spans="1:125" ht="18.75" customHeight="1">
      <c r="A11" s="151"/>
      <c r="B11" s="152"/>
      <c r="C11" s="125"/>
      <c r="D11" s="125"/>
      <c r="E11" s="125"/>
      <c r="F11" s="125"/>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53"/>
      <c r="DM11" s="154"/>
      <c r="DN11" s="155"/>
      <c r="DO11" s="156"/>
      <c r="DP11" s="124"/>
      <c r="DQ11" s="156"/>
      <c r="DR11" s="157"/>
      <c r="DS11" s="158"/>
      <c r="DT11" s="159"/>
      <c r="DU11" s="160"/>
    </row>
    <row r="12" spans="1:125" ht="18.75" customHeight="1">
      <c r="A12" s="151"/>
      <c r="B12" s="152"/>
      <c r="C12" s="125"/>
      <c r="D12" s="125"/>
      <c r="E12" s="125"/>
      <c r="F12" s="125"/>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53"/>
      <c r="DM12" s="154"/>
      <c r="DN12" s="155"/>
      <c r="DO12" s="156"/>
      <c r="DP12" s="124"/>
      <c r="DQ12" s="156"/>
      <c r="DR12" s="157"/>
      <c r="DS12" s="158"/>
      <c r="DT12" s="159"/>
      <c r="DU12" s="160"/>
    </row>
    <row r="13" spans="1:125" ht="18.75" customHeight="1">
      <c r="A13" s="151"/>
      <c r="B13" s="152"/>
      <c r="C13" s="125"/>
      <c r="D13" s="125"/>
      <c r="E13" s="125"/>
      <c r="F13" s="125"/>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53"/>
      <c r="DM13" s="154"/>
      <c r="DN13" s="155"/>
      <c r="DO13" s="156"/>
      <c r="DP13" s="124"/>
      <c r="DQ13" s="156"/>
      <c r="DR13" s="157"/>
      <c r="DS13" s="158"/>
      <c r="DT13" s="159"/>
      <c r="DU13" s="160"/>
    </row>
    <row r="14" spans="1:125" ht="18.75" customHeight="1">
      <c r="A14" s="151"/>
      <c r="B14" s="152"/>
      <c r="C14" s="125"/>
      <c r="D14" s="125"/>
      <c r="E14" s="125"/>
      <c r="F14" s="125"/>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53"/>
      <c r="DM14" s="154"/>
      <c r="DN14" s="155"/>
      <c r="DO14" s="156"/>
      <c r="DP14" s="124"/>
      <c r="DQ14" s="156"/>
      <c r="DR14" s="157"/>
      <c r="DS14" s="158"/>
      <c r="DT14" s="159"/>
      <c r="DU14" s="160"/>
    </row>
    <row r="15" spans="1:125" ht="18.75" customHeight="1">
      <c r="A15" s="151"/>
      <c r="B15" s="152"/>
      <c r="C15" s="125"/>
      <c r="D15" s="125"/>
      <c r="E15" s="125"/>
      <c r="F15" s="125"/>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53"/>
      <c r="DM15" s="154"/>
      <c r="DN15" s="155"/>
      <c r="DO15" s="156"/>
      <c r="DP15" s="124"/>
      <c r="DQ15" s="156"/>
      <c r="DR15" s="157"/>
      <c r="DS15" s="158"/>
      <c r="DT15" s="159"/>
      <c r="DU15" s="160"/>
    </row>
    <row r="16" spans="1:125" ht="18.75" customHeight="1">
      <c r="A16" s="151"/>
      <c r="B16" s="152"/>
      <c r="C16" s="125"/>
      <c r="D16" s="125"/>
      <c r="E16" s="125"/>
      <c r="F16" s="125"/>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53"/>
      <c r="DM16" s="154"/>
      <c r="DN16" s="155"/>
      <c r="DO16" s="156"/>
      <c r="DP16" s="124"/>
      <c r="DQ16" s="156"/>
      <c r="DR16" s="157"/>
      <c r="DS16" s="158"/>
      <c r="DT16" s="159"/>
      <c r="DU16" s="160"/>
    </row>
    <row r="17" spans="1:125" ht="18.75" customHeight="1">
      <c r="A17" s="151"/>
      <c r="B17" s="152"/>
      <c r="C17" s="125"/>
      <c r="D17" s="125"/>
      <c r="E17" s="125"/>
      <c r="F17" s="125"/>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53"/>
      <c r="DM17" s="154"/>
      <c r="DN17" s="155"/>
      <c r="DO17" s="156"/>
      <c r="DP17" s="124"/>
      <c r="DQ17" s="156"/>
      <c r="DR17" s="157"/>
      <c r="DS17" s="158"/>
      <c r="DT17" s="159"/>
      <c r="DU17" s="160"/>
    </row>
    <row r="18" spans="1:125" ht="18.75" customHeight="1">
      <c r="A18" s="151"/>
      <c r="B18" s="152"/>
      <c r="C18" s="125"/>
      <c r="D18" s="125"/>
      <c r="E18" s="125"/>
      <c r="F18" s="125"/>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53"/>
      <c r="DM18" s="154"/>
      <c r="DN18" s="155"/>
      <c r="DO18" s="156"/>
      <c r="DP18" s="124"/>
      <c r="DQ18" s="156"/>
      <c r="DR18" s="157"/>
      <c r="DS18" s="158"/>
      <c r="DT18" s="159"/>
      <c r="DU18" s="160"/>
    </row>
    <row r="19" spans="1:125" ht="18.75" customHeight="1">
      <c r="A19" s="151"/>
      <c r="B19" s="152"/>
      <c r="C19" s="125"/>
      <c r="D19" s="125"/>
      <c r="E19" s="125"/>
      <c r="F19" s="125"/>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53"/>
      <c r="DM19" s="154"/>
      <c r="DN19" s="155"/>
      <c r="DO19" s="156"/>
      <c r="DP19" s="124"/>
      <c r="DQ19" s="156"/>
      <c r="DR19" s="157"/>
      <c r="DS19" s="158"/>
      <c r="DT19" s="159"/>
      <c r="DU19" s="160"/>
    </row>
    <row r="20" spans="1:125" ht="18.75" customHeight="1">
      <c r="A20" s="151"/>
      <c r="B20" s="152"/>
      <c r="C20" s="125"/>
      <c r="D20" s="125"/>
      <c r="E20" s="125"/>
      <c r="F20" s="125"/>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c r="DD20" s="126"/>
      <c r="DE20" s="126"/>
      <c r="DF20" s="126"/>
      <c r="DG20" s="126"/>
      <c r="DH20" s="126"/>
      <c r="DI20" s="126"/>
      <c r="DJ20" s="126"/>
      <c r="DK20" s="126"/>
      <c r="DL20" s="153"/>
      <c r="DM20" s="154"/>
      <c r="DN20" s="155"/>
      <c r="DO20" s="156"/>
      <c r="DP20" s="124"/>
      <c r="DQ20" s="156"/>
      <c r="DR20" s="157"/>
      <c r="DS20" s="158"/>
      <c r="DT20" s="159"/>
      <c r="DU20" s="160"/>
    </row>
    <row r="21" spans="1:125" ht="18.75" customHeight="1">
      <c r="A21" s="151"/>
      <c r="B21" s="152"/>
      <c r="C21" s="125"/>
      <c r="D21" s="125"/>
      <c r="E21" s="125"/>
      <c r="F21" s="125"/>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c r="DJ21" s="126"/>
      <c r="DK21" s="126"/>
      <c r="DL21" s="153"/>
      <c r="DM21" s="154"/>
      <c r="DN21" s="155"/>
      <c r="DO21" s="156"/>
      <c r="DP21" s="124"/>
      <c r="DQ21" s="156"/>
      <c r="DR21" s="157"/>
      <c r="DS21" s="158"/>
      <c r="DT21" s="159"/>
      <c r="DU21" s="160"/>
    </row>
    <row r="22" spans="1:125" ht="18.75" customHeight="1">
      <c r="A22" s="151"/>
      <c r="B22" s="152"/>
      <c r="C22" s="125"/>
      <c r="D22" s="125"/>
      <c r="E22" s="125"/>
      <c r="F22" s="125"/>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c r="DD22" s="126"/>
      <c r="DE22" s="126"/>
      <c r="DF22" s="126"/>
      <c r="DG22" s="126"/>
      <c r="DH22" s="126"/>
      <c r="DI22" s="126"/>
      <c r="DJ22" s="126"/>
      <c r="DK22" s="126"/>
      <c r="DL22" s="153"/>
      <c r="DM22" s="154"/>
      <c r="DN22" s="155"/>
      <c r="DO22" s="156"/>
      <c r="DP22" s="124"/>
      <c r="DQ22" s="156"/>
      <c r="DR22" s="157"/>
      <c r="DS22" s="158"/>
      <c r="DT22" s="159"/>
      <c r="DU22" s="160"/>
    </row>
    <row r="23" spans="1:125" ht="18.75" customHeight="1">
      <c r="A23" s="151"/>
      <c r="B23" s="152"/>
      <c r="C23" s="125"/>
      <c r="D23" s="125"/>
      <c r="E23" s="125"/>
      <c r="F23" s="125"/>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c r="CX23" s="126"/>
      <c r="CY23" s="126"/>
      <c r="CZ23" s="126"/>
      <c r="DA23" s="126"/>
      <c r="DB23" s="126"/>
      <c r="DC23" s="126"/>
      <c r="DD23" s="126"/>
      <c r="DE23" s="126"/>
      <c r="DF23" s="126"/>
      <c r="DG23" s="126"/>
      <c r="DH23" s="126"/>
      <c r="DI23" s="126"/>
      <c r="DJ23" s="126"/>
      <c r="DK23" s="126"/>
      <c r="DL23" s="153"/>
      <c r="DM23" s="154"/>
      <c r="DN23" s="155"/>
      <c r="DO23" s="156"/>
      <c r="DP23" s="124"/>
      <c r="DQ23" s="156"/>
      <c r="DR23" s="157"/>
      <c r="DS23" s="158"/>
      <c r="DT23" s="159"/>
      <c r="DU23" s="160"/>
    </row>
    <row r="24" spans="1:125" ht="18.75" customHeight="1">
      <c r="A24" s="151"/>
      <c r="B24" s="152"/>
      <c r="C24" s="125"/>
      <c r="D24" s="125"/>
      <c r="E24" s="125"/>
      <c r="F24" s="125"/>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6"/>
      <c r="DJ24" s="126"/>
      <c r="DK24" s="126"/>
      <c r="DL24" s="153"/>
      <c r="DM24" s="154"/>
      <c r="DN24" s="155"/>
      <c r="DO24" s="156"/>
      <c r="DP24" s="124"/>
      <c r="DQ24" s="156"/>
      <c r="DR24" s="157"/>
      <c r="DS24" s="158"/>
      <c r="DT24" s="159"/>
      <c r="DU24" s="160"/>
    </row>
    <row r="25" spans="1:125" ht="18.75" customHeight="1">
      <c r="A25" s="151"/>
      <c r="B25" s="152"/>
      <c r="C25" s="125"/>
      <c r="D25" s="125"/>
      <c r="E25" s="125"/>
      <c r="F25" s="125"/>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53"/>
      <c r="DM25" s="154"/>
      <c r="DN25" s="155"/>
      <c r="DO25" s="156"/>
      <c r="DP25" s="124"/>
      <c r="DQ25" s="156"/>
      <c r="DR25" s="157"/>
      <c r="DS25" s="158"/>
      <c r="DT25" s="159"/>
      <c r="DU25" s="160"/>
    </row>
    <row r="26" spans="1:125" ht="18.75" customHeight="1">
      <c r="A26" s="151"/>
      <c r="B26" s="152"/>
      <c r="C26" s="125"/>
      <c r="D26" s="125"/>
      <c r="E26" s="125"/>
      <c r="F26" s="125"/>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c r="CX26" s="126"/>
      <c r="CY26" s="126"/>
      <c r="CZ26" s="126"/>
      <c r="DA26" s="126"/>
      <c r="DB26" s="126"/>
      <c r="DC26" s="126"/>
      <c r="DD26" s="126"/>
      <c r="DE26" s="126"/>
      <c r="DF26" s="126"/>
      <c r="DG26" s="126"/>
      <c r="DH26" s="126"/>
      <c r="DI26" s="126"/>
      <c r="DJ26" s="126"/>
      <c r="DK26" s="126"/>
      <c r="DL26" s="153"/>
      <c r="DM26" s="154"/>
      <c r="DN26" s="155"/>
      <c r="DO26" s="156"/>
      <c r="DP26" s="124"/>
      <c r="DQ26" s="156"/>
      <c r="DR26" s="157"/>
      <c r="DS26" s="158"/>
      <c r="DT26" s="159"/>
      <c r="DU26" s="160"/>
    </row>
    <row r="27" spans="1:125" ht="18.75" customHeight="1">
      <c r="A27" s="151"/>
      <c r="B27" s="152"/>
      <c r="C27" s="125"/>
      <c r="D27" s="125"/>
      <c r="E27" s="125"/>
      <c r="F27" s="125"/>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c r="CP27" s="126"/>
      <c r="CQ27" s="126"/>
      <c r="CR27" s="126"/>
      <c r="CS27" s="126"/>
      <c r="CT27" s="126"/>
      <c r="CU27" s="126"/>
      <c r="CV27" s="126"/>
      <c r="CW27" s="126"/>
      <c r="CX27" s="126"/>
      <c r="CY27" s="126"/>
      <c r="CZ27" s="126"/>
      <c r="DA27" s="126"/>
      <c r="DB27" s="126"/>
      <c r="DC27" s="126"/>
      <c r="DD27" s="126"/>
      <c r="DE27" s="126"/>
      <c r="DF27" s="126"/>
      <c r="DG27" s="126"/>
      <c r="DH27" s="126"/>
      <c r="DI27" s="126"/>
      <c r="DJ27" s="126"/>
      <c r="DK27" s="126"/>
      <c r="DL27" s="153"/>
      <c r="DM27" s="154"/>
      <c r="DN27" s="155"/>
      <c r="DO27" s="156"/>
      <c r="DP27" s="124"/>
      <c r="DQ27" s="156"/>
      <c r="DR27" s="157"/>
      <c r="DS27" s="158"/>
      <c r="DT27" s="159"/>
      <c r="DU27" s="160"/>
    </row>
    <row r="28" spans="1:125" ht="18.75" customHeight="1">
      <c r="A28" s="151"/>
      <c r="B28" s="152"/>
      <c r="C28" s="125"/>
      <c r="D28" s="125"/>
      <c r="E28" s="125"/>
      <c r="F28" s="125"/>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c r="CX28" s="126"/>
      <c r="CY28" s="126"/>
      <c r="CZ28" s="126"/>
      <c r="DA28" s="126"/>
      <c r="DB28" s="126"/>
      <c r="DC28" s="126"/>
      <c r="DD28" s="126"/>
      <c r="DE28" s="126"/>
      <c r="DF28" s="126"/>
      <c r="DG28" s="126"/>
      <c r="DH28" s="126"/>
      <c r="DI28" s="126"/>
      <c r="DJ28" s="126"/>
      <c r="DK28" s="126"/>
      <c r="DL28" s="153"/>
      <c r="DM28" s="154"/>
      <c r="DN28" s="155"/>
      <c r="DO28" s="156"/>
      <c r="DP28" s="124"/>
      <c r="DQ28" s="156"/>
      <c r="DR28" s="157"/>
      <c r="DS28" s="158"/>
      <c r="DT28" s="159"/>
      <c r="DU28" s="160"/>
    </row>
    <row r="29" spans="1:125" ht="18.75" customHeight="1">
      <c r="A29" s="151"/>
      <c r="B29" s="152"/>
      <c r="C29" s="125"/>
      <c r="D29" s="125"/>
      <c r="E29" s="125"/>
      <c r="F29" s="125"/>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c r="CP29" s="126"/>
      <c r="CQ29" s="126"/>
      <c r="CR29" s="126"/>
      <c r="CS29" s="126"/>
      <c r="CT29" s="126"/>
      <c r="CU29" s="126"/>
      <c r="CV29" s="126"/>
      <c r="CW29" s="126"/>
      <c r="CX29" s="126"/>
      <c r="CY29" s="126"/>
      <c r="CZ29" s="126"/>
      <c r="DA29" s="126"/>
      <c r="DB29" s="126"/>
      <c r="DC29" s="126"/>
      <c r="DD29" s="126"/>
      <c r="DE29" s="126"/>
      <c r="DF29" s="126"/>
      <c r="DG29" s="126"/>
      <c r="DH29" s="126"/>
      <c r="DI29" s="126"/>
      <c r="DJ29" s="126"/>
      <c r="DK29" s="126"/>
      <c r="DL29" s="153"/>
      <c r="DM29" s="154"/>
      <c r="DN29" s="155"/>
      <c r="DO29" s="156"/>
      <c r="DP29" s="124"/>
      <c r="DQ29" s="156"/>
      <c r="DR29" s="157"/>
      <c r="DS29" s="158"/>
      <c r="DT29" s="159"/>
      <c r="DU29" s="160"/>
    </row>
    <row r="30" spans="1:125" ht="18.75" customHeight="1">
      <c r="A30" s="151"/>
      <c r="B30" s="152"/>
      <c r="C30" s="125"/>
      <c r="D30" s="125"/>
      <c r="E30" s="125"/>
      <c r="F30" s="125"/>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c r="CX30" s="126"/>
      <c r="CY30" s="126"/>
      <c r="CZ30" s="126"/>
      <c r="DA30" s="126"/>
      <c r="DB30" s="126"/>
      <c r="DC30" s="126"/>
      <c r="DD30" s="126"/>
      <c r="DE30" s="126"/>
      <c r="DF30" s="126"/>
      <c r="DG30" s="126"/>
      <c r="DH30" s="126"/>
      <c r="DI30" s="126"/>
      <c r="DJ30" s="126"/>
      <c r="DK30" s="126"/>
      <c r="DL30" s="153"/>
      <c r="DM30" s="154"/>
      <c r="DN30" s="155"/>
      <c r="DO30" s="156"/>
      <c r="DP30" s="124"/>
      <c r="DQ30" s="156"/>
      <c r="DR30" s="157"/>
      <c r="DS30" s="158"/>
      <c r="DT30" s="159"/>
      <c r="DU30" s="160"/>
    </row>
    <row r="31" spans="1:125" ht="18.75" customHeight="1">
      <c r="A31" s="151"/>
      <c r="B31" s="152"/>
      <c r="C31" s="125"/>
      <c r="D31" s="125"/>
      <c r="E31" s="125"/>
      <c r="F31" s="125"/>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c r="CP31" s="126"/>
      <c r="CQ31" s="126"/>
      <c r="CR31" s="126"/>
      <c r="CS31" s="126"/>
      <c r="CT31" s="126"/>
      <c r="CU31" s="126"/>
      <c r="CV31" s="126"/>
      <c r="CW31" s="126"/>
      <c r="CX31" s="126"/>
      <c r="CY31" s="126"/>
      <c r="CZ31" s="126"/>
      <c r="DA31" s="126"/>
      <c r="DB31" s="126"/>
      <c r="DC31" s="126"/>
      <c r="DD31" s="126"/>
      <c r="DE31" s="126"/>
      <c r="DF31" s="126"/>
      <c r="DG31" s="126"/>
      <c r="DH31" s="126"/>
      <c r="DI31" s="126"/>
      <c r="DJ31" s="126"/>
      <c r="DK31" s="126"/>
      <c r="DL31" s="153"/>
      <c r="DM31" s="154"/>
      <c r="DN31" s="155"/>
      <c r="DO31" s="156"/>
      <c r="DP31" s="124"/>
      <c r="DQ31" s="156"/>
      <c r="DR31" s="157"/>
      <c r="DS31" s="158"/>
      <c r="DT31" s="159"/>
      <c r="DU31" s="160"/>
    </row>
    <row r="32" spans="1:125" ht="18.75" customHeight="1">
      <c r="A32" s="151"/>
      <c r="B32" s="152"/>
      <c r="C32" s="125"/>
      <c r="D32" s="125"/>
      <c r="E32" s="125"/>
      <c r="F32" s="125"/>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c r="CP32" s="126"/>
      <c r="CQ32" s="126"/>
      <c r="CR32" s="126"/>
      <c r="CS32" s="126"/>
      <c r="CT32" s="126"/>
      <c r="CU32" s="126"/>
      <c r="CV32" s="126"/>
      <c r="CW32" s="126"/>
      <c r="CX32" s="126"/>
      <c r="CY32" s="126"/>
      <c r="CZ32" s="126"/>
      <c r="DA32" s="126"/>
      <c r="DB32" s="126"/>
      <c r="DC32" s="126"/>
      <c r="DD32" s="126"/>
      <c r="DE32" s="126"/>
      <c r="DF32" s="126"/>
      <c r="DG32" s="126"/>
      <c r="DH32" s="126"/>
      <c r="DI32" s="126"/>
      <c r="DJ32" s="126"/>
      <c r="DK32" s="126"/>
      <c r="DL32" s="153"/>
      <c r="DM32" s="154"/>
      <c r="DN32" s="155"/>
      <c r="DO32" s="156"/>
      <c r="DP32" s="124"/>
      <c r="DQ32" s="156"/>
      <c r="DR32" s="157"/>
      <c r="DS32" s="158"/>
      <c r="DT32" s="159"/>
      <c r="DU32" s="160"/>
    </row>
    <row r="33" spans="1:125" ht="18.75" customHeight="1">
      <c r="A33" s="151"/>
      <c r="B33" s="152"/>
      <c r="C33" s="125"/>
      <c r="D33" s="125"/>
      <c r="E33" s="125"/>
      <c r="F33" s="125"/>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6"/>
      <c r="CL33" s="126"/>
      <c r="CM33" s="126"/>
      <c r="CN33" s="126"/>
      <c r="CO33" s="126"/>
      <c r="CP33" s="126"/>
      <c r="CQ33" s="126"/>
      <c r="CR33" s="126"/>
      <c r="CS33" s="126"/>
      <c r="CT33" s="126"/>
      <c r="CU33" s="126"/>
      <c r="CV33" s="126"/>
      <c r="CW33" s="126"/>
      <c r="CX33" s="126"/>
      <c r="CY33" s="126"/>
      <c r="CZ33" s="126"/>
      <c r="DA33" s="126"/>
      <c r="DB33" s="126"/>
      <c r="DC33" s="126"/>
      <c r="DD33" s="126"/>
      <c r="DE33" s="126"/>
      <c r="DF33" s="126"/>
      <c r="DG33" s="126"/>
      <c r="DH33" s="126"/>
      <c r="DI33" s="126"/>
      <c r="DJ33" s="126"/>
      <c r="DK33" s="126"/>
      <c r="DL33" s="153"/>
      <c r="DM33" s="154"/>
      <c r="DN33" s="155"/>
      <c r="DO33" s="156"/>
      <c r="DP33" s="124"/>
      <c r="DQ33" s="156"/>
      <c r="DR33" s="157"/>
      <c r="DS33" s="158"/>
      <c r="DT33" s="159"/>
      <c r="DU33" s="160"/>
    </row>
    <row r="34" spans="1:125" ht="18.75" customHeight="1">
      <c r="A34" s="151"/>
      <c r="B34" s="152"/>
      <c r="C34" s="125"/>
      <c r="D34" s="125"/>
      <c r="E34" s="125"/>
      <c r="F34" s="125"/>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c r="CP34" s="126"/>
      <c r="CQ34" s="126"/>
      <c r="CR34" s="126"/>
      <c r="CS34" s="126"/>
      <c r="CT34" s="126"/>
      <c r="CU34" s="126"/>
      <c r="CV34" s="126"/>
      <c r="CW34" s="126"/>
      <c r="CX34" s="126"/>
      <c r="CY34" s="126"/>
      <c r="CZ34" s="126"/>
      <c r="DA34" s="126"/>
      <c r="DB34" s="126"/>
      <c r="DC34" s="126"/>
      <c r="DD34" s="126"/>
      <c r="DE34" s="126"/>
      <c r="DF34" s="126"/>
      <c r="DG34" s="126"/>
      <c r="DH34" s="126"/>
      <c r="DI34" s="126"/>
      <c r="DJ34" s="126"/>
      <c r="DK34" s="126"/>
      <c r="DL34" s="153"/>
      <c r="DM34" s="154"/>
      <c r="DN34" s="155"/>
      <c r="DO34" s="156"/>
      <c r="DP34" s="124"/>
      <c r="DQ34" s="156"/>
      <c r="DR34" s="157"/>
      <c r="DS34" s="158"/>
      <c r="DT34" s="159"/>
      <c r="DU34" s="160"/>
    </row>
    <row r="35" spans="1:125" ht="18.75" customHeight="1">
      <c r="A35" s="151"/>
      <c r="B35" s="152"/>
      <c r="C35" s="125"/>
      <c r="D35" s="125"/>
      <c r="E35" s="125"/>
      <c r="F35" s="125"/>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c r="CN35" s="126"/>
      <c r="CO35" s="126"/>
      <c r="CP35" s="126"/>
      <c r="CQ35" s="126"/>
      <c r="CR35" s="126"/>
      <c r="CS35" s="126"/>
      <c r="CT35" s="126"/>
      <c r="CU35" s="126"/>
      <c r="CV35" s="126"/>
      <c r="CW35" s="126"/>
      <c r="CX35" s="126"/>
      <c r="CY35" s="126"/>
      <c r="CZ35" s="126"/>
      <c r="DA35" s="126"/>
      <c r="DB35" s="126"/>
      <c r="DC35" s="126"/>
      <c r="DD35" s="126"/>
      <c r="DE35" s="126"/>
      <c r="DF35" s="126"/>
      <c r="DG35" s="126"/>
      <c r="DH35" s="126"/>
      <c r="DI35" s="126"/>
      <c r="DJ35" s="126"/>
      <c r="DK35" s="126"/>
      <c r="DL35" s="153"/>
      <c r="DM35" s="154"/>
      <c r="DN35" s="155"/>
      <c r="DO35" s="156"/>
      <c r="DP35" s="124"/>
      <c r="DQ35" s="156"/>
      <c r="DR35" s="157"/>
      <c r="DS35" s="158"/>
      <c r="DT35" s="159"/>
      <c r="DU35" s="160"/>
    </row>
    <row r="36" spans="1:125" ht="18.75" customHeight="1">
      <c r="A36" s="151"/>
      <c r="B36" s="152"/>
      <c r="C36" s="125"/>
      <c r="D36" s="125"/>
      <c r="E36" s="125"/>
      <c r="F36" s="125"/>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126"/>
      <c r="CQ36" s="126"/>
      <c r="CR36" s="126"/>
      <c r="CS36" s="126"/>
      <c r="CT36" s="126"/>
      <c r="CU36" s="126"/>
      <c r="CV36" s="126"/>
      <c r="CW36" s="126"/>
      <c r="CX36" s="126"/>
      <c r="CY36" s="126"/>
      <c r="CZ36" s="126"/>
      <c r="DA36" s="126"/>
      <c r="DB36" s="126"/>
      <c r="DC36" s="126"/>
      <c r="DD36" s="126"/>
      <c r="DE36" s="126"/>
      <c r="DF36" s="126"/>
      <c r="DG36" s="126"/>
      <c r="DH36" s="126"/>
      <c r="DI36" s="126"/>
      <c r="DJ36" s="126"/>
      <c r="DK36" s="126"/>
      <c r="DL36" s="153"/>
      <c r="DM36" s="154"/>
      <c r="DN36" s="155"/>
      <c r="DO36" s="156"/>
      <c r="DP36" s="124"/>
      <c r="DQ36" s="156"/>
      <c r="DR36" s="157"/>
      <c r="DS36" s="158"/>
      <c r="DT36" s="159"/>
      <c r="DU36" s="160"/>
    </row>
    <row r="37" spans="1:125" ht="18.75" customHeight="1">
      <c r="A37" s="151"/>
      <c r="B37" s="152"/>
      <c r="C37" s="125"/>
      <c r="D37" s="125"/>
      <c r="E37" s="125"/>
      <c r="F37" s="125"/>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126"/>
      <c r="CQ37" s="126"/>
      <c r="CR37" s="126"/>
      <c r="CS37" s="126"/>
      <c r="CT37" s="126"/>
      <c r="CU37" s="126"/>
      <c r="CV37" s="126"/>
      <c r="CW37" s="126"/>
      <c r="CX37" s="126"/>
      <c r="CY37" s="126"/>
      <c r="CZ37" s="126"/>
      <c r="DA37" s="126"/>
      <c r="DB37" s="126"/>
      <c r="DC37" s="126"/>
      <c r="DD37" s="126"/>
      <c r="DE37" s="126"/>
      <c r="DF37" s="126"/>
      <c r="DG37" s="126"/>
      <c r="DH37" s="126"/>
      <c r="DI37" s="126"/>
      <c r="DJ37" s="126"/>
      <c r="DK37" s="126"/>
      <c r="DL37" s="153"/>
      <c r="DM37" s="154"/>
      <c r="DN37" s="155"/>
      <c r="DO37" s="156"/>
      <c r="DP37" s="124"/>
      <c r="DQ37" s="156"/>
      <c r="DR37" s="157"/>
      <c r="DS37" s="158"/>
      <c r="DT37" s="159"/>
      <c r="DU37" s="160"/>
    </row>
    <row r="38" spans="1:125" ht="18.75" customHeight="1">
      <c r="A38" s="151"/>
      <c r="B38" s="152"/>
      <c r="C38" s="125"/>
      <c r="D38" s="125"/>
      <c r="E38" s="125"/>
      <c r="F38" s="125"/>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c r="CP38" s="126"/>
      <c r="CQ38" s="126"/>
      <c r="CR38" s="126"/>
      <c r="CS38" s="126"/>
      <c r="CT38" s="126"/>
      <c r="CU38" s="126"/>
      <c r="CV38" s="126"/>
      <c r="CW38" s="126"/>
      <c r="CX38" s="126"/>
      <c r="CY38" s="126"/>
      <c r="CZ38" s="126"/>
      <c r="DA38" s="126"/>
      <c r="DB38" s="126"/>
      <c r="DC38" s="126"/>
      <c r="DD38" s="126"/>
      <c r="DE38" s="126"/>
      <c r="DF38" s="126"/>
      <c r="DG38" s="126"/>
      <c r="DH38" s="126"/>
      <c r="DI38" s="126"/>
      <c r="DJ38" s="126"/>
      <c r="DK38" s="126"/>
      <c r="DL38" s="153"/>
      <c r="DM38" s="154"/>
      <c r="DN38" s="155"/>
      <c r="DO38" s="156"/>
      <c r="DP38" s="124"/>
      <c r="DQ38" s="156"/>
      <c r="DR38" s="157"/>
      <c r="DS38" s="158"/>
      <c r="DT38" s="159"/>
      <c r="DU38" s="160"/>
    </row>
    <row r="39" spans="1:125" ht="18.75" customHeight="1">
      <c r="A39" s="151"/>
      <c r="B39" s="152"/>
      <c r="C39" s="125"/>
      <c r="D39" s="125"/>
      <c r="E39" s="125"/>
      <c r="F39" s="125"/>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c r="CP39" s="126"/>
      <c r="CQ39" s="126"/>
      <c r="CR39" s="126"/>
      <c r="CS39" s="126"/>
      <c r="CT39" s="126"/>
      <c r="CU39" s="126"/>
      <c r="CV39" s="126"/>
      <c r="CW39" s="126"/>
      <c r="CX39" s="126"/>
      <c r="CY39" s="126"/>
      <c r="CZ39" s="126"/>
      <c r="DA39" s="126"/>
      <c r="DB39" s="126"/>
      <c r="DC39" s="126"/>
      <c r="DD39" s="126"/>
      <c r="DE39" s="126"/>
      <c r="DF39" s="126"/>
      <c r="DG39" s="126"/>
      <c r="DH39" s="126"/>
      <c r="DI39" s="126"/>
      <c r="DJ39" s="126"/>
      <c r="DK39" s="126"/>
      <c r="DL39" s="153"/>
      <c r="DM39" s="154"/>
      <c r="DN39" s="155"/>
      <c r="DO39" s="156"/>
      <c r="DP39" s="124"/>
      <c r="DQ39" s="156"/>
      <c r="DR39" s="157"/>
      <c r="DS39" s="158"/>
      <c r="DT39" s="159"/>
      <c r="DU39" s="160"/>
    </row>
    <row r="40" spans="1:125" ht="18.75" customHeight="1">
      <c r="A40" s="151"/>
      <c r="B40" s="152"/>
      <c r="C40" s="125"/>
      <c r="D40" s="125"/>
      <c r="E40" s="125"/>
      <c r="F40" s="125"/>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6"/>
      <c r="CY40" s="126"/>
      <c r="CZ40" s="126"/>
      <c r="DA40" s="126"/>
      <c r="DB40" s="126"/>
      <c r="DC40" s="126"/>
      <c r="DD40" s="126"/>
      <c r="DE40" s="126"/>
      <c r="DF40" s="126"/>
      <c r="DG40" s="126"/>
      <c r="DH40" s="126"/>
      <c r="DI40" s="126"/>
      <c r="DJ40" s="126"/>
      <c r="DK40" s="126"/>
      <c r="DL40" s="153"/>
      <c r="DM40" s="154"/>
      <c r="DN40" s="155"/>
      <c r="DO40" s="156"/>
      <c r="DP40" s="124"/>
      <c r="DQ40" s="156"/>
      <c r="DR40" s="157"/>
      <c r="DS40" s="158"/>
      <c r="DT40" s="159"/>
      <c r="DU40" s="160"/>
    </row>
    <row r="41" spans="1:125" ht="18.75" customHeight="1">
      <c r="A41" s="151"/>
      <c r="B41" s="152"/>
      <c r="C41" s="125"/>
      <c r="D41" s="125"/>
      <c r="E41" s="125"/>
      <c r="F41" s="125"/>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6"/>
      <c r="CO41" s="126"/>
      <c r="CP41" s="126"/>
      <c r="CQ41" s="126"/>
      <c r="CR41" s="126"/>
      <c r="CS41" s="126"/>
      <c r="CT41" s="126"/>
      <c r="CU41" s="126"/>
      <c r="CV41" s="126"/>
      <c r="CW41" s="126"/>
      <c r="CX41" s="126"/>
      <c r="CY41" s="126"/>
      <c r="CZ41" s="126"/>
      <c r="DA41" s="126"/>
      <c r="DB41" s="126"/>
      <c r="DC41" s="126"/>
      <c r="DD41" s="126"/>
      <c r="DE41" s="126"/>
      <c r="DF41" s="126"/>
      <c r="DG41" s="126"/>
      <c r="DH41" s="126"/>
      <c r="DI41" s="126"/>
      <c r="DJ41" s="126"/>
      <c r="DK41" s="126"/>
      <c r="DL41" s="153"/>
      <c r="DM41" s="154"/>
      <c r="DN41" s="155"/>
      <c r="DO41" s="156"/>
      <c r="DP41" s="124"/>
      <c r="DQ41" s="156"/>
      <c r="DR41" s="157"/>
      <c r="DS41" s="158"/>
      <c r="DT41" s="159"/>
      <c r="DU41" s="160"/>
    </row>
    <row r="42" spans="1:125" ht="18.75" customHeight="1">
      <c r="A42" s="151"/>
      <c r="B42" s="152"/>
      <c r="C42" s="125"/>
      <c r="D42" s="125"/>
      <c r="E42" s="125"/>
      <c r="F42" s="125"/>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26"/>
      <c r="CT42" s="126"/>
      <c r="CU42" s="126"/>
      <c r="CV42" s="126"/>
      <c r="CW42" s="126"/>
      <c r="CX42" s="126"/>
      <c r="CY42" s="126"/>
      <c r="CZ42" s="126"/>
      <c r="DA42" s="126"/>
      <c r="DB42" s="126"/>
      <c r="DC42" s="126"/>
      <c r="DD42" s="126"/>
      <c r="DE42" s="126"/>
      <c r="DF42" s="126"/>
      <c r="DG42" s="126"/>
      <c r="DH42" s="126"/>
      <c r="DI42" s="126"/>
      <c r="DJ42" s="126"/>
      <c r="DK42" s="126"/>
      <c r="DL42" s="153"/>
      <c r="DM42" s="154"/>
      <c r="DN42" s="155"/>
      <c r="DO42" s="156"/>
      <c r="DP42" s="124"/>
      <c r="DQ42" s="156"/>
      <c r="DR42" s="157"/>
      <c r="DS42" s="158"/>
      <c r="DT42" s="159"/>
      <c r="DU42" s="160"/>
    </row>
    <row r="43" spans="1:125" ht="18.75" customHeight="1">
      <c r="A43" s="151"/>
      <c r="B43" s="152"/>
      <c r="C43" s="125"/>
      <c r="D43" s="125"/>
      <c r="E43" s="125"/>
      <c r="F43" s="125"/>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c r="CO43" s="126"/>
      <c r="CP43" s="126"/>
      <c r="CQ43" s="126"/>
      <c r="CR43" s="126"/>
      <c r="CS43" s="126"/>
      <c r="CT43" s="126"/>
      <c r="CU43" s="126"/>
      <c r="CV43" s="126"/>
      <c r="CW43" s="126"/>
      <c r="CX43" s="126"/>
      <c r="CY43" s="126"/>
      <c r="CZ43" s="126"/>
      <c r="DA43" s="126"/>
      <c r="DB43" s="126"/>
      <c r="DC43" s="126"/>
      <c r="DD43" s="126"/>
      <c r="DE43" s="126"/>
      <c r="DF43" s="126"/>
      <c r="DG43" s="126"/>
      <c r="DH43" s="126"/>
      <c r="DI43" s="126"/>
      <c r="DJ43" s="126"/>
      <c r="DK43" s="126"/>
      <c r="DL43" s="153"/>
      <c r="DM43" s="154"/>
      <c r="DN43" s="155"/>
      <c r="DO43" s="156"/>
      <c r="DP43" s="124"/>
      <c r="DQ43" s="156"/>
      <c r="DR43" s="157"/>
      <c r="DS43" s="158"/>
      <c r="DT43" s="159"/>
      <c r="DU43" s="160"/>
    </row>
    <row r="44" spans="1:125" ht="18.75" customHeight="1">
      <c r="A44" s="151"/>
      <c r="B44" s="152"/>
      <c r="C44" s="125"/>
      <c r="D44" s="125"/>
      <c r="E44" s="125"/>
      <c r="F44" s="125"/>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26"/>
      <c r="BV44" s="126"/>
      <c r="BW44" s="126"/>
      <c r="BX44" s="126"/>
      <c r="BY44" s="126"/>
      <c r="BZ44" s="126"/>
      <c r="CA44" s="126"/>
      <c r="CB44" s="126"/>
      <c r="CC44" s="126"/>
      <c r="CD44" s="126"/>
      <c r="CE44" s="126"/>
      <c r="CF44" s="126"/>
      <c r="CG44" s="126"/>
      <c r="CH44" s="126"/>
      <c r="CI44" s="126"/>
      <c r="CJ44" s="126"/>
      <c r="CK44" s="126"/>
      <c r="CL44" s="126"/>
      <c r="CM44" s="126"/>
      <c r="CN44" s="126"/>
      <c r="CO44" s="126"/>
      <c r="CP44" s="126"/>
      <c r="CQ44" s="126"/>
      <c r="CR44" s="126"/>
      <c r="CS44" s="126"/>
      <c r="CT44" s="126"/>
      <c r="CU44" s="126"/>
      <c r="CV44" s="126"/>
      <c r="CW44" s="126"/>
      <c r="CX44" s="126"/>
      <c r="CY44" s="126"/>
      <c r="CZ44" s="126"/>
      <c r="DA44" s="126"/>
      <c r="DB44" s="126"/>
      <c r="DC44" s="126"/>
      <c r="DD44" s="126"/>
      <c r="DE44" s="126"/>
      <c r="DF44" s="126"/>
      <c r="DG44" s="126"/>
      <c r="DH44" s="126"/>
      <c r="DI44" s="126"/>
      <c r="DJ44" s="126"/>
      <c r="DK44" s="126"/>
      <c r="DL44" s="153"/>
      <c r="DM44" s="154"/>
      <c r="DN44" s="155"/>
      <c r="DO44" s="156"/>
      <c r="DP44" s="124"/>
      <c r="DQ44" s="156"/>
      <c r="DR44" s="157"/>
      <c r="DS44" s="158"/>
      <c r="DT44" s="159"/>
      <c r="DU44" s="160"/>
    </row>
    <row r="45" spans="1:125" ht="18.75" customHeight="1">
      <c r="A45" s="151"/>
      <c r="B45" s="152"/>
      <c r="C45" s="125"/>
      <c r="D45" s="125"/>
      <c r="E45" s="125"/>
      <c r="F45" s="125"/>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126"/>
      <c r="CG45" s="126"/>
      <c r="CH45" s="126"/>
      <c r="CI45" s="126"/>
      <c r="CJ45" s="126"/>
      <c r="CK45" s="126"/>
      <c r="CL45" s="126"/>
      <c r="CM45" s="126"/>
      <c r="CN45" s="126"/>
      <c r="CO45" s="126"/>
      <c r="CP45" s="126"/>
      <c r="CQ45" s="126"/>
      <c r="CR45" s="126"/>
      <c r="CS45" s="126"/>
      <c r="CT45" s="126"/>
      <c r="CU45" s="126"/>
      <c r="CV45" s="126"/>
      <c r="CW45" s="126"/>
      <c r="CX45" s="126"/>
      <c r="CY45" s="126"/>
      <c r="CZ45" s="126"/>
      <c r="DA45" s="126"/>
      <c r="DB45" s="126"/>
      <c r="DC45" s="126"/>
      <c r="DD45" s="126"/>
      <c r="DE45" s="126"/>
      <c r="DF45" s="126"/>
      <c r="DG45" s="126"/>
      <c r="DH45" s="126"/>
      <c r="DI45" s="126"/>
      <c r="DJ45" s="126"/>
      <c r="DK45" s="126"/>
      <c r="DL45" s="153"/>
      <c r="DM45" s="154"/>
      <c r="DN45" s="155"/>
      <c r="DO45" s="156"/>
      <c r="DP45" s="124"/>
      <c r="DQ45" s="156"/>
      <c r="DR45" s="157"/>
      <c r="DS45" s="158"/>
      <c r="DT45" s="159"/>
      <c r="DU45" s="160"/>
    </row>
    <row r="46" spans="1:125" ht="18.75" customHeight="1">
      <c r="A46" s="151"/>
      <c r="B46" s="152"/>
      <c r="C46" s="125"/>
      <c r="D46" s="125"/>
      <c r="E46" s="125"/>
      <c r="F46" s="125"/>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CE46" s="126"/>
      <c r="CF46" s="126"/>
      <c r="CG46" s="126"/>
      <c r="CH46" s="126"/>
      <c r="CI46" s="126"/>
      <c r="CJ46" s="126"/>
      <c r="CK46" s="126"/>
      <c r="CL46" s="126"/>
      <c r="CM46" s="126"/>
      <c r="CN46" s="126"/>
      <c r="CO46" s="126"/>
      <c r="CP46" s="126"/>
      <c r="CQ46" s="126"/>
      <c r="CR46" s="126"/>
      <c r="CS46" s="126"/>
      <c r="CT46" s="126"/>
      <c r="CU46" s="126"/>
      <c r="CV46" s="126"/>
      <c r="CW46" s="126"/>
      <c r="CX46" s="126"/>
      <c r="CY46" s="126"/>
      <c r="CZ46" s="126"/>
      <c r="DA46" s="126"/>
      <c r="DB46" s="126"/>
      <c r="DC46" s="126"/>
      <c r="DD46" s="126"/>
      <c r="DE46" s="126"/>
      <c r="DF46" s="126"/>
      <c r="DG46" s="126"/>
      <c r="DH46" s="126"/>
      <c r="DI46" s="126"/>
      <c r="DJ46" s="126"/>
      <c r="DK46" s="126"/>
      <c r="DL46" s="153"/>
      <c r="DM46" s="154"/>
      <c r="DN46" s="155"/>
      <c r="DO46" s="156"/>
      <c r="DP46" s="124"/>
      <c r="DQ46" s="156"/>
      <c r="DR46" s="157"/>
      <c r="DS46" s="158"/>
      <c r="DT46" s="159"/>
      <c r="DU46" s="160"/>
    </row>
    <row r="47" spans="1:125" ht="18.75" customHeight="1">
      <c r="A47" s="151"/>
      <c r="B47" s="152"/>
      <c r="C47" s="125"/>
      <c r="D47" s="125"/>
      <c r="E47" s="125"/>
      <c r="F47" s="125"/>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c r="DH47" s="126"/>
      <c r="DI47" s="126"/>
      <c r="DJ47" s="126"/>
      <c r="DK47" s="126"/>
      <c r="DL47" s="153"/>
      <c r="DM47" s="154"/>
      <c r="DN47" s="155"/>
      <c r="DO47" s="156"/>
      <c r="DP47" s="124"/>
      <c r="DQ47" s="156"/>
      <c r="DR47" s="157"/>
      <c r="DS47" s="158"/>
      <c r="DT47" s="159"/>
      <c r="DU47" s="160"/>
    </row>
    <row r="48" spans="1:125" ht="18.75" customHeight="1">
      <c r="A48" s="151"/>
      <c r="B48" s="152"/>
      <c r="C48" s="125"/>
      <c r="D48" s="125"/>
      <c r="E48" s="125"/>
      <c r="F48" s="125"/>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53"/>
      <c r="DM48" s="154"/>
      <c r="DN48" s="155"/>
      <c r="DO48" s="156"/>
      <c r="DP48" s="124"/>
      <c r="DQ48" s="156"/>
      <c r="DR48" s="157"/>
      <c r="DS48" s="158"/>
      <c r="DT48" s="159"/>
      <c r="DU48" s="160"/>
    </row>
    <row r="49" spans="1:125" ht="18.75" customHeight="1">
      <c r="A49" s="151"/>
      <c r="B49" s="152"/>
      <c r="C49" s="125"/>
      <c r="D49" s="125"/>
      <c r="E49" s="125"/>
      <c r="F49" s="125"/>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c r="CL49" s="126"/>
      <c r="CM49" s="126"/>
      <c r="CN49" s="126"/>
      <c r="CO49" s="126"/>
      <c r="CP49" s="126"/>
      <c r="CQ49" s="126"/>
      <c r="CR49" s="126"/>
      <c r="CS49" s="126"/>
      <c r="CT49" s="126"/>
      <c r="CU49" s="126"/>
      <c r="CV49" s="126"/>
      <c r="CW49" s="126"/>
      <c r="CX49" s="126"/>
      <c r="CY49" s="126"/>
      <c r="CZ49" s="126"/>
      <c r="DA49" s="126"/>
      <c r="DB49" s="126"/>
      <c r="DC49" s="126"/>
      <c r="DD49" s="126"/>
      <c r="DE49" s="126"/>
      <c r="DF49" s="126"/>
      <c r="DG49" s="126"/>
      <c r="DH49" s="126"/>
      <c r="DI49" s="126"/>
      <c r="DJ49" s="126"/>
      <c r="DK49" s="126"/>
      <c r="DL49" s="153"/>
      <c r="DM49" s="154"/>
      <c r="DN49" s="155"/>
      <c r="DO49" s="156"/>
      <c r="DP49" s="124"/>
      <c r="DQ49" s="156"/>
      <c r="DR49" s="157"/>
      <c r="DS49" s="158"/>
      <c r="DT49" s="159"/>
      <c r="DU49" s="160"/>
    </row>
    <row r="50" spans="1:125" ht="18.75" customHeight="1">
      <c r="A50" s="151"/>
      <c r="B50" s="152"/>
      <c r="C50" s="125"/>
      <c r="D50" s="125"/>
      <c r="E50" s="125"/>
      <c r="F50" s="125"/>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Y50" s="126"/>
      <c r="BZ50" s="126"/>
      <c r="CA50" s="126"/>
      <c r="CB50" s="126"/>
      <c r="CC50" s="126"/>
      <c r="CD50" s="126"/>
      <c r="CE50" s="126"/>
      <c r="CF50" s="126"/>
      <c r="CG50" s="126"/>
      <c r="CH50" s="126"/>
      <c r="CI50" s="126"/>
      <c r="CJ50" s="126"/>
      <c r="CK50" s="126"/>
      <c r="CL50" s="126"/>
      <c r="CM50" s="126"/>
      <c r="CN50" s="126"/>
      <c r="CO50" s="126"/>
      <c r="CP50" s="126"/>
      <c r="CQ50" s="126"/>
      <c r="CR50" s="126"/>
      <c r="CS50" s="126"/>
      <c r="CT50" s="126"/>
      <c r="CU50" s="126"/>
      <c r="CV50" s="126"/>
      <c r="CW50" s="126"/>
      <c r="CX50" s="126"/>
      <c r="CY50" s="126"/>
      <c r="CZ50" s="126"/>
      <c r="DA50" s="126"/>
      <c r="DB50" s="126"/>
      <c r="DC50" s="126"/>
      <c r="DD50" s="126"/>
      <c r="DE50" s="126"/>
      <c r="DF50" s="126"/>
      <c r="DG50" s="126"/>
      <c r="DH50" s="126"/>
      <c r="DI50" s="126"/>
      <c r="DJ50" s="126"/>
      <c r="DK50" s="126"/>
      <c r="DL50" s="153"/>
      <c r="DM50" s="154"/>
      <c r="DN50" s="155"/>
      <c r="DO50" s="156"/>
      <c r="DP50" s="124"/>
      <c r="DQ50" s="156"/>
      <c r="DR50" s="157"/>
      <c r="DS50" s="158"/>
      <c r="DT50" s="159"/>
      <c r="DU50" s="160"/>
    </row>
    <row r="51" spans="1:125" ht="18.75" customHeight="1">
      <c r="A51" s="151"/>
      <c r="B51" s="152"/>
      <c r="C51" s="125"/>
      <c r="D51" s="125"/>
      <c r="E51" s="125"/>
      <c r="F51" s="125"/>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c r="CX51" s="126"/>
      <c r="CY51" s="126"/>
      <c r="CZ51" s="126"/>
      <c r="DA51" s="126"/>
      <c r="DB51" s="126"/>
      <c r="DC51" s="126"/>
      <c r="DD51" s="126"/>
      <c r="DE51" s="126"/>
      <c r="DF51" s="126"/>
      <c r="DG51" s="126"/>
      <c r="DH51" s="126"/>
      <c r="DI51" s="126"/>
      <c r="DJ51" s="126"/>
      <c r="DK51" s="126"/>
      <c r="DL51" s="153"/>
      <c r="DM51" s="154"/>
      <c r="DN51" s="155"/>
      <c r="DO51" s="156"/>
      <c r="DP51" s="124"/>
      <c r="DQ51" s="156"/>
      <c r="DR51" s="157"/>
      <c r="DS51" s="158"/>
      <c r="DT51" s="159"/>
      <c r="DU51" s="160"/>
    </row>
    <row r="52" spans="1:125" ht="18.75" customHeight="1">
      <c r="A52" s="151"/>
      <c r="B52" s="152"/>
      <c r="C52" s="125"/>
      <c r="D52" s="125"/>
      <c r="E52" s="125"/>
      <c r="F52" s="125"/>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c r="CL52" s="126"/>
      <c r="CM52" s="126"/>
      <c r="CN52" s="126"/>
      <c r="CO52" s="126"/>
      <c r="CP52" s="126"/>
      <c r="CQ52" s="126"/>
      <c r="CR52" s="126"/>
      <c r="CS52" s="126"/>
      <c r="CT52" s="126"/>
      <c r="CU52" s="126"/>
      <c r="CV52" s="126"/>
      <c r="CW52" s="126"/>
      <c r="CX52" s="126"/>
      <c r="CY52" s="126"/>
      <c r="CZ52" s="126"/>
      <c r="DA52" s="126"/>
      <c r="DB52" s="126"/>
      <c r="DC52" s="126"/>
      <c r="DD52" s="126"/>
      <c r="DE52" s="126"/>
      <c r="DF52" s="126"/>
      <c r="DG52" s="126"/>
      <c r="DH52" s="126"/>
      <c r="DI52" s="126"/>
      <c r="DJ52" s="126"/>
      <c r="DK52" s="126"/>
      <c r="DL52" s="153"/>
      <c r="DM52" s="154"/>
      <c r="DN52" s="155"/>
      <c r="DO52" s="156"/>
      <c r="DP52" s="124"/>
      <c r="DQ52" s="156"/>
      <c r="DR52" s="157"/>
      <c r="DS52" s="158"/>
      <c r="DT52" s="159"/>
      <c r="DU52" s="160"/>
    </row>
    <row r="53" spans="1:125" ht="18.75" customHeight="1">
      <c r="A53" s="151"/>
      <c r="B53" s="152"/>
      <c r="C53" s="125"/>
      <c r="D53" s="125"/>
      <c r="E53" s="125"/>
      <c r="F53" s="125"/>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6"/>
      <c r="CC53" s="126"/>
      <c r="CD53" s="126"/>
      <c r="CE53" s="126"/>
      <c r="CF53" s="126"/>
      <c r="CG53" s="126"/>
      <c r="CH53" s="126"/>
      <c r="CI53" s="126"/>
      <c r="CJ53" s="126"/>
      <c r="CK53" s="126"/>
      <c r="CL53" s="126"/>
      <c r="CM53" s="126"/>
      <c r="CN53" s="126"/>
      <c r="CO53" s="126"/>
      <c r="CP53" s="126"/>
      <c r="CQ53" s="126"/>
      <c r="CR53" s="126"/>
      <c r="CS53" s="126"/>
      <c r="CT53" s="126"/>
      <c r="CU53" s="126"/>
      <c r="CV53" s="126"/>
      <c r="CW53" s="126"/>
      <c r="CX53" s="126"/>
      <c r="CY53" s="126"/>
      <c r="CZ53" s="126"/>
      <c r="DA53" s="126"/>
      <c r="DB53" s="126"/>
      <c r="DC53" s="126"/>
      <c r="DD53" s="126"/>
      <c r="DE53" s="126"/>
      <c r="DF53" s="126"/>
      <c r="DG53" s="126"/>
      <c r="DH53" s="126"/>
      <c r="DI53" s="126"/>
      <c r="DJ53" s="126"/>
      <c r="DK53" s="126"/>
      <c r="DL53" s="153"/>
      <c r="DM53" s="154"/>
      <c r="DN53" s="155"/>
      <c r="DO53" s="156"/>
      <c r="DP53" s="124"/>
      <c r="DQ53" s="156"/>
      <c r="DR53" s="157"/>
      <c r="DS53" s="158"/>
      <c r="DT53" s="159"/>
      <c r="DU53" s="160"/>
    </row>
    <row r="54" spans="1:125" ht="18.75" customHeight="1">
      <c r="A54" s="151"/>
      <c r="B54" s="152"/>
      <c r="C54" s="125"/>
      <c r="D54" s="125"/>
      <c r="E54" s="125"/>
      <c r="F54" s="125"/>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6"/>
      <c r="CC54" s="126"/>
      <c r="CD54" s="126"/>
      <c r="CE54" s="126"/>
      <c r="CF54" s="126"/>
      <c r="CG54" s="126"/>
      <c r="CH54" s="126"/>
      <c r="CI54" s="126"/>
      <c r="CJ54" s="126"/>
      <c r="CK54" s="126"/>
      <c r="CL54" s="126"/>
      <c r="CM54" s="126"/>
      <c r="CN54" s="126"/>
      <c r="CO54" s="126"/>
      <c r="CP54" s="126"/>
      <c r="CQ54" s="126"/>
      <c r="CR54" s="126"/>
      <c r="CS54" s="126"/>
      <c r="CT54" s="126"/>
      <c r="CU54" s="126"/>
      <c r="CV54" s="126"/>
      <c r="CW54" s="126"/>
      <c r="CX54" s="126"/>
      <c r="CY54" s="126"/>
      <c r="CZ54" s="126"/>
      <c r="DA54" s="126"/>
      <c r="DB54" s="126"/>
      <c r="DC54" s="126"/>
      <c r="DD54" s="126"/>
      <c r="DE54" s="126"/>
      <c r="DF54" s="126"/>
      <c r="DG54" s="126"/>
      <c r="DH54" s="126"/>
      <c r="DI54" s="126"/>
      <c r="DJ54" s="126"/>
      <c r="DK54" s="126"/>
      <c r="DL54" s="153"/>
      <c r="DM54" s="154"/>
      <c r="DN54" s="155"/>
      <c r="DO54" s="156"/>
      <c r="DP54" s="124"/>
      <c r="DQ54" s="156"/>
      <c r="DR54" s="157"/>
      <c r="DS54" s="158"/>
      <c r="DT54" s="159"/>
      <c r="DU54" s="160"/>
    </row>
    <row r="55" spans="1:125" ht="18.75" customHeight="1">
      <c r="A55" s="151"/>
      <c r="B55" s="152"/>
      <c r="C55" s="125"/>
      <c r="D55" s="125"/>
      <c r="E55" s="125"/>
      <c r="F55" s="125"/>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6"/>
      <c r="BR55" s="126"/>
      <c r="BS55" s="126"/>
      <c r="BT55" s="126"/>
      <c r="BU55" s="126"/>
      <c r="BV55" s="126"/>
      <c r="BW55" s="126"/>
      <c r="BX55" s="126"/>
      <c r="BY55" s="126"/>
      <c r="BZ55" s="126"/>
      <c r="CA55" s="126"/>
      <c r="CB55" s="126"/>
      <c r="CC55" s="126"/>
      <c r="CD55" s="126"/>
      <c r="CE55" s="126"/>
      <c r="CF55" s="126"/>
      <c r="CG55" s="126"/>
      <c r="CH55" s="126"/>
      <c r="CI55" s="126"/>
      <c r="CJ55" s="126"/>
      <c r="CK55" s="126"/>
      <c r="CL55" s="126"/>
      <c r="CM55" s="126"/>
      <c r="CN55" s="126"/>
      <c r="CO55" s="126"/>
      <c r="CP55" s="126"/>
      <c r="CQ55" s="126"/>
      <c r="CR55" s="126"/>
      <c r="CS55" s="126"/>
      <c r="CT55" s="126"/>
      <c r="CU55" s="126"/>
      <c r="CV55" s="126"/>
      <c r="CW55" s="126"/>
      <c r="CX55" s="126"/>
      <c r="CY55" s="126"/>
      <c r="CZ55" s="126"/>
      <c r="DA55" s="126"/>
      <c r="DB55" s="126"/>
      <c r="DC55" s="126"/>
      <c r="DD55" s="126"/>
      <c r="DE55" s="126"/>
      <c r="DF55" s="126"/>
      <c r="DG55" s="126"/>
      <c r="DH55" s="126"/>
      <c r="DI55" s="126"/>
      <c r="DJ55" s="126"/>
      <c r="DK55" s="126"/>
      <c r="DL55" s="153"/>
      <c r="DM55" s="154"/>
      <c r="DN55" s="155"/>
      <c r="DO55" s="156"/>
      <c r="DP55" s="124"/>
      <c r="DQ55" s="156"/>
      <c r="DR55" s="157"/>
      <c r="DS55" s="158"/>
      <c r="DT55" s="159"/>
      <c r="DU55" s="160"/>
    </row>
    <row r="56" spans="1:125" ht="18.75" customHeight="1">
      <c r="A56" s="151"/>
      <c r="B56" s="152"/>
      <c r="C56" s="125"/>
      <c r="D56" s="125"/>
      <c r="E56" s="125"/>
      <c r="F56" s="125"/>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c r="CX56" s="126"/>
      <c r="CY56" s="126"/>
      <c r="CZ56" s="126"/>
      <c r="DA56" s="126"/>
      <c r="DB56" s="126"/>
      <c r="DC56" s="126"/>
      <c r="DD56" s="126"/>
      <c r="DE56" s="126"/>
      <c r="DF56" s="126"/>
      <c r="DG56" s="126"/>
      <c r="DH56" s="126"/>
      <c r="DI56" s="126"/>
      <c r="DJ56" s="126"/>
      <c r="DK56" s="126"/>
      <c r="DL56" s="153"/>
      <c r="DM56" s="154"/>
      <c r="DN56" s="155"/>
      <c r="DO56" s="156"/>
      <c r="DP56" s="124"/>
      <c r="DQ56" s="156"/>
      <c r="DR56" s="157"/>
      <c r="DS56" s="158"/>
      <c r="DT56" s="159"/>
      <c r="DU56" s="160"/>
    </row>
    <row r="57" spans="1:125" ht="18.75" customHeight="1">
      <c r="A57" s="151"/>
      <c r="B57" s="152"/>
      <c r="C57" s="125"/>
      <c r="D57" s="125"/>
      <c r="E57" s="125"/>
      <c r="F57" s="125"/>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126"/>
      <c r="CN57" s="126"/>
      <c r="CO57" s="126"/>
      <c r="CP57" s="126"/>
      <c r="CQ57" s="126"/>
      <c r="CR57" s="126"/>
      <c r="CS57" s="126"/>
      <c r="CT57" s="126"/>
      <c r="CU57" s="126"/>
      <c r="CV57" s="126"/>
      <c r="CW57" s="126"/>
      <c r="CX57" s="126"/>
      <c r="CY57" s="126"/>
      <c r="CZ57" s="126"/>
      <c r="DA57" s="126"/>
      <c r="DB57" s="126"/>
      <c r="DC57" s="126"/>
      <c r="DD57" s="126"/>
      <c r="DE57" s="126"/>
      <c r="DF57" s="126"/>
      <c r="DG57" s="126"/>
      <c r="DH57" s="126"/>
      <c r="DI57" s="126"/>
      <c r="DJ57" s="126"/>
      <c r="DK57" s="126"/>
      <c r="DL57" s="153"/>
      <c r="DM57" s="154"/>
      <c r="DN57" s="155"/>
      <c r="DO57" s="156"/>
      <c r="DP57" s="124"/>
      <c r="DQ57" s="156"/>
      <c r="DR57" s="157"/>
      <c r="DS57" s="158"/>
      <c r="DT57" s="159"/>
      <c r="DU57" s="160"/>
    </row>
    <row r="58" spans="1:125" ht="18.75" customHeight="1">
      <c r="A58" s="151"/>
      <c r="B58" s="152"/>
      <c r="C58" s="125"/>
      <c r="D58" s="125"/>
      <c r="E58" s="125"/>
      <c r="F58" s="125"/>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6"/>
      <c r="CR58" s="126"/>
      <c r="CS58" s="126"/>
      <c r="CT58" s="126"/>
      <c r="CU58" s="126"/>
      <c r="CV58" s="126"/>
      <c r="CW58" s="126"/>
      <c r="CX58" s="126"/>
      <c r="CY58" s="126"/>
      <c r="CZ58" s="126"/>
      <c r="DA58" s="126"/>
      <c r="DB58" s="126"/>
      <c r="DC58" s="126"/>
      <c r="DD58" s="126"/>
      <c r="DE58" s="126"/>
      <c r="DF58" s="126"/>
      <c r="DG58" s="126"/>
      <c r="DH58" s="126"/>
      <c r="DI58" s="126"/>
      <c r="DJ58" s="126"/>
      <c r="DK58" s="126"/>
      <c r="DL58" s="153"/>
      <c r="DM58" s="154"/>
      <c r="DN58" s="155"/>
      <c r="DO58" s="156"/>
      <c r="DP58" s="124"/>
      <c r="DQ58" s="156"/>
      <c r="DR58" s="157"/>
      <c r="DS58" s="158"/>
      <c r="DT58" s="159"/>
      <c r="DU58" s="160"/>
    </row>
    <row r="59" spans="1:125" ht="18.75" customHeight="1">
      <c r="A59" s="151"/>
      <c r="B59" s="152"/>
      <c r="C59" s="125"/>
      <c r="D59" s="125"/>
      <c r="E59" s="125"/>
      <c r="F59" s="125"/>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126"/>
      <c r="CQ59" s="126"/>
      <c r="CR59" s="126"/>
      <c r="CS59" s="126"/>
      <c r="CT59" s="126"/>
      <c r="CU59" s="126"/>
      <c r="CV59" s="126"/>
      <c r="CW59" s="126"/>
      <c r="CX59" s="126"/>
      <c r="CY59" s="126"/>
      <c r="CZ59" s="126"/>
      <c r="DA59" s="126"/>
      <c r="DB59" s="126"/>
      <c r="DC59" s="126"/>
      <c r="DD59" s="126"/>
      <c r="DE59" s="126"/>
      <c r="DF59" s="126"/>
      <c r="DG59" s="126"/>
      <c r="DH59" s="126"/>
      <c r="DI59" s="126"/>
      <c r="DJ59" s="126"/>
      <c r="DK59" s="126"/>
      <c r="DL59" s="153"/>
      <c r="DM59" s="154"/>
      <c r="DN59" s="155"/>
      <c r="DO59" s="156"/>
      <c r="DP59" s="124"/>
      <c r="DQ59" s="156"/>
      <c r="DR59" s="157"/>
      <c r="DS59" s="158"/>
      <c r="DT59" s="159"/>
      <c r="DU59" s="160"/>
    </row>
    <row r="60" spans="1:125" ht="18.75" customHeight="1">
      <c r="A60" s="151"/>
      <c r="B60" s="152"/>
      <c r="C60" s="125"/>
      <c r="D60" s="125"/>
      <c r="E60" s="125"/>
      <c r="F60" s="125"/>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c r="BK60" s="126"/>
      <c r="BL60" s="126"/>
      <c r="BM60" s="126"/>
      <c r="BN60" s="126"/>
      <c r="BO60" s="126"/>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6"/>
      <c r="CL60" s="126"/>
      <c r="CM60" s="126"/>
      <c r="CN60" s="126"/>
      <c r="CO60" s="126"/>
      <c r="CP60" s="126"/>
      <c r="CQ60" s="126"/>
      <c r="CR60" s="126"/>
      <c r="CS60" s="126"/>
      <c r="CT60" s="126"/>
      <c r="CU60" s="126"/>
      <c r="CV60" s="126"/>
      <c r="CW60" s="126"/>
      <c r="CX60" s="126"/>
      <c r="CY60" s="126"/>
      <c r="CZ60" s="126"/>
      <c r="DA60" s="126"/>
      <c r="DB60" s="126"/>
      <c r="DC60" s="126"/>
      <c r="DD60" s="126"/>
      <c r="DE60" s="126"/>
      <c r="DF60" s="126"/>
      <c r="DG60" s="126"/>
      <c r="DH60" s="126"/>
      <c r="DI60" s="126"/>
      <c r="DJ60" s="126"/>
      <c r="DK60" s="126"/>
      <c r="DL60" s="153"/>
      <c r="DM60" s="154"/>
      <c r="DN60" s="155"/>
      <c r="DO60" s="156"/>
      <c r="DP60" s="124"/>
      <c r="DQ60" s="156"/>
      <c r="DR60" s="157"/>
      <c r="DS60" s="158"/>
      <c r="DT60" s="159"/>
      <c r="DU60" s="160"/>
    </row>
    <row r="61" spans="1:125" ht="18.75" customHeight="1">
      <c r="A61" s="151"/>
      <c r="B61" s="152"/>
      <c r="C61" s="125"/>
      <c r="D61" s="125"/>
      <c r="E61" s="125"/>
      <c r="F61" s="125"/>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6"/>
      <c r="BR61" s="126"/>
      <c r="BS61" s="126"/>
      <c r="BT61" s="126"/>
      <c r="BU61" s="126"/>
      <c r="BV61" s="126"/>
      <c r="BW61" s="126"/>
      <c r="BX61" s="126"/>
      <c r="BY61" s="126"/>
      <c r="BZ61" s="126"/>
      <c r="CA61" s="126"/>
      <c r="CB61" s="126"/>
      <c r="CC61" s="126"/>
      <c r="CD61" s="126"/>
      <c r="CE61" s="126"/>
      <c r="CF61" s="126"/>
      <c r="CG61" s="126"/>
      <c r="CH61" s="126"/>
      <c r="CI61" s="126"/>
      <c r="CJ61" s="126"/>
      <c r="CK61" s="126"/>
      <c r="CL61" s="126"/>
      <c r="CM61" s="126"/>
      <c r="CN61" s="126"/>
      <c r="CO61" s="126"/>
      <c r="CP61" s="126"/>
      <c r="CQ61" s="126"/>
      <c r="CR61" s="126"/>
      <c r="CS61" s="126"/>
      <c r="CT61" s="126"/>
      <c r="CU61" s="126"/>
      <c r="CV61" s="126"/>
      <c r="CW61" s="126"/>
      <c r="CX61" s="126"/>
      <c r="CY61" s="126"/>
      <c r="CZ61" s="126"/>
      <c r="DA61" s="126"/>
      <c r="DB61" s="126"/>
      <c r="DC61" s="126"/>
      <c r="DD61" s="126"/>
      <c r="DE61" s="126"/>
      <c r="DF61" s="126"/>
      <c r="DG61" s="126"/>
      <c r="DH61" s="126"/>
      <c r="DI61" s="126"/>
      <c r="DJ61" s="126"/>
      <c r="DK61" s="126"/>
      <c r="DL61" s="153"/>
      <c r="DM61" s="154"/>
      <c r="DN61" s="155"/>
      <c r="DO61" s="156"/>
      <c r="DP61" s="124"/>
      <c r="DQ61" s="156"/>
      <c r="DR61" s="157"/>
      <c r="DS61" s="158"/>
      <c r="DT61" s="159"/>
      <c r="DU61" s="160"/>
    </row>
    <row r="62" spans="1:125" ht="18.75" customHeight="1">
      <c r="A62" s="151"/>
      <c r="B62" s="152"/>
      <c r="C62" s="125"/>
      <c r="D62" s="125"/>
      <c r="E62" s="125"/>
      <c r="F62" s="125"/>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c r="CX62" s="126"/>
      <c r="CY62" s="126"/>
      <c r="CZ62" s="126"/>
      <c r="DA62" s="126"/>
      <c r="DB62" s="126"/>
      <c r="DC62" s="126"/>
      <c r="DD62" s="126"/>
      <c r="DE62" s="126"/>
      <c r="DF62" s="126"/>
      <c r="DG62" s="126"/>
      <c r="DH62" s="126"/>
      <c r="DI62" s="126"/>
      <c r="DJ62" s="126"/>
      <c r="DK62" s="126"/>
      <c r="DL62" s="153"/>
      <c r="DM62" s="154"/>
      <c r="DN62" s="155"/>
      <c r="DO62" s="156"/>
      <c r="DP62" s="124"/>
      <c r="DQ62" s="156"/>
      <c r="DR62" s="157"/>
      <c r="DS62" s="158"/>
      <c r="DT62" s="159"/>
      <c r="DU62" s="160"/>
    </row>
    <row r="63" spans="1:125" ht="18.75" customHeight="1">
      <c r="A63" s="151"/>
      <c r="B63" s="152"/>
      <c r="C63" s="125"/>
      <c r="D63" s="125"/>
      <c r="E63" s="125"/>
      <c r="F63" s="125"/>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c r="CQ63" s="126"/>
      <c r="CR63" s="126"/>
      <c r="CS63" s="126"/>
      <c r="CT63" s="126"/>
      <c r="CU63" s="126"/>
      <c r="CV63" s="126"/>
      <c r="CW63" s="126"/>
      <c r="CX63" s="126"/>
      <c r="CY63" s="126"/>
      <c r="CZ63" s="126"/>
      <c r="DA63" s="126"/>
      <c r="DB63" s="126"/>
      <c r="DC63" s="126"/>
      <c r="DD63" s="126"/>
      <c r="DE63" s="126"/>
      <c r="DF63" s="126"/>
      <c r="DG63" s="126"/>
      <c r="DH63" s="126"/>
      <c r="DI63" s="126"/>
      <c r="DJ63" s="126"/>
      <c r="DK63" s="126"/>
      <c r="DL63" s="153"/>
      <c r="DM63" s="154"/>
      <c r="DN63" s="155"/>
      <c r="DO63" s="156"/>
      <c r="DP63" s="124"/>
      <c r="DQ63" s="156"/>
      <c r="DR63" s="157"/>
      <c r="DS63" s="158"/>
      <c r="DT63" s="159"/>
      <c r="DU63" s="160"/>
    </row>
    <row r="64" spans="1:125" ht="18.75" customHeight="1">
      <c r="A64" s="151"/>
      <c r="B64" s="152"/>
      <c r="C64" s="125"/>
      <c r="D64" s="125"/>
      <c r="E64" s="125"/>
      <c r="F64" s="125"/>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c r="BF64" s="126"/>
      <c r="BG64" s="126"/>
      <c r="BH64" s="126"/>
      <c r="BI64" s="126"/>
      <c r="BJ64" s="126"/>
      <c r="BK64" s="126"/>
      <c r="BL64" s="126"/>
      <c r="BM64" s="126"/>
      <c r="BN64" s="126"/>
      <c r="BO64" s="126"/>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6"/>
      <c r="CL64" s="126"/>
      <c r="CM64" s="126"/>
      <c r="CN64" s="126"/>
      <c r="CO64" s="126"/>
      <c r="CP64" s="126"/>
      <c r="CQ64" s="126"/>
      <c r="CR64" s="126"/>
      <c r="CS64" s="126"/>
      <c r="CT64" s="126"/>
      <c r="CU64" s="126"/>
      <c r="CV64" s="126"/>
      <c r="CW64" s="126"/>
      <c r="CX64" s="126"/>
      <c r="CY64" s="126"/>
      <c r="CZ64" s="126"/>
      <c r="DA64" s="126"/>
      <c r="DB64" s="126"/>
      <c r="DC64" s="126"/>
      <c r="DD64" s="126"/>
      <c r="DE64" s="126"/>
      <c r="DF64" s="126"/>
      <c r="DG64" s="126"/>
      <c r="DH64" s="126"/>
      <c r="DI64" s="126"/>
      <c r="DJ64" s="126"/>
      <c r="DK64" s="126"/>
      <c r="DL64" s="153"/>
      <c r="DM64" s="154"/>
      <c r="DN64" s="155"/>
      <c r="DO64" s="156"/>
      <c r="DP64" s="124"/>
      <c r="DQ64" s="156"/>
      <c r="DR64" s="157"/>
      <c r="DS64" s="158"/>
      <c r="DT64" s="159"/>
      <c r="DU64" s="160"/>
    </row>
    <row r="65" spans="1:125" ht="18.75" customHeight="1">
      <c r="A65" s="151"/>
      <c r="B65" s="152"/>
      <c r="C65" s="125"/>
      <c r="D65" s="125"/>
      <c r="E65" s="125"/>
      <c r="F65" s="125"/>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c r="BF65" s="126"/>
      <c r="BG65" s="126"/>
      <c r="BH65" s="126"/>
      <c r="BI65" s="126"/>
      <c r="BJ65" s="126"/>
      <c r="BK65" s="126"/>
      <c r="BL65" s="126"/>
      <c r="BM65" s="126"/>
      <c r="BN65" s="126"/>
      <c r="BO65" s="126"/>
      <c r="BP65" s="126"/>
      <c r="BQ65" s="126"/>
      <c r="BR65" s="126"/>
      <c r="BS65" s="126"/>
      <c r="BT65" s="126"/>
      <c r="BU65" s="126"/>
      <c r="BV65" s="126"/>
      <c r="BW65" s="126"/>
      <c r="BX65" s="126"/>
      <c r="BY65" s="126"/>
      <c r="BZ65" s="126"/>
      <c r="CA65" s="126"/>
      <c r="CB65" s="126"/>
      <c r="CC65" s="126"/>
      <c r="CD65" s="126"/>
      <c r="CE65" s="126"/>
      <c r="CF65" s="126"/>
      <c r="CG65" s="126"/>
      <c r="CH65" s="126"/>
      <c r="CI65" s="126"/>
      <c r="CJ65" s="126"/>
      <c r="CK65" s="126"/>
      <c r="CL65" s="126"/>
      <c r="CM65" s="126"/>
      <c r="CN65" s="126"/>
      <c r="CO65" s="126"/>
      <c r="CP65" s="126"/>
      <c r="CQ65" s="126"/>
      <c r="CR65" s="126"/>
      <c r="CS65" s="126"/>
      <c r="CT65" s="126"/>
      <c r="CU65" s="126"/>
      <c r="CV65" s="126"/>
      <c r="CW65" s="126"/>
      <c r="CX65" s="126"/>
      <c r="CY65" s="126"/>
      <c r="CZ65" s="126"/>
      <c r="DA65" s="126"/>
      <c r="DB65" s="126"/>
      <c r="DC65" s="126"/>
      <c r="DD65" s="126"/>
      <c r="DE65" s="126"/>
      <c r="DF65" s="126"/>
      <c r="DG65" s="126"/>
      <c r="DH65" s="126"/>
      <c r="DI65" s="126"/>
      <c r="DJ65" s="126"/>
      <c r="DK65" s="126"/>
      <c r="DL65" s="153"/>
      <c r="DM65" s="154"/>
      <c r="DN65" s="155"/>
      <c r="DO65" s="156"/>
      <c r="DP65" s="124"/>
      <c r="DQ65" s="156"/>
      <c r="DR65" s="157"/>
      <c r="DS65" s="158"/>
      <c r="DT65" s="159"/>
      <c r="DU65" s="160"/>
    </row>
    <row r="66" spans="1:125" ht="18.75" customHeight="1">
      <c r="A66" s="151"/>
      <c r="B66" s="152"/>
      <c r="C66" s="125"/>
      <c r="D66" s="125"/>
      <c r="E66" s="125"/>
      <c r="F66" s="125"/>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c r="BN66" s="126"/>
      <c r="BO66" s="126"/>
      <c r="BP66" s="126"/>
      <c r="BQ66" s="126"/>
      <c r="BR66" s="126"/>
      <c r="BS66" s="126"/>
      <c r="BT66" s="126"/>
      <c r="BU66" s="126"/>
      <c r="BV66" s="126"/>
      <c r="BW66" s="126"/>
      <c r="BX66" s="126"/>
      <c r="BY66" s="126"/>
      <c r="BZ66" s="126"/>
      <c r="CA66" s="126"/>
      <c r="CB66" s="126"/>
      <c r="CC66" s="126"/>
      <c r="CD66" s="126"/>
      <c r="CE66" s="126"/>
      <c r="CF66" s="126"/>
      <c r="CG66" s="126"/>
      <c r="CH66" s="126"/>
      <c r="CI66" s="126"/>
      <c r="CJ66" s="126"/>
      <c r="CK66" s="126"/>
      <c r="CL66" s="126"/>
      <c r="CM66" s="126"/>
      <c r="CN66" s="126"/>
      <c r="CO66" s="126"/>
      <c r="CP66" s="126"/>
      <c r="CQ66" s="126"/>
      <c r="CR66" s="126"/>
      <c r="CS66" s="126"/>
      <c r="CT66" s="126"/>
      <c r="CU66" s="126"/>
      <c r="CV66" s="126"/>
      <c r="CW66" s="126"/>
      <c r="CX66" s="126"/>
      <c r="CY66" s="126"/>
      <c r="CZ66" s="126"/>
      <c r="DA66" s="126"/>
      <c r="DB66" s="126"/>
      <c r="DC66" s="126"/>
      <c r="DD66" s="126"/>
      <c r="DE66" s="126"/>
      <c r="DF66" s="126"/>
      <c r="DG66" s="126"/>
      <c r="DH66" s="126"/>
      <c r="DI66" s="126"/>
      <c r="DJ66" s="126"/>
      <c r="DK66" s="126"/>
      <c r="DL66" s="153"/>
      <c r="DM66" s="154"/>
      <c r="DN66" s="155"/>
      <c r="DO66" s="156"/>
      <c r="DP66" s="124"/>
      <c r="DQ66" s="156"/>
      <c r="DR66" s="157"/>
      <c r="DS66" s="158"/>
      <c r="DT66" s="159"/>
      <c r="DU66" s="160"/>
    </row>
    <row r="67" spans="1:125" ht="18.75" customHeight="1">
      <c r="A67" s="151"/>
      <c r="B67" s="152"/>
      <c r="C67" s="125"/>
      <c r="D67" s="125"/>
      <c r="E67" s="125"/>
      <c r="F67" s="125"/>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26"/>
      <c r="BF67" s="126"/>
      <c r="BG67" s="126"/>
      <c r="BH67" s="126"/>
      <c r="BI67" s="126"/>
      <c r="BJ67" s="126"/>
      <c r="BK67" s="126"/>
      <c r="BL67" s="126"/>
      <c r="BM67" s="126"/>
      <c r="BN67" s="126"/>
      <c r="BO67" s="126"/>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6"/>
      <c r="CL67" s="126"/>
      <c r="CM67" s="126"/>
      <c r="CN67" s="126"/>
      <c r="CO67" s="126"/>
      <c r="CP67" s="126"/>
      <c r="CQ67" s="126"/>
      <c r="CR67" s="126"/>
      <c r="CS67" s="126"/>
      <c r="CT67" s="126"/>
      <c r="CU67" s="126"/>
      <c r="CV67" s="126"/>
      <c r="CW67" s="126"/>
      <c r="CX67" s="126"/>
      <c r="CY67" s="126"/>
      <c r="CZ67" s="126"/>
      <c r="DA67" s="126"/>
      <c r="DB67" s="126"/>
      <c r="DC67" s="126"/>
      <c r="DD67" s="126"/>
      <c r="DE67" s="126"/>
      <c r="DF67" s="126"/>
      <c r="DG67" s="126"/>
      <c r="DH67" s="126"/>
      <c r="DI67" s="126"/>
      <c r="DJ67" s="126"/>
      <c r="DK67" s="126"/>
      <c r="DL67" s="153"/>
      <c r="DM67" s="154"/>
      <c r="DN67" s="155"/>
      <c r="DO67" s="156"/>
      <c r="DP67" s="124"/>
      <c r="DQ67" s="156"/>
      <c r="DR67" s="157"/>
      <c r="DS67" s="158"/>
      <c r="DT67" s="159"/>
      <c r="DU67" s="160"/>
    </row>
    <row r="68" spans="1:125" ht="18.75" customHeight="1">
      <c r="A68" s="151"/>
      <c r="B68" s="152"/>
      <c r="C68" s="125"/>
      <c r="D68" s="125"/>
      <c r="E68" s="125"/>
      <c r="F68" s="125"/>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c r="BN68" s="126"/>
      <c r="BO68" s="126"/>
      <c r="BP68" s="126"/>
      <c r="BQ68" s="126"/>
      <c r="BR68" s="126"/>
      <c r="BS68" s="126"/>
      <c r="BT68" s="126"/>
      <c r="BU68" s="126"/>
      <c r="BV68" s="126"/>
      <c r="BW68" s="126"/>
      <c r="BX68" s="126"/>
      <c r="BY68" s="126"/>
      <c r="BZ68" s="126"/>
      <c r="CA68" s="126"/>
      <c r="CB68" s="126"/>
      <c r="CC68" s="126"/>
      <c r="CD68" s="126"/>
      <c r="CE68" s="126"/>
      <c r="CF68" s="126"/>
      <c r="CG68" s="126"/>
      <c r="CH68" s="126"/>
      <c r="CI68" s="126"/>
      <c r="CJ68" s="126"/>
      <c r="CK68" s="126"/>
      <c r="CL68" s="126"/>
      <c r="CM68" s="126"/>
      <c r="CN68" s="126"/>
      <c r="CO68" s="126"/>
      <c r="CP68" s="126"/>
      <c r="CQ68" s="126"/>
      <c r="CR68" s="126"/>
      <c r="CS68" s="126"/>
      <c r="CT68" s="126"/>
      <c r="CU68" s="126"/>
      <c r="CV68" s="126"/>
      <c r="CW68" s="126"/>
      <c r="CX68" s="126"/>
      <c r="CY68" s="126"/>
      <c r="CZ68" s="126"/>
      <c r="DA68" s="126"/>
      <c r="DB68" s="126"/>
      <c r="DC68" s="126"/>
      <c r="DD68" s="126"/>
      <c r="DE68" s="126"/>
      <c r="DF68" s="126"/>
      <c r="DG68" s="126"/>
      <c r="DH68" s="126"/>
      <c r="DI68" s="126"/>
      <c r="DJ68" s="126"/>
      <c r="DK68" s="126"/>
      <c r="DL68" s="153"/>
      <c r="DM68" s="154"/>
      <c r="DN68" s="155"/>
      <c r="DO68" s="156"/>
      <c r="DP68" s="124"/>
      <c r="DQ68" s="156"/>
      <c r="DR68" s="157"/>
      <c r="DS68" s="158"/>
      <c r="DT68" s="159"/>
      <c r="DU68" s="160"/>
    </row>
    <row r="69" spans="1:125" ht="18.75" customHeight="1">
      <c r="A69" s="151"/>
      <c r="B69" s="152"/>
      <c r="C69" s="125"/>
      <c r="D69" s="125"/>
      <c r="E69" s="125"/>
      <c r="F69" s="125"/>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6"/>
      <c r="CL69" s="126"/>
      <c r="CM69" s="126"/>
      <c r="CN69" s="126"/>
      <c r="CO69" s="126"/>
      <c r="CP69" s="126"/>
      <c r="CQ69" s="126"/>
      <c r="CR69" s="126"/>
      <c r="CS69" s="126"/>
      <c r="CT69" s="126"/>
      <c r="CU69" s="126"/>
      <c r="CV69" s="126"/>
      <c r="CW69" s="126"/>
      <c r="CX69" s="126"/>
      <c r="CY69" s="126"/>
      <c r="CZ69" s="126"/>
      <c r="DA69" s="126"/>
      <c r="DB69" s="126"/>
      <c r="DC69" s="126"/>
      <c r="DD69" s="126"/>
      <c r="DE69" s="126"/>
      <c r="DF69" s="126"/>
      <c r="DG69" s="126"/>
      <c r="DH69" s="126"/>
      <c r="DI69" s="126"/>
      <c r="DJ69" s="126"/>
      <c r="DK69" s="126"/>
      <c r="DL69" s="153"/>
      <c r="DM69" s="154"/>
      <c r="DN69" s="155"/>
      <c r="DO69" s="156"/>
      <c r="DP69" s="124"/>
      <c r="DQ69" s="156"/>
      <c r="DR69" s="157"/>
      <c r="DS69" s="158"/>
      <c r="DT69" s="159"/>
      <c r="DU69" s="160"/>
    </row>
    <row r="70" spans="1:125" ht="18.75" customHeight="1">
      <c r="A70" s="151"/>
      <c r="B70" s="152"/>
      <c r="C70" s="125"/>
      <c r="D70" s="125"/>
      <c r="E70" s="125"/>
      <c r="F70" s="125"/>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c r="BK70" s="126"/>
      <c r="BL70" s="126"/>
      <c r="BM70" s="126"/>
      <c r="BN70" s="126"/>
      <c r="BO70" s="126"/>
      <c r="BP70" s="126"/>
      <c r="BQ70" s="126"/>
      <c r="BR70" s="126"/>
      <c r="BS70" s="126"/>
      <c r="BT70" s="126"/>
      <c r="BU70" s="126"/>
      <c r="BV70" s="126"/>
      <c r="BW70" s="126"/>
      <c r="BX70" s="126"/>
      <c r="BY70" s="126"/>
      <c r="BZ70" s="126"/>
      <c r="CA70" s="126"/>
      <c r="CB70" s="126"/>
      <c r="CC70" s="126"/>
      <c r="CD70" s="126"/>
      <c r="CE70" s="126"/>
      <c r="CF70" s="126"/>
      <c r="CG70" s="126"/>
      <c r="CH70" s="126"/>
      <c r="CI70" s="126"/>
      <c r="CJ70" s="126"/>
      <c r="CK70" s="126"/>
      <c r="CL70" s="126"/>
      <c r="CM70" s="126"/>
      <c r="CN70" s="126"/>
      <c r="CO70" s="126"/>
      <c r="CP70" s="126"/>
      <c r="CQ70" s="126"/>
      <c r="CR70" s="126"/>
      <c r="CS70" s="126"/>
      <c r="CT70" s="126"/>
      <c r="CU70" s="126"/>
      <c r="CV70" s="126"/>
      <c r="CW70" s="126"/>
      <c r="CX70" s="126"/>
      <c r="CY70" s="126"/>
      <c r="CZ70" s="126"/>
      <c r="DA70" s="126"/>
      <c r="DB70" s="126"/>
      <c r="DC70" s="126"/>
      <c r="DD70" s="126"/>
      <c r="DE70" s="126"/>
      <c r="DF70" s="126"/>
      <c r="DG70" s="126"/>
      <c r="DH70" s="126"/>
      <c r="DI70" s="126"/>
      <c r="DJ70" s="126"/>
      <c r="DK70" s="126"/>
      <c r="DL70" s="153"/>
      <c r="DM70" s="154"/>
      <c r="DN70" s="155"/>
      <c r="DO70" s="156"/>
      <c r="DP70" s="124"/>
      <c r="DQ70" s="156"/>
      <c r="DR70" s="157"/>
      <c r="DS70" s="158"/>
      <c r="DT70" s="159"/>
      <c r="DU70" s="160"/>
    </row>
    <row r="71" spans="1:125" ht="18.75" customHeight="1">
      <c r="A71" s="151"/>
      <c r="B71" s="152"/>
      <c r="C71" s="125"/>
      <c r="D71" s="125"/>
      <c r="E71" s="125"/>
      <c r="F71" s="125"/>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6"/>
      <c r="BD71" s="126"/>
      <c r="BE71" s="126"/>
      <c r="BF71" s="126"/>
      <c r="BG71" s="126"/>
      <c r="BH71" s="126"/>
      <c r="BI71" s="126"/>
      <c r="BJ71" s="126"/>
      <c r="BK71" s="126"/>
      <c r="BL71" s="126"/>
      <c r="BM71" s="126"/>
      <c r="BN71" s="126"/>
      <c r="BO71" s="126"/>
      <c r="BP71" s="126"/>
      <c r="BQ71" s="126"/>
      <c r="BR71" s="126"/>
      <c r="BS71" s="126"/>
      <c r="BT71" s="126"/>
      <c r="BU71" s="126"/>
      <c r="BV71" s="126"/>
      <c r="BW71" s="126"/>
      <c r="BX71" s="126"/>
      <c r="BY71" s="126"/>
      <c r="BZ71" s="126"/>
      <c r="CA71" s="126"/>
      <c r="CB71" s="126"/>
      <c r="CC71" s="126"/>
      <c r="CD71" s="126"/>
      <c r="CE71" s="126"/>
      <c r="CF71" s="126"/>
      <c r="CG71" s="126"/>
      <c r="CH71" s="126"/>
      <c r="CI71" s="126"/>
      <c r="CJ71" s="126"/>
      <c r="CK71" s="126"/>
      <c r="CL71" s="126"/>
      <c r="CM71" s="126"/>
      <c r="CN71" s="126"/>
      <c r="CO71" s="126"/>
      <c r="CP71" s="126"/>
      <c r="CQ71" s="126"/>
      <c r="CR71" s="126"/>
      <c r="CS71" s="126"/>
      <c r="CT71" s="126"/>
      <c r="CU71" s="126"/>
      <c r="CV71" s="126"/>
      <c r="CW71" s="126"/>
      <c r="CX71" s="126"/>
      <c r="CY71" s="126"/>
      <c r="CZ71" s="126"/>
      <c r="DA71" s="126"/>
      <c r="DB71" s="126"/>
      <c r="DC71" s="126"/>
      <c r="DD71" s="126"/>
      <c r="DE71" s="126"/>
      <c r="DF71" s="126"/>
      <c r="DG71" s="126"/>
      <c r="DH71" s="126"/>
      <c r="DI71" s="126"/>
      <c r="DJ71" s="126"/>
      <c r="DK71" s="126"/>
      <c r="DL71" s="153"/>
      <c r="DM71" s="154"/>
      <c r="DN71" s="155"/>
      <c r="DO71" s="156"/>
      <c r="DP71" s="124"/>
      <c r="DQ71" s="156"/>
      <c r="DR71" s="157"/>
      <c r="DS71" s="158"/>
      <c r="DT71" s="159"/>
      <c r="DU71" s="160"/>
    </row>
    <row r="72" spans="1:125" ht="18.75" customHeight="1">
      <c r="A72" s="151"/>
      <c r="B72" s="152"/>
      <c r="C72" s="125"/>
      <c r="D72" s="125"/>
      <c r="E72" s="125"/>
      <c r="F72" s="125"/>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c r="BF72" s="126"/>
      <c r="BG72" s="126"/>
      <c r="BH72" s="126"/>
      <c r="BI72" s="126"/>
      <c r="BJ72" s="126"/>
      <c r="BK72" s="126"/>
      <c r="BL72" s="126"/>
      <c r="BM72" s="126"/>
      <c r="BN72" s="126"/>
      <c r="BO72" s="126"/>
      <c r="BP72" s="126"/>
      <c r="BQ72" s="126"/>
      <c r="BR72" s="126"/>
      <c r="BS72" s="126"/>
      <c r="BT72" s="126"/>
      <c r="BU72" s="126"/>
      <c r="BV72" s="126"/>
      <c r="BW72" s="126"/>
      <c r="BX72" s="126"/>
      <c r="BY72" s="126"/>
      <c r="BZ72" s="126"/>
      <c r="CA72" s="126"/>
      <c r="CB72" s="126"/>
      <c r="CC72" s="126"/>
      <c r="CD72" s="126"/>
      <c r="CE72" s="126"/>
      <c r="CF72" s="126"/>
      <c r="CG72" s="126"/>
      <c r="CH72" s="126"/>
      <c r="CI72" s="126"/>
      <c r="CJ72" s="126"/>
      <c r="CK72" s="126"/>
      <c r="CL72" s="126"/>
      <c r="CM72" s="126"/>
      <c r="CN72" s="126"/>
      <c r="CO72" s="126"/>
      <c r="CP72" s="126"/>
      <c r="CQ72" s="126"/>
      <c r="CR72" s="126"/>
      <c r="CS72" s="126"/>
      <c r="CT72" s="126"/>
      <c r="CU72" s="126"/>
      <c r="CV72" s="126"/>
      <c r="CW72" s="126"/>
      <c r="CX72" s="126"/>
      <c r="CY72" s="126"/>
      <c r="CZ72" s="126"/>
      <c r="DA72" s="126"/>
      <c r="DB72" s="126"/>
      <c r="DC72" s="126"/>
      <c r="DD72" s="126"/>
      <c r="DE72" s="126"/>
      <c r="DF72" s="126"/>
      <c r="DG72" s="126"/>
      <c r="DH72" s="126"/>
      <c r="DI72" s="126"/>
      <c r="DJ72" s="126"/>
      <c r="DK72" s="126"/>
      <c r="DL72" s="153"/>
      <c r="DM72" s="154"/>
      <c r="DN72" s="155"/>
      <c r="DO72" s="156"/>
      <c r="DP72" s="124"/>
      <c r="DQ72" s="156"/>
      <c r="DR72" s="157"/>
      <c r="DS72" s="158"/>
      <c r="DT72" s="159"/>
      <c r="DU72" s="160"/>
    </row>
    <row r="73" spans="1:125" ht="18.75" customHeight="1">
      <c r="A73" s="151"/>
      <c r="B73" s="152"/>
      <c r="C73" s="125"/>
      <c r="D73" s="125"/>
      <c r="E73" s="125"/>
      <c r="F73" s="125"/>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6"/>
      <c r="BD73" s="126"/>
      <c r="BE73" s="126"/>
      <c r="BF73" s="126"/>
      <c r="BG73" s="126"/>
      <c r="BH73" s="126"/>
      <c r="BI73" s="126"/>
      <c r="BJ73" s="126"/>
      <c r="BK73" s="126"/>
      <c r="BL73" s="126"/>
      <c r="BM73" s="126"/>
      <c r="BN73" s="126"/>
      <c r="BO73" s="126"/>
      <c r="BP73" s="126"/>
      <c r="BQ73" s="126"/>
      <c r="BR73" s="126"/>
      <c r="BS73" s="126"/>
      <c r="BT73" s="126"/>
      <c r="BU73" s="126"/>
      <c r="BV73" s="126"/>
      <c r="BW73" s="126"/>
      <c r="BX73" s="126"/>
      <c r="BY73" s="126"/>
      <c r="BZ73" s="126"/>
      <c r="CA73" s="126"/>
      <c r="CB73" s="126"/>
      <c r="CC73" s="126"/>
      <c r="CD73" s="126"/>
      <c r="CE73" s="126"/>
      <c r="CF73" s="126"/>
      <c r="CG73" s="126"/>
      <c r="CH73" s="126"/>
      <c r="CI73" s="126"/>
      <c r="CJ73" s="126"/>
      <c r="CK73" s="126"/>
      <c r="CL73" s="126"/>
      <c r="CM73" s="126"/>
      <c r="CN73" s="126"/>
      <c r="CO73" s="126"/>
      <c r="CP73" s="126"/>
      <c r="CQ73" s="126"/>
      <c r="CR73" s="126"/>
      <c r="CS73" s="126"/>
      <c r="CT73" s="126"/>
      <c r="CU73" s="126"/>
      <c r="CV73" s="126"/>
      <c r="CW73" s="126"/>
      <c r="CX73" s="126"/>
      <c r="CY73" s="126"/>
      <c r="CZ73" s="126"/>
      <c r="DA73" s="126"/>
      <c r="DB73" s="126"/>
      <c r="DC73" s="126"/>
      <c r="DD73" s="126"/>
      <c r="DE73" s="126"/>
      <c r="DF73" s="126"/>
      <c r="DG73" s="126"/>
      <c r="DH73" s="126"/>
      <c r="DI73" s="126"/>
      <c r="DJ73" s="126"/>
      <c r="DK73" s="126"/>
      <c r="DL73" s="153"/>
      <c r="DM73" s="154"/>
      <c r="DN73" s="155"/>
      <c r="DO73" s="156"/>
      <c r="DP73" s="124"/>
      <c r="DQ73" s="156"/>
      <c r="DR73" s="157"/>
      <c r="DS73" s="158"/>
      <c r="DT73" s="159"/>
      <c r="DU73" s="160"/>
    </row>
    <row r="74" spans="1:125" ht="18.75" customHeight="1">
      <c r="A74" s="151"/>
      <c r="B74" s="152"/>
      <c r="C74" s="125"/>
      <c r="D74" s="125"/>
      <c r="E74" s="125"/>
      <c r="F74" s="125"/>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6"/>
      <c r="BD74" s="126"/>
      <c r="BE74" s="126"/>
      <c r="BF74" s="126"/>
      <c r="BG74" s="126"/>
      <c r="BH74" s="126"/>
      <c r="BI74" s="126"/>
      <c r="BJ74" s="126"/>
      <c r="BK74" s="126"/>
      <c r="BL74" s="126"/>
      <c r="BM74" s="126"/>
      <c r="BN74" s="126"/>
      <c r="BO74" s="126"/>
      <c r="BP74" s="126"/>
      <c r="BQ74" s="126"/>
      <c r="BR74" s="126"/>
      <c r="BS74" s="126"/>
      <c r="BT74" s="126"/>
      <c r="BU74" s="126"/>
      <c r="BV74" s="126"/>
      <c r="BW74" s="126"/>
      <c r="BX74" s="126"/>
      <c r="BY74" s="126"/>
      <c r="BZ74" s="126"/>
      <c r="CA74" s="126"/>
      <c r="CB74" s="126"/>
      <c r="CC74" s="126"/>
      <c r="CD74" s="126"/>
      <c r="CE74" s="126"/>
      <c r="CF74" s="126"/>
      <c r="CG74" s="126"/>
      <c r="CH74" s="126"/>
      <c r="CI74" s="126"/>
      <c r="CJ74" s="126"/>
      <c r="CK74" s="126"/>
      <c r="CL74" s="126"/>
      <c r="CM74" s="126"/>
      <c r="CN74" s="126"/>
      <c r="CO74" s="126"/>
      <c r="CP74" s="126"/>
      <c r="CQ74" s="126"/>
      <c r="CR74" s="126"/>
      <c r="CS74" s="126"/>
      <c r="CT74" s="126"/>
      <c r="CU74" s="126"/>
      <c r="CV74" s="126"/>
      <c r="CW74" s="126"/>
      <c r="CX74" s="126"/>
      <c r="CY74" s="126"/>
      <c r="CZ74" s="126"/>
      <c r="DA74" s="126"/>
      <c r="DB74" s="126"/>
      <c r="DC74" s="126"/>
      <c r="DD74" s="126"/>
      <c r="DE74" s="126"/>
      <c r="DF74" s="126"/>
      <c r="DG74" s="126"/>
      <c r="DH74" s="126"/>
      <c r="DI74" s="126"/>
      <c r="DJ74" s="126"/>
      <c r="DK74" s="126"/>
      <c r="DL74" s="153"/>
      <c r="DM74" s="154"/>
      <c r="DN74" s="155"/>
      <c r="DO74" s="156"/>
      <c r="DP74" s="124"/>
      <c r="DQ74" s="156"/>
      <c r="DR74" s="157"/>
      <c r="DS74" s="158"/>
      <c r="DT74" s="159"/>
      <c r="DU74" s="160"/>
    </row>
    <row r="75" spans="1:125" ht="18.75" customHeight="1">
      <c r="A75" s="151"/>
      <c r="B75" s="152"/>
      <c r="C75" s="125"/>
      <c r="D75" s="125"/>
      <c r="E75" s="125"/>
      <c r="F75" s="125"/>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c r="BF75" s="126"/>
      <c r="BG75" s="126"/>
      <c r="BH75" s="126"/>
      <c r="BI75" s="126"/>
      <c r="BJ75" s="126"/>
      <c r="BK75" s="126"/>
      <c r="BL75" s="126"/>
      <c r="BM75" s="126"/>
      <c r="BN75" s="126"/>
      <c r="BO75" s="126"/>
      <c r="BP75" s="126"/>
      <c r="BQ75" s="126"/>
      <c r="BR75" s="126"/>
      <c r="BS75" s="126"/>
      <c r="BT75" s="126"/>
      <c r="BU75" s="126"/>
      <c r="BV75" s="126"/>
      <c r="BW75" s="126"/>
      <c r="BX75" s="126"/>
      <c r="BY75" s="126"/>
      <c r="BZ75" s="126"/>
      <c r="CA75" s="126"/>
      <c r="CB75" s="126"/>
      <c r="CC75" s="126"/>
      <c r="CD75" s="126"/>
      <c r="CE75" s="126"/>
      <c r="CF75" s="126"/>
      <c r="CG75" s="126"/>
      <c r="CH75" s="126"/>
      <c r="CI75" s="126"/>
      <c r="CJ75" s="126"/>
      <c r="CK75" s="126"/>
      <c r="CL75" s="126"/>
      <c r="CM75" s="126"/>
      <c r="CN75" s="126"/>
      <c r="CO75" s="126"/>
      <c r="CP75" s="126"/>
      <c r="CQ75" s="126"/>
      <c r="CR75" s="126"/>
      <c r="CS75" s="126"/>
      <c r="CT75" s="126"/>
      <c r="CU75" s="126"/>
      <c r="CV75" s="126"/>
      <c r="CW75" s="126"/>
      <c r="CX75" s="126"/>
      <c r="CY75" s="126"/>
      <c r="CZ75" s="126"/>
      <c r="DA75" s="126"/>
      <c r="DB75" s="126"/>
      <c r="DC75" s="126"/>
      <c r="DD75" s="126"/>
      <c r="DE75" s="126"/>
      <c r="DF75" s="126"/>
      <c r="DG75" s="126"/>
      <c r="DH75" s="126"/>
      <c r="DI75" s="126"/>
      <c r="DJ75" s="126"/>
      <c r="DK75" s="126"/>
      <c r="DL75" s="153"/>
      <c r="DM75" s="154"/>
      <c r="DN75" s="155"/>
      <c r="DO75" s="156"/>
      <c r="DP75" s="124"/>
      <c r="DQ75" s="156"/>
      <c r="DR75" s="157"/>
      <c r="DS75" s="158"/>
      <c r="DT75" s="159"/>
      <c r="DU75" s="160"/>
    </row>
    <row r="76" spans="1:125" ht="18.75" customHeight="1">
      <c r="A76" s="151"/>
      <c r="B76" s="152"/>
      <c r="C76" s="125"/>
      <c r="D76" s="125"/>
      <c r="E76" s="125"/>
      <c r="F76" s="125"/>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6"/>
      <c r="BD76" s="126"/>
      <c r="BE76" s="126"/>
      <c r="BF76" s="126"/>
      <c r="BG76" s="126"/>
      <c r="BH76" s="126"/>
      <c r="BI76" s="126"/>
      <c r="BJ76" s="126"/>
      <c r="BK76" s="126"/>
      <c r="BL76" s="126"/>
      <c r="BM76" s="126"/>
      <c r="BN76" s="126"/>
      <c r="BO76" s="126"/>
      <c r="BP76" s="126"/>
      <c r="BQ76" s="126"/>
      <c r="BR76" s="126"/>
      <c r="BS76" s="126"/>
      <c r="BT76" s="126"/>
      <c r="BU76" s="126"/>
      <c r="BV76" s="126"/>
      <c r="BW76" s="126"/>
      <c r="BX76" s="126"/>
      <c r="BY76" s="126"/>
      <c r="BZ76" s="126"/>
      <c r="CA76" s="126"/>
      <c r="CB76" s="126"/>
      <c r="CC76" s="126"/>
      <c r="CD76" s="126"/>
      <c r="CE76" s="126"/>
      <c r="CF76" s="126"/>
      <c r="CG76" s="126"/>
      <c r="CH76" s="126"/>
      <c r="CI76" s="126"/>
      <c r="CJ76" s="126"/>
      <c r="CK76" s="126"/>
      <c r="CL76" s="126"/>
      <c r="CM76" s="126"/>
      <c r="CN76" s="126"/>
      <c r="CO76" s="126"/>
      <c r="CP76" s="126"/>
      <c r="CQ76" s="126"/>
      <c r="CR76" s="126"/>
      <c r="CS76" s="126"/>
      <c r="CT76" s="126"/>
      <c r="CU76" s="126"/>
      <c r="CV76" s="126"/>
      <c r="CW76" s="126"/>
      <c r="CX76" s="126"/>
      <c r="CY76" s="126"/>
      <c r="CZ76" s="126"/>
      <c r="DA76" s="126"/>
      <c r="DB76" s="126"/>
      <c r="DC76" s="126"/>
      <c r="DD76" s="126"/>
      <c r="DE76" s="126"/>
      <c r="DF76" s="126"/>
      <c r="DG76" s="126"/>
      <c r="DH76" s="126"/>
      <c r="DI76" s="126"/>
      <c r="DJ76" s="126"/>
      <c r="DK76" s="126"/>
      <c r="DL76" s="153"/>
      <c r="DM76" s="154"/>
      <c r="DN76" s="155"/>
      <c r="DO76" s="156"/>
      <c r="DP76" s="124"/>
      <c r="DQ76" s="156"/>
      <c r="DR76" s="157"/>
      <c r="DS76" s="158"/>
      <c r="DT76" s="159"/>
      <c r="DU76" s="160"/>
    </row>
    <row r="77" spans="1:125" ht="18.75" customHeight="1">
      <c r="A77" s="151"/>
      <c r="B77" s="152"/>
      <c r="C77" s="125"/>
      <c r="D77" s="125"/>
      <c r="E77" s="125"/>
      <c r="F77" s="125"/>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6"/>
      <c r="BD77" s="126"/>
      <c r="BE77" s="126"/>
      <c r="BF77" s="126"/>
      <c r="BG77" s="126"/>
      <c r="BH77" s="126"/>
      <c r="BI77" s="126"/>
      <c r="BJ77" s="126"/>
      <c r="BK77" s="126"/>
      <c r="BL77" s="126"/>
      <c r="BM77" s="126"/>
      <c r="BN77" s="126"/>
      <c r="BO77" s="126"/>
      <c r="BP77" s="126"/>
      <c r="BQ77" s="126"/>
      <c r="BR77" s="126"/>
      <c r="BS77" s="126"/>
      <c r="BT77" s="126"/>
      <c r="BU77" s="126"/>
      <c r="BV77" s="126"/>
      <c r="BW77" s="126"/>
      <c r="BX77" s="126"/>
      <c r="BY77" s="126"/>
      <c r="BZ77" s="126"/>
      <c r="CA77" s="126"/>
      <c r="CB77" s="126"/>
      <c r="CC77" s="126"/>
      <c r="CD77" s="126"/>
      <c r="CE77" s="126"/>
      <c r="CF77" s="126"/>
      <c r="CG77" s="126"/>
      <c r="CH77" s="126"/>
      <c r="CI77" s="126"/>
      <c r="CJ77" s="126"/>
      <c r="CK77" s="126"/>
      <c r="CL77" s="126"/>
      <c r="CM77" s="126"/>
      <c r="CN77" s="126"/>
      <c r="CO77" s="126"/>
      <c r="CP77" s="126"/>
      <c r="CQ77" s="126"/>
      <c r="CR77" s="126"/>
      <c r="CS77" s="126"/>
      <c r="CT77" s="126"/>
      <c r="CU77" s="126"/>
      <c r="CV77" s="126"/>
      <c r="CW77" s="126"/>
      <c r="CX77" s="126"/>
      <c r="CY77" s="126"/>
      <c r="CZ77" s="126"/>
      <c r="DA77" s="126"/>
      <c r="DB77" s="126"/>
      <c r="DC77" s="126"/>
      <c r="DD77" s="126"/>
      <c r="DE77" s="126"/>
      <c r="DF77" s="126"/>
      <c r="DG77" s="126"/>
      <c r="DH77" s="126"/>
      <c r="DI77" s="126"/>
      <c r="DJ77" s="126"/>
      <c r="DK77" s="126"/>
      <c r="DL77" s="153"/>
      <c r="DM77" s="154"/>
      <c r="DN77" s="155"/>
      <c r="DO77" s="156"/>
      <c r="DP77" s="124"/>
      <c r="DQ77" s="156"/>
      <c r="DR77" s="157"/>
      <c r="DS77" s="158"/>
      <c r="DT77" s="159"/>
      <c r="DU77" s="160"/>
    </row>
    <row r="78" spans="1:125" ht="18.75" customHeight="1">
      <c r="A78" s="151"/>
      <c r="B78" s="152"/>
      <c r="C78" s="125"/>
      <c r="D78" s="125"/>
      <c r="E78" s="125"/>
      <c r="F78" s="125"/>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6"/>
      <c r="BE78" s="126"/>
      <c r="BF78" s="126"/>
      <c r="BG78" s="126"/>
      <c r="BH78" s="126"/>
      <c r="BI78" s="126"/>
      <c r="BJ78" s="126"/>
      <c r="BK78" s="126"/>
      <c r="BL78" s="126"/>
      <c r="BM78" s="126"/>
      <c r="BN78" s="126"/>
      <c r="BO78" s="126"/>
      <c r="BP78" s="126"/>
      <c r="BQ78" s="126"/>
      <c r="BR78" s="126"/>
      <c r="BS78" s="126"/>
      <c r="BT78" s="126"/>
      <c r="BU78" s="126"/>
      <c r="BV78" s="126"/>
      <c r="BW78" s="126"/>
      <c r="BX78" s="126"/>
      <c r="BY78" s="126"/>
      <c r="BZ78" s="126"/>
      <c r="CA78" s="126"/>
      <c r="CB78" s="126"/>
      <c r="CC78" s="126"/>
      <c r="CD78" s="126"/>
      <c r="CE78" s="126"/>
      <c r="CF78" s="126"/>
      <c r="CG78" s="126"/>
      <c r="CH78" s="126"/>
      <c r="CI78" s="126"/>
      <c r="CJ78" s="126"/>
      <c r="CK78" s="126"/>
      <c r="CL78" s="126"/>
      <c r="CM78" s="126"/>
      <c r="CN78" s="126"/>
      <c r="CO78" s="126"/>
      <c r="CP78" s="126"/>
      <c r="CQ78" s="126"/>
      <c r="CR78" s="126"/>
      <c r="CS78" s="126"/>
      <c r="CT78" s="126"/>
      <c r="CU78" s="126"/>
      <c r="CV78" s="126"/>
      <c r="CW78" s="126"/>
      <c r="CX78" s="126"/>
      <c r="CY78" s="126"/>
      <c r="CZ78" s="126"/>
      <c r="DA78" s="126"/>
      <c r="DB78" s="126"/>
      <c r="DC78" s="126"/>
      <c r="DD78" s="126"/>
      <c r="DE78" s="126"/>
      <c r="DF78" s="126"/>
      <c r="DG78" s="126"/>
      <c r="DH78" s="126"/>
      <c r="DI78" s="126"/>
      <c r="DJ78" s="126"/>
      <c r="DK78" s="126"/>
      <c r="DL78" s="153"/>
      <c r="DM78" s="154"/>
      <c r="DN78" s="155"/>
      <c r="DO78" s="156"/>
      <c r="DP78" s="124"/>
      <c r="DQ78" s="156"/>
      <c r="DR78" s="157"/>
      <c r="DS78" s="158"/>
      <c r="DT78" s="159"/>
      <c r="DU78" s="160"/>
    </row>
    <row r="79" spans="1:125" ht="18.75" customHeight="1">
      <c r="A79" s="151"/>
      <c r="B79" s="152"/>
      <c r="C79" s="125"/>
      <c r="D79" s="125"/>
      <c r="E79" s="125"/>
      <c r="F79" s="125"/>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c r="BF79" s="126"/>
      <c r="BG79" s="126"/>
      <c r="BH79" s="126"/>
      <c r="BI79" s="126"/>
      <c r="BJ79" s="126"/>
      <c r="BK79" s="126"/>
      <c r="BL79" s="126"/>
      <c r="BM79" s="126"/>
      <c r="BN79" s="126"/>
      <c r="BO79" s="126"/>
      <c r="BP79" s="126"/>
      <c r="BQ79" s="126"/>
      <c r="BR79" s="126"/>
      <c r="BS79" s="126"/>
      <c r="BT79" s="126"/>
      <c r="BU79" s="126"/>
      <c r="BV79" s="126"/>
      <c r="BW79" s="126"/>
      <c r="BX79" s="126"/>
      <c r="BY79" s="126"/>
      <c r="BZ79" s="126"/>
      <c r="CA79" s="126"/>
      <c r="CB79" s="126"/>
      <c r="CC79" s="126"/>
      <c r="CD79" s="126"/>
      <c r="CE79" s="126"/>
      <c r="CF79" s="126"/>
      <c r="CG79" s="126"/>
      <c r="CH79" s="126"/>
      <c r="CI79" s="126"/>
      <c r="CJ79" s="126"/>
      <c r="CK79" s="126"/>
      <c r="CL79" s="126"/>
      <c r="CM79" s="126"/>
      <c r="CN79" s="126"/>
      <c r="CO79" s="126"/>
      <c r="CP79" s="126"/>
      <c r="CQ79" s="126"/>
      <c r="CR79" s="126"/>
      <c r="CS79" s="126"/>
      <c r="CT79" s="126"/>
      <c r="CU79" s="126"/>
      <c r="CV79" s="126"/>
      <c r="CW79" s="126"/>
      <c r="CX79" s="126"/>
      <c r="CY79" s="126"/>
      <c r="CZ79" s="126"/>
      <c r="DA79" s="126"/>
      <c r="DB79" s="126"/>
      <c r="DC79" s="126"/>
      <c r="DD79" s="126"/>
      <c r="DE79" s="126"/>
      <c r="DF79" s="126"/>
      <c r="DG79" s="126"/>
      <c r="DH79" s="126"/>
      <c r="DI79" s="126"/>
      <c r="DJ79" s="126"/>
      <c r="DK79" s="126"/>
      <c r="DL79" s="153"/>
      <c r="DM79" s="154"/>
      <c r="DN79" s="155"/>
      <c r="DO79" s="156"/>
      <c r="DP79" s="124"/>
      <c r="DQ79" s="156"/>
      <c r="DR79" s="157"/>
      <c r="DS79" s="158"/>
      <c r="DT79" s="159"/>
      <c r="DU79" s="160"/>
    </row>
    <row r="80" spans="1:125" ht="18.75" customHeight="1">
      <c r="A80" s="151"/>
      <c r="B80" s="152"/>
      <c r="C80" s="125"/>
      <c r="D80" s="125"/>
      <c r="E80" s="125"/>
      <c r="F80" s="125"/>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126"/>
      <c r="CN80" s="126"/>
      <c r="CO80" s="126"/>
      <c r="CP80" s="126"/>
      <c r="CQ80" s="126"/>
      <c r="CR80" s="126"/>
      <c r="CS80" s="126"/>
      <c r="CT80" s="126"/>
      <c r="CU80" s="126"/>
      <c r="CV80" s="126"/>
      <c r="CW80" s="126"/>
      <c r="CX80" s="126"/>
      <c r="CY80" s="126"/>
      <c r="CZ80" s="126"/>
      <c r="DA80" s="126"/>
      <c r="DB80" s="126"/>
      <c r="DC80" s="126"/>
      <c r="DD80" s="126"/>
      <c r="DE80" s="126"/>
      <c r="DF80" s="126"/>
      <c r="DG80" s="126"/>
      <c r="DH80" s="126"/>
      <c r="DI80" s="126"/>
      <c r="DJ80" s="126"/>
      <c r="DK80" s="126"/>
      <c r="DL80" s="153"/>
      <c r="DM80" s="154"/>
      <c r="DN80" s="155"/>
      <c r="DO80" s="156"/>
      <c r="DP80" s="124"/>
      <c r="DQ80" s="156"/>
      <c r="DR80" s="157"/>
      <c r="DS80" s="158"/>
      <c r="DT80" s="159"/>
      <c r="DU80" s="160"/>
    </row>
    <row r="81" spans="1:125" ht="18.75" customHeight="1">
      <c r="A81" s="151"/>
      <c r="B81" s="152"/>
      <c r="C81" s="125"/>
      <c r="D81" s="125"/>
      <c r="E81" s="125"/>
      <c r="F81" s="125"/>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126"/>
      <c r="CN81" s="126"/>
      <c r="CO81" s="126"/>
      <c r="CP81" s="126"/>
      <c r="CQ81" s="126"/>
      <c r="CR81" s="126"/>
      <c r="CS81" s="126"/>
      <c r="CT81" s="126"/>
      <c r="CU81" s="126"/>
      <c r="CV81" s="126"/>
      <c r="CW81" s="126"/>
      <c r="CX81" s="126"/>
      <c r="CY81" s="126"/>
      <c r="CZ81" s="126"/>
      <c r="DA81" s="126"/>
      <c r="DB81" s="126"/>
      <c r="DC81" s="126"/>
      <c r="DD81" s="126"/>
      <c r="DE81" s="126"/>
      <c r="DF81" s="126"/>
      <c r="DG81" s="126"/>
      <c r="DH81" s="126"/>
      <c r="DI81" s="126"/>
      <c r="DJ81" s="126"/>
      <c r="DK81" s="126"/>
      <c r="DL81" s="153"/>
      <c r="DM81" s="154"/>
      <c r="DN81" s="155"/>
      <c r="DO81" s="156"/>
      <c r="DP81" s="124"/>
      <c r="DQ81" s="156"/>
      <c r="DR81" s="157"/>
      <c r="DS81" s="158"/>
      <c r="DT81" s="159"/>
      <c r="DU81" s="160"/>
    </row>
    <row r="82" spans="1:125" ht="18.75" customHeight="1">
      <c r="A82" s="151"/>
      <c r="B82" s="152"/>
      <c r="C82" s="125"/>
      <c r="D82" s="125"/>
      <c r="E82" s="125"/>
      <c r="F82" s="125"/>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53"/>
      <c r="DM82" s="154"/>
      <c r="DN82" s="155"/>
      <c r="DO82" s="156"/>
      <c r="DP82" s="124"/>
      <c r="DQ82" s="156"/>
      <c r="DR82" s="157"/>
      <c r="DS82" s="158"/>
      <c r="DT82" s="159"/>
      <c r="DU82" s="160"/>
    </row>
    <row r="83" spans="1:125" ht="18.75" customHeight="1">
      <c r="A83" s="151"/>
      <c r="B83" s="152"/>
      <c r="C83" s="125"/>
      <c r="D83" s="125"/>
      <c r="E83" s="125"/>
      <c r="F83" s="125"/>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53"/>
      <c r="DM83" s="154"/>
      <c r="DN83" s="155"/>
      <c r="DO83" s="156"/>
      <c r="DP83" s="124"/>
      <c r="DQ83" s="156"/>
      <c r="DR83" s="157"/>
      <c r="DS83" s="158"/>
      <c r="DT83" s="159"/>
      <c r="DU83" s="160"/>
    </row>
    <row r="84" spans="1:125" ht="18.75" customHeight="1">
      <c r="A84" s="151"/>
      <c r="B84" s="152"/>
      <c r="C84" s="125"/>
      <c r="D84" s="125"/>
      <c r="E84" s="125"/>
      <c r="F84" s="125"/>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6"/>
      <c r="BR84" s="126"/>
      <c r="BS84" s="126"/>
      <c r="BT84" s="126"/>
      <c r="BU84" s="126"/>
      <c r="BV84" s="126"/>
      <c r="BW84" s="126"/>
      <c r="BX84" s="126"/>
      <c r="BY84" s="126"/>
      <c r="BZ84" s="126"/>
      <c r="CA84" s="126"/>
      <c r="CB84" s="126"/>
      <c r="CC84" s="126"/>
      <c r="CD84" s="126"/>
      <c r="CE84" s="126"/>
      <c r="CF84" s="126"/>
      <c r="CG84" s="126"/>
      <c r="CH84" s="126"/>
      <c r="CI84" s="126"/>
      <c r="CJ84" s="126"/>
      <c r="CK84" s="126"/>
      <c r="CL84" s="126"/>
      <c r="CM84" s="126"/>
      <c r="CN84" s="126"/>
      <c r="CO84" s="126"/>
      <c r="CP84" s="126"/>
      <c r="CQ84" s="126"/>
      <c r="CR84" s="126"/>
      <c r="CS84" s="126"/>
      <c r="CT84" s="126"/>
      <c r="CU84" s="126"/>
      <c r="CV84" s="126"/>
      <c r="CW84" s="126"/>
      <c r="CX84" s="126"/>
      <c r="CY84" s="126"/>
      <c r="CZ84" s="126"/>
      <c r="DA84" s="126"/>
      <c r="DB84" s="126"/>
      <c r="DC84" s="126"/>
      <c r="DD84" s="126"/>
      <c r="DE84" s="126"/>
      <c r="DF84" s="126"/>
      <c r="DG84" s="126"/>
      <c r="DH84" s="126"/>
      <c r="DI84" s="126"/>
      <c r="DJ84" s="126"/>
      <c r="DK84" s="126"/>
      <c r="DL84" s="153"/>
      <c r="DM84" s="154"/>
      <c r="DN84" s="155"/>
      <c r="DO84" s="156"/>
      <c r="DP84" s="124"/>
      <c r="DQ84" s="156"/>
      <c r="DR84" s="157"/>
      <c r="DS84" s="158"/>
      <c r="DT84" s="159"/>
      <c r="DU84" s="160"/>
    </row>
    <row r="85" spans="1:125" ht="18.75" customHeight="1">
      <c r="A85" s="151"/>
      <c r="B85" s="152"/>
      <c r="C85" s="125"/>
      <c r="D85" s="125"/>
      <c r="E85" s="125"/>
      <c r="F85" s="125"/>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c r="BM85" s="126"/>
      <c r="BN85" s="126"/>
      <c r="BO85" s="126"/>
      <c r="BP85" s="126"/>
      <c r="BQ85" s="126"/>
      <c r="BR85" s="126"/>
      <c r="BS85" s="126"/>
      <c r="BT85" s="126"/>
      <c r="BU85" s="126"/>
      <c r="BV85" s="126"/>
      <c r="BW85" s="126"/>
      <c r="BX85" s="126"/>
      <c r="BY85" s="126"/>
      <c r="BZ85" s="126"/>
      <c r="CA85" s="126"/>
      <c r="CB85" s="126"/>
      <c r="CC85" s="126"/>
      <c r="CD85" s="126"/>
      <c r="CE85" s="126"/>
      <c r="CF85" s="126"/>
      <c r="CG85" s="126"/>
      <c r="CH85" s="126"/>
      <c r="CI85" s="126"/>
      <c r="CJ85" s="126"/>
      <c r="CK85" s="126"/>
      <c r="CL85" s="126"/>
      <c r="CM85" s="126"/>
      <c r="CN85" s="126"/>
      <c r="CO85" s="126"/>
      <c r="CP85" s="126"/>
      <c r="CQ85" s="126"/>
      <c r="CR85" s="126"/>
      <c r="CS85" s="126"/>
      <c r="CT85" s="126"/>
      <c r="CU85" s="126"/>
      <c r="CV85" s="126"/>
      <c r="CW85" s="126"/>
      <c r="CX85" s="126"/>
      <c r="CY85" s="126"/>
      <c r="CZ85" s="126"/>
      <c r="DA85" s="126"/>
      <c r="DB85" s="126"/>
      <c r="DC85" s="126"/>
      <c r="DD85" s="126"/>
      <c r="DE85" s="126"/>
      <c r="DF85" s="126"/>
      <c r="DG85" s="126"/>
      <c r="DH85" s="126"/>
      <c r="DI85" s="126"/>
      <c r="DJ85" s="126"/>
      <c r="DK85" s="126"/>
      <c r="DL85" s="153"/>
      <c r="DM85" s="154"/>
      <c r="DN85" s="155"/>
      <c r="DO85" s="156"/>
      <c r="DP85" s="124"/>
      <c r="DQ85" s="156"/>
      <c r="DR85" s="157"/>
      <c r="DS85" s="158"/>
      <c r="DT85" s="159"/>
      <c r="DU85" s="160"/>
    </row>
    <row r="86" spans="1:125" ht="18.75" customHeight="1">
      <c r="A86" s="151"/>
      <c r="B86" s="152"/>
      <c r="C86" s="125"/>
      <c r="D86" s="125"/>
      <c r="E86" s="125"/>
      <c r="F86" s="125"/>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6"/>
      <c r="CL86" s="126"/>
      <c r="CM86" s="126"/>
      <c r="CN86" s="126"/>
      <c r="CO86" s="126"/>
      <c r="CP86" s="126"/>
      <c r="CQ86" s="126"/>
      <c r="CR86" s="126"/>
      <c r="CS86" s="126"/>
      <c r="CT86" s="126"/>
      <c r="CU86" s="126"/>
      <c r="CV86" s="126"/>
      <c r="CW86" s="126"/>
      <c r="CX86" s="126"/>
      <c r="CY86" s="126"/>
      <c r="CZ86" s="126"/>
      <c r="DA86" s="126"/>
      <c r="DB86" s="126"/>
      <c r="DC86" s="126"/>
      <c r="DD86" s="126"/>
      <c r="DE86" s="126"/>
      <c r="DF86" s="126"/>
      <c r="DG86" s="126"/>
      <c r="DH86" s="126"/>
      <c r="DI86" s="126"/>
      <c r="DJ86" s="126"/>
      <c r="DK86" s="126"/>
      <c r="DL86" s="153"/>
      <c r="DM86" s="154"/>
      <c r="DN86" s="155"/>
      <c r="DO86" s="156"/>
      <c r="DP86" s="124"/>
      <c r="DQ86" s="156"/>
      <c r="DR86" s="157"/>
      <c r="DS86" s="158"/>
      <c r="DT86" s="159"/>
      <c r="DU86" s="160"/>
    </row>
    <row r="87" spans="1:125" ht="18.75" customHeight="1">
      <c r="A87" s="151"/>
      <c r="B87" s="152"/>
      <c r="C87" s="125"/>
      <c r="D87" s="125"/>
      <c r="E87" s="125"/>
      <c r="F87" s="125"/>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c r="BI87" s="126"/>
      <c r="BJ87" s="126"/>
      <c r="BK87" s="126"/>
      <c r="BL87" s="126"/>
      <c r="BM87" s="126"/>
      <c r="BN87" s="126"/>
      <c r="BO87" s="126"/>
      <c r="BP87" s="126"/>
      <c r="BQ87" s="126"/>
      <c r="BR87" s="126"/>
      <c r="BS87" s="126"/>
      <c r="BT87" s="126"/>
      <c r="BU87" s="126"/>
      <c r="BV87" s="126"/>
      <c r="BW87" s="126"/>
      <c r="BX87" s="126"/>
      <c r="BY87" s="126"/>
      <c r="BZ87" s="126"/>
      <c r="CA87" s="126"/>
      <c r="CB87" s="126"/>
      <c r="CC87" s="126"/>
      <c r="CD87" s="126"/>
      <c r="CE87" s="126"/>
      <c r="CF87" s="126"/>
      <c r="CG87" s="126"/>
      <c r="CH87" s="126"/>
      <c r="CI87" s="126"/>
      <c r="CJ87" s="126"/>
      <c r="CK87" s="126"/>
      <c r="CL87" s="126"/>
      <c r="CM87" s="126"/>
      <c r="CN87" s="126"/>
      <c r="CO87" s="126"/>
      <c r="CP87" s="126"/>
      <c r="CQ87" s="126"/>
      <c r="CR87" s="126"/>
      <c r="CS87" s="126"/>
      <c r="CT87" s="126"/>
      <c r="CU87" s="126"/>
      <c r="CV87" s="126"/>
      <c r="CW87" s="126"/>
      <c r="CX87" s="126"/>
      <c r="CY87" s="126"/>
      <c r="CZ87" s="126"/>
      <c r="DA87" s="126"/>
      <c r="DB87" s="126"/>
      <c r="DC87" s="126"/>
      <c r="DD87" s="126"/>
      <c r="DE87" s="126"/>
      <c r="DF87" s="126"/>
      <c r="DG87" s="126"/>
      <c r="DH87" s="126"/>
      <c r="DI87" s="126"/>
      <c r="DJ87" s="126"/>
      <c r="DK87" s="126"/>
      <c r="DL87" s="153"/>
      <c r="DM87" s="154"/>
      <c r="DN87" s="155"/>
      <c r="DO87" s="156"/>
      <c r="DP87" s="124"/>
      <c r="DQ87" s="156"/>
      <c r="DR87" s="157"/>
      <c r="DS87" s="158"/>
      <c r="DT87" s="159"/>
      <c r="DU87" s="160"/>
    </row>
    <row r="88" spans="1:125" ht="18.75" customHeight="1">
      <c r="A88" s="151"/>
      <c r="B88" s="152"/>
      <c r="C88" s="125"/>
      <c r="D88" s="125"/>
      <c r="E88" s="125"/>
      <c r="F88" s="125"/>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c r="BI88" s="126"/>
      <c r="BJ88" s="126"/>
      <c r="BK88" s="126"/>
      <c r="BL88" s="126"/>
      <c r="BM88" s="126"/>
      <c r="BN88" s="126"/>
      <c r="BO88" s="126"/>
      <c r="BP88" s="126"/>
      <c r="BQ88" s="126"/>
      <c r="BR88" s="126"/>
      <c r="BS88" s="126"/>
      <c r="BT88" s="126"/>
      <c r="BU88" s="126"/>
      <c r="BV88" s="126"/>
      <c r="BW88" s="126"/>
      <c r="BX88" s="126"/>
      <c r="BY88" s="126"/>
      <c r="BZ88" s="126"/>
      <c r="CA88" s="126"/>
      <c r="CB88" s="126"/>
      <c r="CC88" s="126"/>
      <c r="CD88" s="126"/>
      <c r="CE88" s="126"/>
      <c r="CF88" s="126"/>
      <c r="CG88" s="126"/>
      <c r="CH88" s="126"/>
      <c r="CI88" s="126"/>
      <c r="CJ88" s="126"/>
      <c r="CK88" s="126"/>
      <c r="CL88" s="126"/>
      <c r="CM88" s="126"/>
      <c r="CN88" s="126"/>
      <c r="CO88" s="126"/>
      <c r="CP88" s="126"/>
      <c r="CQ88" s="126"/>
      <c r="CR88" s="126"/>
      <c r="CS88" s="126"/>
      <c r="CT88" s="126"/>
      <c r="CU88" s="126"/>
      <c r="CV88" s="126"/>
      <c r="CW88" s="126"/>
      <c r="CX88" s="126"/>
      <c r="CY88" s="126"/>
      <c r="CZ88" s="126"/>
      <c r="DA88" s="126"/>
      <c r="DB88" s="126"/>
      <c r="DC88" s="126"/>
      <c r="DD88" s="126"/>
      <c r="DE88" s="126"/>
      <c r="DF88" s="126"/>
      <c r="DG88" s="126"/>
      <c r="DH88" s="126"/>
      <c r="DI88" s="126"/>
      <c r="DJ88" s="126"/>
      <c r="DK88" s="126"/>
      <c r="DL88" s="153"/>
      <c r="DM88" s="154"/>
      <c r="DN88" s="155"/>
      <c r="DO88" s="156"/>
      <c r="DP88" s="124"/>
      <c r="DQ88" s="156"/>
      <c r="DR88" s="157"/>
      <c r="DS88" s="158"/>
      <c r="DT88" s="159"/>
      <c r="DU88" s="160"/>
    </row>
    <row r="89" spans="1:125" ht="18.75" customHeight="1">
      <c r="A89" s="151"/>
      <c r="B89" s="152"/>
      <c r="C89" s="125"/>
      <c r="D89" s="125"/>
      <c r="E89" s="125"/>
      <c r="F89" s="125"/>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6"/>
      <c r="CL89" s="126"/>
      <c r="CM89" s="126"/>
      <c r="CN89" s="126"/>
      <c r="CO89" s="126"/>
      <c r="CP89" s="126"/>
      <c r="CQ89" s="126"/>
      <c r="CR89" s="126"/>
      <c r="CS89" s="126"/>
      <c r="CT89" s="126"/>
      <c r="CU89" s="126"/>
      <c r="CV89" s="126"/>
      <c r="CW89" s="126"/>
      <c r="CX89" s="126"/>
      <c r="CY89" s="126"/>
      <c r="CZ89" s="126"/>
      <c r="DA89" s="126"/>
      <c r="DB89" s="126"/>
      <c r="DC89" s="126"/>
      <c r="DD89" s="126"/>
      <c r="DE89" s="126"/>
      <c r="DF89" s="126"/>
      <c r="DG89" s="126"/>
      <c r="DH89" s="126"/>
      <c r="DI89" s="126"/>
      <c r="DJ89" s="126"/>
      <c r="DK89" s="126"/>
      <c r="DL89" s="153"/>
      <c r="DM89" s="154"/>
      <c r="DN89" s="155"/>
      <c r="DO89" s="156"/>
      <c r="DP89" s="124"/>
      <c r="DQ89" s="156"/>
      <c r="DR89" s="157"/>
      <c r="DS89" s="158"/>
      <c r="DT89" s="159"/>
      <c r="DU89" s="160"/>
    </row>
    <row r="90" spans="1:125" ht="18.75" customHeight="1">
      <c r="A90" s="151"/>
      <c r="B90" s="152"/>
      <c r="C90" s="125"/>
      <c r="D90" s="125"/>
      <c r="E90" s="125"/>
      <c r="F90" s="125"/>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6"/>
      <c r="BR90" s="126"/>
      <c r="BS90" s="126"/>
      <c r="BT90" s="126"/>
      <c r="BU90" s="126"/>
      <c r="BV90" s="126"/>
      <c r="BW90" s="126"/>
      <c r="BX90" s="126"/>
      <c r="BY90" s="126"/>
      <c r="BZ90" s="126"/>
      <c r="CA90" s="126"/>
      <c r="CB90" s="126"/>
      <c r="CC90" s="126"/>
      <c r="CD90" s="126"/>
      <c r="CE90" s="126"/>
      <c r="CF90" s="126"/>
      <c r="CG90" s="126"/>
      <c r="CH90" s="126"/>
      <c r="CI90" s="126"/>
      <c r="CJ90" s="126"/>
      <c r="CK90" s="126"/>
      <c r="CL90" s="126"/>
      <c r="CM90" s="126"/>
      <c r="CN90" s="126"/>
      <c r="CO90" s="126"/>
      <c r="CP90" s="126"/>
      <c r="CQ90" s="126"/>
      <c r="CR90" s="126"/>
      <c r="CS90" s="126"/>
      <c r="CT90" s="126"/>
      <c r="CU90" s="126"/>
      <c r="CV90" s="126"/>
      <c r="CW90" s="126"/>
      <c r="CX90" s="126"/>
      <c r="CY90" s="126"/>
      <c r="CZ90" s="126"/>
      <c r="DA90" s="126"/>
      <c r="DB90" s="126"/>
      <c r="DC90" s="126"/>
      <c r="DD90" s="126"/>
      <c r="DE90" s="126"/>
      <c r="DF90" s="126"/>
      <c r="DG90" s="126"/>
      <c r="DH90" s="126"/>
      <c r="DI90" s="126"/>
      <c r="DJ90" s="126"/>
      <c r="DK90" s="126"/>
      <c r="DL90" s="153"/>
      <c r="DM90" s="154"/>
      <c r="DN90" s="155"/>
      <c r="DO90" s="156"/>
      <c r="DP90" s="124"/>
      <c r="DQ90" s="156"/>
      <c r="DR90" s="157"/>
      <c r="DS90" s="158"/>
      <c r="DT90" s="159"/>
      <c r="DU90" s="160"/>
    </row>
    <row r="91" spans="1:125" ht="18.75" customHeight="1">
      <c r="A91" s="151"/>
      <c r="B91" s="152"/>
      <c r="C91" s="125"/>
      <c r="D91" s="125"/>
      <c r="E91" s="125"/>
      <c r="F91" s="125"/>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126"/>
      <c r="BC91" s="126"/>
      <c r="BD91" s="126"/>
      <c r="BE91" s="126"/>
      <c r="BF91" s="126"/>
      <c r="BG91" s="126"/>
      <c r="BH91" s="126"/>
      <c r="BI91" s="126"/>
      <c r="BJ91" s="126"/>
      <c r="BK91" s="126"/>
      <c r="BL91" s="126"/>
      <c r="BM91" s="126"/>
      <c r="BN91" s="126"/>
      <c r="BO91" s="126"/>
      <c r="BP91" s="126"/>
      <c r="BQ91" s="126"/>
      <c r="BR91" s="126"/>
      <c r="BS91" s="126"/>
      <c r="BT91" s="126"/>
      <c r="BU91" s="126"/>
      <c r="BV91" s="126"/>
      <c r="BW91" s="126"/>
      <c r="BX91" s="126"/>
      <c r="BY91" s="126"/>
      <c r="BZ91" s="126"/>
      <c r="CA91" s="126"/>
      <c r="CB91" s="126"/>
      <c r="CC91" s="126"/>
      <c r="CD91" s="126"/>
      <c r="CE91" s="126"/>
      <c r="CF91" s="126"/>
      <c r="CG91" s="126"/>
      <c r="CH91" s="126"/>
      <c r="CI91" s="126"/>
      <c r="CJ91" s="126"/>
      <c r="CK91" s="126"/>
      <c r="CL91" s="126"/>
      <c r="CM91" s="126"/>
      <c r="CN91" s="126"/>
      <c r="CO91" s="126"/>
      <c r="CP91" s="126"/>
      <c r="CQ91" s="126"/>
      <c r="CR91" s="126"/>
      <c r="CS91" s="126"/>
      <c r="CT91" s="126"/>
      <c r="CU91" s="126"/>
      <c r="CV91" s="126"/>
      <c r="CW91" s="126"/>
      <c r="CX91" s="126"/>
      <c r="CY91" s="126"/>
      <c r="CZ91" s="126"/>
      <c r="DA91" s="126"/>
      <c r="DB91" s="126"/>
      <c r="DC91" s="126"/>
      <c r="DD91" s="126"/>
      <c r="DE91" s="126"/>
      <c r="DF91" s="126"/>
      <c r="DG91" s="126"/>
      <c r="DH91" s="126"/>
      <c r="DI91" s="126"/>
      <c r="DJ91" s="126"/>
      <c r="DK91" s="126"/>
      <c r="DL91" s="153"/>
      <c r="DM91" s="154"/>
      <c r="DN91" s="155"/>
      <c r="DO91" s="156"/>
      <c r="DP91" s="124"/>
      <c r="DQ91" s="156"/>
      <c r="DR91" s="157"/>
      <c r="DS91" s="158"/>
      <c r="DT91" s="159"/>
      <c r="DU91" s="160"/>
    </row>
    <row r="92" spans="1:125" ht="18.75" customHeight="1">
      <c r="A92" s="151"/>
      <c r="B92" s="152"/>
      <c r="C92" s="125"/>
      <c r="D92" s="125"/>
      <c r="E92" s="125"/>
      <c r="F92" s="125"/>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6"/>
      <c r="CL92" s="126"/>
      <c r="CM92" s="126"/>
      <c r="CN92" s="126"/>
      <c r="CO92" s="126"/>
      <c r="CP92" s="126"/>
      <c r="CQ92" s="126"/>
      <c r="CR92" s="126"/>
      <c r="CS92" s="126"/>
      <c r="CT92" s="126"/>
      <c r="CU92" s="126"/>
      <c r="CV92" s="126"/>
      <c r="CW92" s="126"/>
      <c r="CX92" s="126"/>
      <c r="CY92" s="126"/>
      <c r="CZ92" s="126"/>
      <c r="DA92" s="126"/>
      <c r="DB92" s="126"/>
      <c r="DC92" s="126"/>
      <c r="DD92" s="126"/>
      <c r="DE92" s="126"/>
      <c r="DF92" s="126"/>
      <c r="DG92" s="126"/>
      <c r="DH92" s="126"/>
      <c r="DI92" s="126"/>
      <c r="DJ92" s="126"/>
      <c r="DK92" s="126"/>
      <c r="DL92" s="153"/>
      <c r="DM92" s="154"/>
      <c r="DN92" s="155"/>
      <c r="DO92" s="156"/>
      <c r="DP92" s="124"/>
      <c r="DQ92" s="156"/>
      <c r="DR92" s="157"/>
      <c r="DS92" s="158"/>
      <c r="DT92" s="159"/>
      <c r="DU92" s="160"/>
    </row>
    <row r="93" spans="1:125" ht="18.75" customHeight="1">
      <c r="A93" s="151"/>
      <c r="B93" s="152"/>
      <c r="C93" s="125"/>
      <c r="D93" s="125"/>
      <c r="E93" s="125"/>
      <c r="F93" s="125"/>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6"/>
      <c r="CL93" s="126"/>
      <c r="CM93" s="126"/>
      <c r="CN93" s="126"/>
      <c r="CO93" s="126"/>
      <c r="CP93" s="126"/>
      <c r="CQ93" s="126"/>
      <c r="CR93" s="126"/>
      <c r="CS93" s="126"/>
      <c r="CT93" s="126"/>
      <c r="CU93" s="126"/>
      <c r="CV93" s="126"/>
      <c r="CW93" s="126"/>
      <c r="CX93" s="126"/>
      <c r="CY93" s="126"/>
      <c r="CZ93" s="126"/>
      <c r="DA93" s="126"/>
      <c r="DB93" s="126"/>
      <c r="DC93" s="126"/>
      <c r="DD93" s="126"/>
      <c r="DE93" s="126"/>
      <c r="DF93" s="126"/>
      <c r="DG93" s="126"/>
      <c r="DH93" s="126"/>
      <c r="DI93" s="126"/>
      <c r="DJ93" s="126"/>
      <c r="DK93" s="126"/>
      <c r="DL93" s="153"/>
      <c r="DM93" s="154"/>
      <c r="DN93" s="155"/>
      <c r="DO93" s="156"/>
      <c r="DP93" s="124"/>
      <c r="DQ93" s="156"/>
      <c r="DR93" s="157"/>
      <c r="DS93" s="158"/>
      <c r="DT93" s="159"/>
      <c r="DU93" s="160"/>
    </row>
    <row r="94" spans="1:125" ht="18.75" customHeight="1">
      <c r="A94" s="151"/>
      <c r="B94" s="152"/>
      <c r="C94" s="125"/>
      <c r="D94" s="125"/>
      <c r="E94" s="125"/>
      <c r="F94" s="125"/>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6"/>
      <c r="CL94" s="126"/>
      <c r="CM94" s="126"/>
      <c r="CN94" s="126"/>
      <c r="CO94" s="126"/>
      <c r="CP94" s="126"/>
      <c r="CQ94" s="126"/>
      <c r="CR94" s="126"/>
      <c r="CS94" s="126"/>
      <c r="CT94" s="126"/>
      <c r="CU94" s="126"/>
      <c r="CV94" s="126"/>
      <c r="CW94" s="126"/>
      <c r="CX94" s="126"/>
      <c r="CY94" s="126"/>
      <c r="CZ94" s="126"/>
      <c r="DA94" s="126"/>
      <c r="DB94" s="126"/>
      <c r="DC94" s="126"/>
      <c r="DD94" s="126"/>
      <c r="DE94" s="126"/>
      <c r="DF94" s="126"/>
      <c r="DG94" s="126"/>
      <c r="DH94" s="126"/>
      <c r="DI94" s="126"/>
      <c r="DJ94" s="126"/>
      <c r="DK94" s="126"/>
      <c r="DL94" s="153"/>
      <c r="DM94" s="154"/>
      <c r="DN94" s="155"/>
      <c r="DO94" s="156"/>
      <c r="DP94" s="124"/>
      <c r="DQ94" s="156"/>
      <c r="DR94" s="157"/>
      <c r="DS94" s="158"/>
      <c r="DT94" s="159"/>
      <c r="DU94" s="160"/>
    </row>
    <row r="95" spans="1:125" ht="18.75" customHeight="1">
      <c r="A95" s="151"/>
      <c r="B95" s="152"/>
      <c r="C95" s="125"/>
      <c r="D95" s="125"/>
      <c r="E95" s="125"/>
      <c r="F95" s="125"/>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6"/>
      <c r="BA95" s="126"/>
      <c r="BB95" s="126"/>
      <c r="BC95" s="126"/>
      <c r="BD95" s="126"/>
      <c r="BE95" s="126"/>
      <c r="BF95" s="126"/>
      <c r="BG95" s="126"/>
      <c r="BH95" s="126"/>
      <c r="BI95" s="126"/>
      <c r="BJ95" s="126"/>
      <c r="BK95" s="126"/>
      <c r="BL95" s="126"/>
      <c r="BM95" s="126"/>
      <c r="BN95" s="126"/>
      <c r="BO95" s="126"/>
      <c r="BP95" s="126"/>
      <c r="BQ95" s="126"/>
      <c r="BR95" s="126"/>
      <c r="BS95" s="126"/>
      <c r="BT95" s="126"/>
      <c r="BU95" s="126"/>
      <c r="BV95" s="126"/>
      <c r="BW95" s="126"/>
      <c r="BX95" s="126"/>
      <c r="BY95" s="126"/>
      <c r="BZ95" s="126"/>
      <c r="CA95" s="126"/>
      <c r="CB95" s="126"/>
      <c r="CC95" s="126"/>
      <c r="CD95" s="126"/>
      <c r="CE95" s="126"/>
      <c r="CF95" s="126"/>
      <c r="CG95" s="126"/>
      <c r="CH95" s="126"/>
      <c r="CI95" s="126"/>
      <c r="CJ95" s="126"/>
      <c r="CK95" s="126"/>
      <c r="CL95" s="126"/>
      <c r="CM95" s="126"/>
      <c r="CN95" s="126"/>
      <c r="CO95" s="126"/>
      <c r="CP95" s="126"/>
      <c r="CQ95" s="126"/>
      <c r="CR95" s="126"/>
      <c r="CS95" s="126"/>
      <c r="CT95" s="126"/>
      <c r="CU95" s="126"/>
      <c r="CV95" s="126"/>
      <c r="CW95" s="126"/>
      <c r="CX95" s="126"/>
      <c r="CY95" s="126"/>
      <c r="CZ95" s="126"/>
      <c r="DA95" s="126"/>
      <c r="DB95" s="126"/>
      <c r="DC95" s="126"/>
      <c r="DD95" s="126"/>
      <c r="DE95" s="126"/>
      <c r="DF95" s="126"/>
      <c r="DG95" s="126"/>
      <c r="DH95" s="126"/>
      <c r="DI95" s="126"/>
      <c r="DJ95" s="126"/>
      <c r="DK95" s="126"/>
      <c r="DL95" s="153"/>
      <c r="DM95" s="154"/>
      <c r="DN95" s="155"/>
      <c r="DO95" s="156"/>
      <c r="DP95" s="124"/>
      <c r="DQ95" s="156"/>
      <c r="DR95" s="157"/>
      <c r="DS95" s="158"/>
      <c r="DT95" s="159"/>
      <c r="DU95" s="160"/>
    </row>
    <row r="96" spans="1:125" ht="18.75" customHeight="1">
      <c r="A96" s="151"/>
      <c r="B96" s="152"/>
      <c r="C96" s="125"/>
      <c r="D96" s="125"/>
      <c r="E96" s="125"/>
      <c r="F96" s="125"/>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126"/>
      <c r="BC96" s="126"/>
      <c r="BD96" s="126"/>
      <c r="BE96" s="126"/>
      <c r="BF96" s="126"/>
      <c r="BG96" s="126"/>
      <c r="BH96" s="126"/>
      <c r="BI96" s="126"/>
      <c r="BJ96" s="126"/>
      <c r="BK96" s="126"/>
      <c r="BL96" s="126"/>
      <c r="BM96" s="126"/>
      <c r="BN96" s="126"/>
      <c r="BO96" s="126"/>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6"/>
      <c r="CL96" s="126"/>
      <c r="CM96" s="126"/>
      <c r="CN96" s="126"/>
      <c r="CO96" s="126"/>
      <c r="CP96" s="126"/>
      <c r="CQ96" s="126"/>
      <c r="CR96" s="126"/>
      <c r="CS96" s="126"/>
      <c r="CT96" s="126"/>
      <c r="CU96" s="126"/>
      <c r="CV96" s="126"/>
      <c r="CW96" s="126"/>
      <c r="CX96" s="126"/>
      <c r="CY96" s="126"/>
      <c r="CZ96" s="126"/>
      <c r="DA96" s="126"/>
      <c r="DB96" s="126"/>
      <c r="DC96" s="126"/>
      <c r="DD96" s="126"/>
      <c r="DE96" s="126"/>
      <c r="DF96" s="126"/>
      <c r="DG96" s="126"/>
      <c r="DH96" s="126"/>
      <c r="DI96" s="126"/>
      <c r="DJ96" s="126"/>
      <c r="DK96" s="126"/>
      <c r="DL96" s="153"/>
      <c r="DM96" s="154"/>
      <c r="DN96" s="155"/>
      <c r="DO96" s="156"/>
      <c r="DP96" s="124"/>
      <c r="DQ96" s="156"/>
      <c r="DR96" s="157"/>
      <c r="DS96" s="158"/>
      <c r="DT96" s="159"/>
      <c r="DU96" s="160"/>
    </row>
    <row r="97" spans="1:125" ht="18.75" customHeight="1">
      <c r="A97" s="151"/>
      <c r="B97" s="152"/>
      <c r="C97" s="125"/>
      <c r="D97" s="125"/>
      <c r="E97" s="125"/>
      <c r="F97" s="125"/>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c r="BM97" s="126"/>
      <c r="BN97" s="126"/>
      <c r="BO97" s="126"/>
      <c r="BP97" s="126"/>
      <c r="BQ97" s="126"/>
      <c r="BR97" s="126"/>
      <c r="BS97" s="126"/>
      <c r="BT97" s="126"/>
      <c r="BU97" s="126"/>
      <c r="BV97" s="126"/>
      <c r="BW97" s="126"/>
      <c r="BX97" s="126"/>
      <c r="BY97" s="126"/>
      <c r="BZ97" s="126"/>
      <c r="CA97" s="126"/>
      <c r="CB97" s="126"/>
      <c r="CC97" s="126"/>
      <c r="CD97" s="126"/>
      <c r="CE97" s="126"/>
      <c r="CF97" s="126"/>
      <c r="CG97" s="126"/>
      <c r="CH97" s="126"/>
      <c r="CI97" s="126"/>
      <c r="CJ97" s="126"/>
      <c r="CK97" s="126"/>
      <c r="CL97" s="126"/>
      <c r="CM97" s="126"/>
      <c r="CN97" s="126"/>
      <c r="CO97" s="126"/>
      <c r="CP97" s="126"/>
      <c r="CQ97" s="126"/>
      <c r="CR97" s="126"/>
      <c r="CS97" s="126"/>
      <c r="CT97" s="126"/>
      <c r="CU97" s="126"/>
      <c r="CV97" s="126"/>
      <c r="CW97" s="126"/>
      <c r="CX97" s="126"/>
      <c r="CY97" s="126"/>
      <c r="CZ97" s="126"/>
      <c r="DA97" s="126"/>
      <c r="DB97" s="126"/>
      <c r="DC97" s="126"/>
      <c r="DD97" s="126"/>
      <c r="DE97" s="126"/>
      <c r="DF97" s="126"/>
      <c r="DG97" s="126"/>
      <c r="DH97" s="126"/>
      <c r="DI97" s="126"/>
      <c r="DJ97" s="126"/>
      <c r="DK97" s="126"/>
      <c r="DL97" s="153"/>
      <c r="DM97" s="154"/>
      <c r="DN97" s="155"/>
      <c r="DO97" s="156"/>
      <c r="DP97" s="124"/>
      <c r="DQ97" s="156"/>
      <c r="DR97" s="157"/>
      <c r="DS97" s="158"/>
      <c r="DT97" s="159"/>
      <c r="DU97" s="160"/>
    </row>
    <row r="98" spans="1:125" ht="18.75" customHeight="1">
      <c r="A98" s="151"/>
      <c r="B98" s="152"/>
      <c r="C98" s="125"/>
      <c r="D98" s="125"/>
      <c r="E98" s="125"/>
      <c r="F98" s="125"/>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26"/>
      <c r="BF98" s="126"/>
      <c r="BG98" s="126"/>
      <c r="BH98" s="126"/>
      <c r="BI98" s="126"/>
      <c r="BJ98" s="126"/>
      <c r="BK98" s="126"/>
      <c r="BL98" s="126"/>
      <c r="BM98" s="126"/>
      <c r="BN98" s="126"/>
      <c r="BO98" s="126"/>
      <c r="BP98" s="126"/>
      <c r="BQ98" s="126"/>
      <c r="BR98" s="126"/>
      <c r="BS98" s="126"/>
      <c r="BT98" s="126"/>
      <c r="BU98" s="126"/>
      <c r="BV98" s="126"/>
      <c r="BW98" s="126"/>
      <c r="BX98" s="126"/>
      <c r="BY98" s="126"/>
      <c r="BZ98" s="126"/>
      <c r="CA98" s="126"/>
      <c r="CB98" s="126"/>
      <c r="CC98" s="126"/>
      <c r="CD98" s="126"/>
      <c r="CE98" s="126"/>
      <c r="CF98" s="126"/>
      <c r="CG98" s="126"/>
      <c r="CH98" s="126"/>
      <c r="CI98" s="126"/>
      <c r="CJ98" s="126"/>
      <c r="CK98" s="126"/>
      <c r="CL98" s="126"/>
      <c r="CM98" s="126"/>
      <c r="CN98" s="126"/>
      <c r="CO98" s="126"/>
      <c r="CP98" s="126"/>
      <c r="CQ98" s="126"/>
      <c r="CR98" s="126"/>
      <c r="CS98" s="126"/>
      <c r="CT98" s="126"/>
      <c r="CU98" s="126"/>
      <c r="CV98" s="126"/>
      <c r="CW98" s="126"/>
      <c r="CX98" s="126"/>
      <c r="CY98" s="126"/>
      <c r="CZ98" s="126"/>
      <c r="DA98" s="126"/>
      <c r="DB98" s="126"/>
      <c r="DC98" s="126"/>
      <c r="DD98" s="126"/>
      <c r="DE98" s="126"/>
      <c r="DF98" s="126"/>
      <c r="DG98" s="126"/>
      <c r="DH98" s="126"/>
      <c r="DI98" s="126"/>
      <c r="DJ98" s="126"/>
      <c r="DK98" s="126"/>
      <c r="DL98" s="153"/>
      <c r="DM98" s="154"/>
      <c r="DN98" s="155"/>
      <c r="DO98" s="156"/>
      <c r="DP98" s="124"/>
      <c r="DQ98" s="156"/>
      <c r="DR98" s="157"/>
      <c r="DS98" s="158"/>
      <c r="DT98" s="159"/>
      <c r="DU98" s="160"/>
    </row>
    <row r="99" spans="1:125" ht="18.75" customHeight="1">
      <c r="A99" s="151"/>
      <c r="B99" s="152"/>
      <c r="C99" s="125"/>
      <c r="D99" s="125"/>
      <c r="E99" s="125"/>
      <c r="F99" s="125"/>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c r="BM99" s="126"/>
      <c r="BN99" s="126"/>
      <c r="BO99" s="126"/>
      <c r="BP99" s="126"/>
      <c r="BQ99" s="126"/>
      <c r="BR99" s="126"/>
      <c r="BS99" s="126"/>
      <c r="BT99" s="126"/>
      <c r="BU99" s="126"/>
      <c r="BV99" s="126"/>
      <c r="BW99" s="126"/>
      <c r="BX99" s="126"/>
      <c r="BY99" s="126"/>
      <c r="BZ99" s="126"/>
      <c r="CA99" s="126"/>
      <c r="CB99" s="126"/>
      <c r="CC99" s="126"/>
      <c r="CD99" s="126"/>
      <c r="CE99" s="126"/>
      <c r="CF99" s="126"/>
      <c r="CG99" s="126"/>
      <c r="CH99" s="126"/>
      <c r="CI99" s="126"/>
      <c r="CJ99" s="126"/>
      <c r="CK99" s="126"/>
      <c r="CL99" s="126"/>
      <c r="CM99" s="126"/>
      <c r="CN99" s="126"/>
      <c r="CO99" s="126"/>
      <c r="CP99" s="126"/>
      <c r="CQ99" s="126"/>
      <c r="CR99" s="126"/>
      <c r="CS99" s="126"/>
      <c r="CT99" s="126"/>
      <c r="CU99" s="126"/>
      <c r="CV99" s="126"/>
      <c r="CW99" s="126"/>
      <c r="CX99" s="126"/>
      <c r="CY99" s="126"/>
      <c r="CZ99" s="126"/>
      <c r="DA99" s="126"/>
      <c r="DB99" s="126"/>
      <c r="DC99" s="126"/>
      <c r="DD99" s="126"/>
      <c r="DE99" s="126"/>
      <c r="DF99" s="126"/>
      <c r="DG99" s="126"/>
      <c r="DH99" s="126"/>
      <c r="DI99" s="126"/>
      <c r="DJ99" s="126"/>
      <c r="DK99" s="126"/>
      <c r="DL99" s="153"/>
      <c r="DM99" s="154"/>
      <c r="DN99" s="155"/>
      <c r="DO99" s="156"/>
      <c r="DP99" s="124"/>
      <c r="DQ99" s="156"/>
      <c r="DR99" s="157"/>
      <c r="DS99" s="158"/>
      <c r="DT99" s="159"/>
      <c r="DU99" s="160"/>
    </row>
    <row r="100" spans="1:125" ht="18.75" customHeight="1">
      <c r="A100" s="151"/>
      <c r="B100" s="152"/>
      <c r="C100" s="125"/>
      <c r="D100" s="125"/>
      <c r="E100" s="125"/>
      <c r="F100" s="125"/>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6"/>
      <c r="BR100" s="126"/>
      <c r="BS100" s="126"/>
      <c r="BT100" s="126"/>
      <c r="BU100" s="126"/>
      <c r="BV100" s="126"/>
      <c r="BW100" s="126"/>
      <c r="BX100" s="126"/>
      <c r="BY100" s="126"/>
      <c r="BZ100" s="126"/>
      <c r="CA100" s="126"/>
      <c r="CB100" s="126"/>
      <c r="CC100" s="126"/>
      <c r="CD100" s="126"/>
      <c r="CE100" s="126"/>
      <c r="CF100" s="126"/>
      <c r="CG100" s="126"/>
      <c r="CH100" s="126"/>
      <c r="CI100" s="126"/>
      <c r="CJ100" s="126"/>
      <c r="CK100" s="126"/>
      <c r="CL100" s="126"/>
      <c r="CM100" s="126"/>
      <c r="CN100" s="126"/>
      <c r="CO100" s="126"/>
      <c r="CP100" s="126"/>
      <c r="CQ100" s="126"/>
      <c r="CR100" s="126"/>
      <c r="CS100" s="126"/>
      <c r="CT100" s="126"/>
      <c r="CU100" s="126"/>
      <c r="CV100" s="126"/>
      <c r="CW100" s="126"/>
      <c r="CX100" s="126"/>
      <c r="CY100" s="126"/>
      <c r="CZ100" s="126"/>
      <c r="DA100" s="126"/>
      <c r="DB100" s="126"/>
      <c r="DC100" s="126"/>
      <c r="DD100" s="126"/>
      <c r="DE100" s="126"/>
      <c r="DF100" s="126"/>
      <c r="DG100" s="126"/>
      <c r="DH100" s="126"/>
      <c r="DI100" s="126"/>
      <c r="DJ100" s="126"/>
      <c r="DK100" s="126"/>
      <c r="DL100" s="153"/>
      <c r="DM100" s="154"/>
      <c r="DN100" s="155"/>
      <c r="DO100" s="156"/>
      <c r="DP100" s="124"/>
      <c r="DQ100" s="156"/>
      <c r="DR100" s="157"/>
      <c r="DS100" s="158"/>
      <c r="DT100" s="159"/>
      <c r="DU100" s="160"/>
    </row>
    <row r="101" spans="1:125" ht="18.75" customHeight="1">
      <c r="A101" s="151"/>
      <c r="B101" s="152"/>
      <c r="C101" s="125"/>
      <c r="D101" s="125"/>
      <c r="E101" s="125"/>
      <c r="F101" s="125"/>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c r="AZ101" s="126"/>
      <c r="BA101" s="126"/>
      <c r="BB101" s="126"/>
      <c r="BC101" s="126"/>
      <c r="BD101" s="126"/>
      <c r="BE101" s="126"/>
      <c r="BF101" s="126"/>
      <c r="BG101" s="126"/>
      <c r="BH101" s="126"/>
      <c r="BI101" s="126"/>
      <c r="BJ101" s="126"/>
      <c r="BK101" s="126"/>
      <c r="BL101" s="126"/>
      <c r="BM101" s="126"/>
      <c r="BN101" s="126"/>
      <c r="BO101" s="126"/>
      <c r="BP101" s="126"/>
      <c r="BQ101" s="126"/>
      <c r="BR101" s="126"/>
      <c r="BS101" s="126"/>
      <c r="BT101" s="126"/>
      <c r="BU101" s="126"/>
      <c r="BV101" s="126"/>
      <c r="BW101" s="126"/>
      <c r="BX101" s="126"/>
      <c r="BY101" s="126"/>
      <c r="BZ101" s="126"/>
      <c r="CA101" s="126"/>
      <c r="CB101" s="126"/>
      <c r="CC101" s="126"/>
      <c r="CD101" s="126"/>
      <c r="CE101" s="126"/>
      <c r="CF101" s="126"/>
      <c r="CG101" s="126"/>
      <c r="CH101" s="126"/>
      <c r="CI101" s="126"/>
      <c r="CJ101" s="126"/>
      <c r="CK101" s="126"/>
      <c r="CL101" s="126"/>
      <c r="CM101" s="126"/>
      <c r="CN101" s="126"/>
      <c r="CO101" s="126"/>
      <c r="CP101" s="126"/>
      <c r="CQ101" s="126"/>
      <c r="CR101" s="126"/>
      <c r="CS101" s="126"/>
      <c r="CT101" s="126"/>
      <c r="CU101" s="126"/>
      <c r="CV101" s="126"/>
      <c r="CW101" s="126"/>
      <c r="CX101" s="126"/>
      <c r="CY101" s="126"/>
      <c r="CZ101" s="126"/>
      <c r="DA101" s="126"/>
      <c r="DB101" s="126"/>
      <c r="DC101" s="126"/>
      <c r="DD101" s="126"/>
      <c r="DE101" s="126"/>
      <c r="DF101" s="126"/>
      <c r="DG101" s="126"/>
      <c r="DH101" s="126"/>
      <c r="DI101" s="126"/>
      <c r="DJ101" s="126"/>
      <c r="DK101" s="126"/>
      <c r="DL101" s="153"/>
      <c r="DM101" s="154"/>
      <c r="DN101" s="155"/>
      <c r="DO101" s="156"/>
      <c r="DP101" s="124"/>
      <c r="DQ101" s="156"/>
      <c r="DR101" s="157"/>
      <c r="DS101" s="158"/>
      <c r="DT101" s="159"/>
      <c r="DU101" s="160"/>
    </row>
    <row r="102" spans="1:125" ht="18.75" customHeight="1">
      <c r="A102" s="151"/>
      <c r="B102" s="152"/>
      <c r="C102" s="125"/>
      <c r="D102" s="125"/>
      <c r="E102" s="125"/>
      <c r="F102" s="125"/>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c r="AT102" s="126"/>
      <c r="AU102" s="126"/>
      <c r="AV102" s="126"/>
      <c r="AW102" s="126"/>
      <c r="AX102" s="126"/>
      <c r="AY102" s="126"/>
      <c r="AZ102" s="126"/>
      <c r="BA102" s="126"/>
      <c r="BB102" s="126"/>
      <c r="BC102" s="126"/>
      <c r="BD102" s="126"/>
      <c r="BE102" s="126"/>
      <c r="BF102" s="126"/>
      <c r="BG102" s="126"/>
      <c r="BH102" s="126"/>
      <c r="BI102" s="126"/>
      <c r="BJ102" s="126"/>
      <c r="BK102" s="126"/>
      <c r="BL102" s="126"/>
      <c r="BM102" s="126"/>
      <c r="BN102" s="126"/>
      <c r="BO102" s="126"/>
      <c r="BP102" s="126"/>
      <c r="BQ102" s="126"/>
      <c r="BR102" s="126"/>
      <c r="BS102" s="126"/>
      <c r="BT102" s="126"/>
      <c r="BU102" s="126"/>
      <c r="BV102" s="126"/>
      <c r="BW102" s="126"/>
      <c r="BX102" s="126"/>
      <c r="BY102" s="126"/>
      <c r="BZ102" s="126"/>
      <c r="CA102" s="126"/>
      <c r="CB102" s="126"/>
      <c r="CC102" s="126"/>
      <c r="CD102" s="126"/>
      <c r="CE102" s="126"/>
      <c r="CF102" s="126"/>
      <c r="CG102" s="126"/>
      <c r="CH102" s="126"/>
      <c r="CI102" s="126"/>
      <c r="CJ102" s="126"/>
      <c r="CK102" s="126"/>
      <c r="CL102" s="126"/>
      <c r="CM102" s="126"/>
      <c r="CN102" s="126"/>
      <c r="CO102" s="126"/>
      <c r="CP102" s="126"/>
      <c r="CQ102" s="126"/>
      <c r="CR102" s="126"/>
      <c r="CS102" s="126"/>
      <c r="CT102" s="126"/>
      <c r="CU102" s="126"/>
      <c r="CV102" s="126"/>
      <c r="CW102" s="126"/>
      <c r="CX102" s="126"/>
      <c r="CY102" s="126"/>
      <c r="CZ102" s="126"/>
      <c r="DA102" s="126"/>
      <c r="DB102" s="126"/>
      <c r="DC102" s="126"/>
      <c r="DD102" s="126"/>
      <c r="DE102" s="126"/>
      <c r="DF102" s="126"/>
      <c r="DG102" s="126"/>
      <c r="DH102" s="126"/>
      <c r="DI102" s="126"/>
      <c r="DJ102" s="126"/>
      <c r="DK102" s="126"/>
      <c r="DL102" s="153"/>
      <c r="DM102" s="154"/>
      <c r="DN102" s="155"/>
      <c r="DO102" s="156"/>
      <c r="DP102" s="124"/>
      <c r="DQ102" s="156"/>
      <c r="DR102" s="157"/>
      <c r="DS102" s="158"/>
      <c r="DT102" s="159"/>
      <c r="DU102" s="160"/>
    </row>
    <row r="103" spans="1:125" ht="18.75" customHeight="1">
      <c r="A103" s="151"/>
      <c r="B103" s="152"/>
      <c r="C103" s="125"/>
      <c r="D103" s="125"/>
      <c r="E103" s="125"/>
      <c r="F103" s="125"/>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6"/>
      <c r="BL103" s="126"/>
      <c r="BM103" s="126"/>
      <c r="BN103" s="126"/>
      <c r="BO103" s="126"/>
      <c r="BP103" s="126"/>
      <c r="BQ103" s="126"/>
      <c r="BR103" s="126"/>
      <c r="BS103" s="126"/>
      <c r="BT103" s="126"/>
      <c r="BU103" s="126"/>
      <c r="BV103" s="126"/>
      <c r="BW103" s="126"/>
      <c r="BX103" s="126"/>
      <c r="BY103" s="126"/>
      <c r="BZ103" s="126"/>
      <c r="CA103" s="126"/>
      <c r="CB103" s="126"/>
      <c r="CC103" s="126"/>
      <c r="CD103" s="126"/>
      <c r="CE103" s="126"/>
      <c r="CF103" s="126"/>
      <c r="CG103" s="126"/>
      <c r="CH103" s="126"/>
      <c r="CI103" s="126"/>
      <c r="CJ103" s="126"/>
      <c r="CK103" s="126"/>
      <c r="CL103" s="126"/>
      <c r="CM103" s="126"/>
      <c r="CN103" s="126"/>
      <c r="CO103" s="126"/>
      <c r="CP103" s="126"/>
      <c r="CQ103" s="126"/>
      <c r="CR103" s="126"/>
      <c r="CS103" s="126"/>
      <c r="CT103" s="126"/>
      <c r="CU103" s="126"/>
      <c r="CV103" s="126"/>
      <c r="CW103" s="126"/>
      <c r="CX103" s="126"/>
      <c r="CY103" s="126"/>
      <c r="CZ103" s="126"/>
      <c r="DA103" s="126"/>
      <c r="DB103" s="126"/>
      <c r="DC103" s="126"/>
      <c r="DD103" s="126"/>
      <c r="DE103" s="126"/>
      <c r="DF103" s="126"/>
      <c r="DG103" s="126"/>
      <c r="DH103" s="126"/>
      <c r="DI103" s="126"/>
      <c r="DJ103" s="126"/>
      <c r="DK103" s="126"/>
      <c r="DL103" s="153"/>
      <c r="DM103" s="154"/>
      <c r="DN103" s="155"/>
      <c r="DO103" s="156"/>
      <c r="DP103" s="124"/>
      <c r="DQ103" s="156"/>
      <c r="DR103" s="157"/>
      <c r="DS103" s="158"/>
      <c r="DT103" s="159"/>
      <c r="DU103" s="160"/>
    </row>
    <row r="104" spans="1:125" ht="18.75" customHeight="1">
      <c r="A104" s="151"/>
      <c r="B104" s="152"/>
      <c r="C104" s="125"/>
      <c r="D104" s="125"/>
      <c r="E104" s="125"/>
      <c r="F104" s="125"/>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26"/>
      <c r="BN104" s="126"/>
      <c r="BO104" s="126"/>
      <c r="BP104" s="126"/>
      <c r="BQ104" s="126"/>
      <c r="BR104" s="126"/>
      <c r="BS104" s="126"/>
      <c r="BT104" s="126"/>
      <c r="BU104" s="126"/>
      <c r="BV104" s="126"/>
      <c r="BW104" s="126"/>
      <c r="BX104" s="126"/>
      <c r="BY104" s="126"/>
      <c r="BZ104" s="126"/>
      <c r="CA104" s="126"/>
      <c r="CB104" s="126"/>
      <c r="CC104" s="126"/>
      <c r="CD104" s="126"/>
      <c r="CE104" s="126"/>
      <c r="CF104" s="126"/>
      <c r="CG104" s="126"/>
      <c r="CH104" s="126"/>
      <c r="CI104" s="126"/>
      <c r="CJ104" s="126"/>
      <c r="CK104" s="126"/>
      <c r="CL104" s="126"/>
      <c r="CM104" s="126"/>
      <c r="CN104" s="126"/>
      <c r="CO104" s="126"/>
      <c r="CP104" s="126"/>
      <c r="CQ104" s="126"/>
      <c r="CR104" s="126"/>
      <c r="CS104" s="126"/>
      <c r="CT104" s="126"/>
      <c r="CU104" s="126"/>
      <c r="CV104" s="126"/>
      <c r="CW104" s="126"/>
      <c r="CX104" s="126"/>
      <c r="CY104" s="126"/>
      <c r="CZ104" s="126"/>
      <c r="DA104" s="126"/>
      <c r="DB104" s="126"/>
      <c r="DC104" s="126"/>
      <c r="DD104" s="126"/>
      <c r="DE104" s="126"/>
      <c r="DF104" s="126"/>
      <c r="DG104" s="126"/>
      <c r="DH104" s="126"/>
      <c r="DI104" s="126"/>
      <c r="DJ104" s="126"/>
      <c r="DK104" s="126"/>
      <c r="DL104" s="153"/>
      <c r="DM104" s="154"/>
      <c r="DN104" s="155"/>
      <c r="DO104" s="156"/>
      <c r="DP104" s="124"/>
      <c r="DQ104" s="156"/>
      <c r="DR104" s="157"/>
      <c r="DS104" s="158"/>
      <c r="DT104" s="159"/>
      <c r="DU104" s="160"/>
    </row>
    <row r="105" spans="1:125" ht="18.75" customHeight="1">
      <c r="A105" s="151"/>
      <c r="B105" s="152"/>
      <c r="C105" s="125"/>
      <c r="D105" s="125"/>
      <c r="E105" s="125"/>
      <c r="F105" s="125"/>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c r="AZ105" s="126"/>
      <c r="BA105" s="126"/>
      <c r="BB105" s="126"/>
      <c r="BC105" s="126"/>
      <c r="BD105" s="126"/>
      <c r="BE105" s="126"/>
      <c r="BF105" s="126"/>
      <c r="BG105" s="126"/>
      <c r="BH105" s="126"/>
      <c r="BI105" s="126"/>
      <c r="BJ105" s="126"/>
      <c r="BK105" s="126"/>
      <c r="BL105" s="126"/>
      <c r="BM105" s="126"/>
      <c r="BN105" s="126"/>
      <c r="BO105" s="126"/>
      <c r="BP105" s="126"/>
      <c r="BQ105" s="126"/>
      <c r="BR105" s="126"/>
      <c r="BS105" s="126"/>
      <c r="BT105" s="126"/>
      <c r="BU105" s="126"/>
      <c r="BV105" s="126"/>
      <c r="BW105" s="126"/>
      <c r="BX105" s="126"/>
      <c r="BY105" s="126"/>
      <c r="BZ105" s="126"/>
      <c r="CA105" s="126"/>
      <c r="CB105" s="126"/>
      <c r="CC105" s="126"/>
      <c r="CD105" s="126"/>
      <c r="CE105" s="126"/>
      <c r="CF105" s="126"/>
      <c r="CG105" s="126"/>
      <c r="CH105" s="126"/>
      <c r="CI105" s="126"/>
      <c r="CJ105" s="126"/>
      <c r="CK105" s="126"/>
      <c r="CL105" s="126"/>
      <c r="CM105" s="126"/>
      <c r="CN105" s="126"/>
      <c r="CO105" s="126"/>
      <c r="CP105" s="126"/>
      <c r="CQ105" s="126"/>
      <c r="CR105" s="126"/>
      <c r="CS105" s="126"/>
      <c r="CT105" s="126"/>
      <c r="CU105" s="126"/>
      <c r="CV105" s="126"/>
      <c r="CW105" s="126"/>
      <c r="CX105" s="126"/>
      <c r="CY105" s="126"/>
      <c r="CZ105" s="126"/>
      <c r="DA105" s="126"/>
      <c r="DB105" s="126"/>
      <c r="DC105" s="126"/>
      <c r="DD105" s="126"/>
      <c r="DE105" s="126"/>
      <c r="DF105" s="126"/>
      <c r="DG105" s="126"/>
      <c r="DH105" s="126"/>
      <c r="DI105" s="126"/>
      <c r="DJ105" s="126"/>
      <c r="DK105" s="126"/>
      <c r="DL105" s="153"/>
      <c r="DM105" s="154"/>
      <c r="DN105" s="155"/>
      <c r="DO105" s="156"/>
      <c r="DP105" s="124"/>
      <c r="DQ105" s="156"/>
      <c r="DR105" s="157"/>
      <c r="DS105" s="158"/>
      <c r="DT105" s="159"/>
      <c r="DU105" s="160"/>
    </row>
    <row r="106" spans="1:125" ht="18.75" customHeight="1">
      <c r="A106" s="151"/>
      <c r="B106" s="152"/>
      <c r="C106" s="125"/>
      <c r="D106" s="125"/>
      <c r="E106" s="125"/>
      <c r="F106" s="125"/>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26"/>
      <c r="BA106" s="126"/>
      <c r="BB106" s="126"/>
      <c r="BC106" s="126"/>
      <c r="BD106" s="126"/>
      <c r="BE106" s="126"/>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6"/>
      <c r="CA106" s="126"/>
      <c r="CB106" s="126"/>
      <c r="CC106" s="126"/>
      <c r="CD106" s="126"/>
      <c r="CE106" s="126"/>
      <c r="CF106" s="126"/>
      <c r="CG106" s="126"/>
      <c r="CH106" s="126"/>
      <c r="CI106" s="126"/>
      <c r="CJ106" s="126"/>
      <c r="CK106" s="126"/>
      <c r="CL106" s="126"/>
      <c r="CM106" s="126"/>
      <c r="CN106" s="126"/>
      <c r="CO106" s="126"/>
      <c r="CP106" s="126"/>
      <c r="CQ106" s="126"/>
      <c r="CR106" s="126"/>
      <c r="CS106" s="126"/>
      <c r="CT106" s="126"/>
      <c r="CU106" s="126"/>
      <c r="CV106" s="126"/>
      <c r="CW106" s="126"/>
      <c r="CX106" s="126"/>
      <c r="CY106" s="126"/>
      <c r="CZ106" s="126"/>
      <c r="DA106" s="126"/>
      <c r="DB106" s="126"/>
      <c r="DC106" s="126"/>
      <c r="DD106" s="126"/>
      <c r="DE106" s="126"/>
      <c r="DF106" s="126"/>
      <c r="DG106" s="126"/>
      <c r="DH106" s="126"/>
      <c r="DI106" s="126"/>
      <c r="DJ106" s="126"/>
      <c r="DK106" s="126"/>
      <c r="DL106" s="153"/>
      <c r="DM106" s="154"/>
      <c r="DN106" s="155"/>
      <c r="DO106" s="156"/>
      <c r="DP106" s="124"/>
      <c r="DQ106" s="156"/>
      <c r="DR106" s="157"/>
      <c r="DS106" s="158"/>
      <c r="DT106" s="159"/>
      <c r="DU106" s="160"/>
    </row>
    <row r="107" spans="1:125" ht="18.75" customHeight="1">
      <c r="A107" s="151"/>
      <c r="B107" s="152"/>
      <c r="C107" s="125"/>
      <c r="D107" s="125"/>
      <c r="E107" s="125"/>
      <c r="F107" s="125"/>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c r="CA107" s="126"/>
      <c r="CB107" s="126"/>
      <c r="CC107" s="126"/>
      <c r="CD107" s="126"/>
      <c r="CE107" s="126"/>
      <c r="CF107" s="126"/>
      <c r="CG107" s="126"/>
      <c r="CH107" s="126"/>
      <c r="CI107" s="126"/>
      <c r="CJ107" s="126"/>
      <c r="CK107" s="126"/>
      <c r="CL107" s="126"/>
      <c r="CM107" s="126"/>
      <c r="CN107" s="126"/>
      <c r="CO107" s="126"/>
      <c r="CP107" s="126"/>
      <c r="CQ107" s="126"/>
      <c r="CR107" s="126"/>
      <c r="CS107" s="126"/>
      <c r="CT107" s="126"/>
      <c r="CU107" s="126"/>
      <c r="CV107" s="126"/>
      <c r="CW107" s="126"/>
      <c r="CX107" s="126"/>
      <c r="CY107" s="126"/>
      <c r="CZ107" s="126"/>
      <c r="DA107" s="126"/>
      <c r="DB107" s="126"/>
      <c r="DC107" s="126"/>
      <c r="DD107" s="126"/>
      <c r="DE107" s="126"/>
      <c r="DF107" s="126"/>
      <c r="DG107" s="126"/>
      <c r="DH107" s="126"/>
      <c r="DI107" s="126"/>
      <c r="DJ107" s="126"/>
      <c r="DK107" s="126"/>
      <c r="DL107" s="153"/>
      <c r="DM107" s="154"/>
      <c r="DN107" s="155"/>
      <c r="DO107" s="156"/>
      <c r="DP107" s="124"/>
      <c r="DQ107" s="156"/>
      <c r="DR107" s="157"/>
      <c r="DS107" s="158"/>
      <c r="DT107" s="159"/>
      <c r="DU107" s="160"/>
    </row>
    <row r="108" spans="1:125" ht="18.75" customHeight="1">
      <c r="A108" s="151"/>
      <c r="B108" s="152"/>
      <c r="C108" s="125"/>
      <c r="D108" s="125"/>
      <c r="E108" s="125"/>
      <c r="F108" s="125"/>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c r="AW108" s="126"/>
      <c r="AX108" s="126"/>
      <c r="AY108" s="126"/>
      <c r="AZ108" s="126"/>
      <c r="BA108" s="126"/>
      <c r="BB108" s="126"/>
      <c r="BC108" s="126"/>
      <c r="BD108" s="126"/>
      <c r="BE108" s="126"/>
      <c r="BF108" s="126"/>
      <c r="BG108" s="126"/>
      <c r="BH108" s="126"/>
      <c r="BI108" s="126"/>
      <c r="BJ108" s="126"/>
      <c r="BK108" s="126"/>
      <c r="BL108" s="126"/>
      <c r="BM108" s="126"/>
      <c r="BN108" s="126"/>
      <c r="BO108" s="126"/>
      <c r="BP108" s="126"/>
      <c r="BQ108" s="126"/>
      <c r="BR108" s="126"/>
      <c r="BS108" s="126"/>
      <c r="BT108" s="126"/>
      <c r="BU108" s="126"/>
      <c r="BV108" s="126"/>
      <c r="BW108" s="126"/>
      <c r="BX108" s="126"/>
      <c r="BY108" s="126"/>
      <c r="BZ108" s="126"/>
      <c r="CA108" s="126"/>
      <c r="CB108" s="126"/>
      <c r="CC108" s="126"/>
      <c r="CD108" s="126"/>
      <c r="CE108" s="126"/>
      <c r="CF108" s="126"/>
      <c r="CG108" s="126"/>
      <c r="CH108" s="126"/>
      <c r="CI108" s="126"/>
      <c r="CJ108" s="126"/>
      <c r="CK108" s="126"/>
      <c r="CL108" s="126"/>
      <c r="CM108" s="126"/>
      <c r="CN108" s="126"/>
      <c r="CO108" s="126"/>
      <c r="CP108" s="126"/>
      <c r="CQ108" s="126"/>
      <c r="CR108" s="126"/>
      <c r="CS108" s="126"/>
      <c r="CT108" s="126"/>
      <c r="CU108" s="126"/>
      <c r="CV108" s="126"/>
      <c r="CW108" s="126"/>
      <c r="CX108" s="126"/>
      <c r="CY108" s="126"/>
      <c r="CZ108" s="126"/>
      <c r="DA108" s="126"/>
      <c r="DB108" s="126"/>
      <c r="DC108" s="126"/>
      <c r="DD108" s="126"/>
      <c r="DE108" s="126"/>
      <c r="DF108" s="126"/>
      <c r="DG108" s="126"/>
      <c r="DH108" s="126"/>
      <c r="DI108" s="126"/>
      <c r="DJ108" s="126"/>
      <c r="DK108" s="126"/>
      <c r="DL108" s="153"/>
      <c r="DM108" s="154"/>
      <c r="DN108" s="155"/>
      <c r="DO108" s="156"/>
      <c r="DP108" s="124"/>
      <c r="DQ108" s="156"/>
      <c r="DR108" s="157"/>
      <c r="DS108" s="158"/>
      <c r="DT108" s="159"/>
      <c r="DU108" s="160"/>
    </row>
    <row r="109" spans="1:125" ht="18.75" customHeight="1">
      <c r="A109" s="151"/>
      <c r="B109" s="152"/>
      <c r="C109" s="125"/>
      <c r="D109" s="125"/>
      <c r="E109" s="125"/>
      <c r="F109" s="125"/>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c r="AZ109" s="126"/>
      <c r="BA109" s="126"/>
      <c r="BB109" s="126"/>
      <c r="BC109" s="126"/>
      <c r="BD109" s="126"/>
      <c r="BE109" s="126"/>
      <c r="BF109" s="126"/>
      <c r="BG109" s="126"/>
      <c r="BH109" s="126"/>
      <c r="BI109" s="126"/>
      <c r="BJ109" s="126"/>
      <c r="BK109" s="126"/>
      <c r="BL109" s="126"/>
      <c r="BM109" s="126"/>
      <c r="BN109" s="126"/>
      <c r="BO109" s="126"/>
      <c r="BP109" s="126"/>
      <c r="BQ109" s="126"/>
      <c r="BR109" s="126"/>
      <c r="BS109" s="126"/>
      <c r="BT109" s="126"/>
      <c r="BU109" s="126"/>
      <c r="BV109" s="126"/>
      <c r="BW109" s="126"/>
      <c r="BX109" s="126"/>
      <c r="BY109" s="126"/>
      <c r="BZ109" s="126"/>
      <c r="CA109" s="126"/>
      <c r="CB109" s="126"/>
      <c r="CC109" s="126"/>
      <c r="CD109" s="126"/>
      <c r="CE109" s="126"/>
      <c r="CF109" s="126"/>
      <c r="CG109" s="126"/>
      <c r="CH109" s="126"/>
      <c r="CI109" s="126"/>
      <c r="CJ109" s="126"/>
      <c r="CK109" s="126"/>
      <c r="CL109" s="126"/>
      <c r="CM109" s="126"/>
      <c r="CN109" s="126"/>
      <c r="CO109" s="126"/>
      <c r="CP109" s="126"/>
      <c r="CQ109" s="126"/>
      <c r="CR109" s="126"/>
      <c r="CS109" s="126"/>
      <c r="CT109" s="126"/>
      <c r="CU109" s="126"/>
      <c r="CV109" s="126"/>
      <c r="CW109" s="126"/>
      <c r="CX109" s="126"/>
      <c r="CY109" s="126"/>
      <c r="CZ109" s="126"/>
      <c r="DA109" s="126"/>
      <c r="DB109" s="126"/>
      <c r="DC109" s="126"/>
      <c r="DD109" s="126"/>
      <c r="DE109" s="126"/>
      <c r="DF109" s="126"/>
      <c r="DG109" s="126"/>
      <c r="DH109" s="126"/>
      <c r="DI109" s="126"/>
      <c r="DJ109" s="126"/>
      <c r="DK109" s="126"/>
      <c r="DL109" s="153"/>
      <c r="DM109" s="154"/>
      <c r="DN109" s="155"/>
      <c r="DO109" s="156"/>
      <c r="DP109" s="124"/>
      <c r="DQ109" s="156"/>
      <c r="DR109" s="157"/>
      <c r="DS109" s="158"/>
      <c r="DT109" s="159"/>
      <c r="DU109" s="160"/>
    </row>
    <row r="110" spans="1:125" ht="18.75" customHeight="1">
      <c r="A110" s="151"/>
      <c r="B110" s="152"/>
      <c r="C110" s="125"/>
      <c r="D110" s="125"/>
      <c r="E110" s="125"/>
      <c r="F110" s="125"/>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6"/>
      <c r="CL110" s="126"/>
      <c r="CM110" s="126"/>
      <c r="CN110" s="126"/>
      <c r="CO110" s="126"/>
      <c r="CP110" s="126"/>
      <c r="CQ110" s="126"/>
      <c r="CR110" s="126"/>
      <c r="CS110" s="126"/>
      <c r="CT110" s="126"/>
      <c r="CU110" s="126"/>
      <c r="CV110" s="126"/>
      <c r="CW110" s="126"/>
      <c r="CX110" s="126"/>
      <c r="CY110" s="126"/>
      <c r="CZ110" s="126"/>
      <c r="DA110" s="126"/>
      <c r="DB110" s="126"/>
      <c r="DC110" s="126"/>
      <c r="DD110" s="126"/>
      <c r="DE110" s="126"/>
      <c r="DF110" s="126"/>
      <c r="DG110" s="126"/>
      <c r="DH110" s="126"/>
      <c r="DI110" s="126"/>
      <c r="DJ110" s="126"/>
      <c r="DK110" s="126"/>
      <c r="DL110" s="153"/>
      <c r="DM110" s="154"/>
      <c r="DN110" s="155"/>
      <c r="DO110" s="156"/>
      <c r="DP110" s="124"/>
      <c r="DQ110" s="156"/>
      <c r="DR110" s="157"/>
      <c r="DS110" s="158"/>
      <c r="DT110" s="159"/>
      <c r="DU110" s="160"/>
    </row>
    <row r="111" spans="1:125" ht="18.75" customHeight="1">
      <c r="A111" s="151"/>
      <c r="B111" s="152"/>
      <c r="C111" s="125"/>
      <c r="D111" s="125"/>
      <c r="E111" s="125"/>
      <c r="F111" s="125"/>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c r="BA111" s="126"/>
      <c r="BB111" s="126"/>
      <c r="BC111" s="126"/>
      <c r="BD111" s="126"/>
      <c r="BE111" s="126"/>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6"/>
      <c r="CL111" s="126"/>
      <c r="CM111" s="126"/>
      <c r="CN111" s="126"/>
      <c r="CO111" s="126"/>
      <c r="CP111" s="126"/>
      <c r="CQ111" s="126"/>
      <c r="CR111" s="126"/>
      <c r="CS111" s="126"/>
      <c r="CT111" s="126"/>
      <c r="CU111" s="126"/>
      <c r="CV111" s="126"/>
      <c r="CW111" s="126"/>
      <c r="CX111" s="126"/>
      <c r="CY111" s="126"/>
      <c r="CZ111" s="126"/>
      <c r="DA111" s="126"/>
      <c r="DB111" s="126"/>
      <c r="DC111" s="126"/>
      <c r="DD111" s="126"/>
      <c r="DE111" s="126"/>
      <c r="DF111" s="126"/>
      <c r="DG111" s="126"/>
      <c r="DH111" s="126"/>
      <c r="DI111" s="126"/>
      <c r="DJ111" s="126"/>
      <c r="DK111" s="126"/>
      <c r="DL111" s="153"/>
      <c r="DM111" s="154"/>
      <c r="DN111" s="155"/>
      <c r="DO111" s="156"/>
      <c r="DP111" s="124"/>
      <c r="DQ111" s="156"/>
      <c r="DR111" s="157"/>
      <c r="DS111" s="158"/>
      <c r="DT111" s="159"/>
      <c r="DU111" s="160"/>
    </row>
    <row r="112" spans="1:125" ht="18.75" customHeight="1">
      <c r="A112" s="151"/>
      <c r="B112" s="152"/>
      <c r="C112" s="125"/>
      <c r="D112" s="125"/>
      <c r="E112" s="125"/>
      <c r="F112" s="125"/>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126"/>
      <c r="BA112" s="126"/>
      <c r="BB112" s="126"/>
      <c r="BC112" s="126"/>
      <c r="BD112" s="126"/>
      <c r="BE112" s="126"/>
      <c r="BF112" s="126"/>
      <c r="BG112" s="126"/>
      <c r="BH112" s="126"/>
      <c r="BI112" s="126"/>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6"/>
      <c r="CL112" s="126"/>
      <c r="CM112" s="126"/>
      <c r="CN112" s="126"/>
      <c r="CO112" s="126"/>
      <c r="CP112" s="126"/>
      <c r="CQ112" s="126"/>
      <c r="CR112" s="126"/>
      <c r="CS112" s="126"/>
      <c r="CT112" s="126"/>
      <c r="CU112" s="126"/>
      <c r="CV112" s="126"/>
      <c r="CW112" s="126"/>
      <c r="CX112" s="126"/>
      <c r="CY112" s="126"/>
      <c r="CZ112" s="126"/>
      <c r="DA112" s="126"/>
      <c r="DB112" s="126"/>
      <c r="DC112" s="126"/>
      <c r="DD112" s="126"/>
      <c r="DE112" s="126"/>
      <c r="DF112" s="126"/>
      <c r="DG112" s="126"/>
      <c r="DH112" s="126"/>
      <c r="DI112" s="126"/>
      <c r="DJ112" s="126"/>
      <c r="DK112" s="126"/>
      <c r="DL112" s="153"/>
      <c r="DM112" s="154"/>
      <c r="DN112" s="155"/>
      <c r="DO112" s="156"/>
      <c r="DP112" s="124"/>
      <c r="DQ112" s="156"/>
      <c r="DR112" s="157"/>
      <c r="DS112" s="158"/>
      <c r="DT112" s="159"/>
      <c r="DU112" s="160"/>
    </row>
    <row r="113" spans="1:125" ht="18.75" customHeight="1">
      <c r="A113" s="151"/>
      <c r="B113" s="152"/>
      <c r="C113" s="125"/>
      <c r="D113" s="125"/>
      <c r="E113" s="125"/>
      <c r="F113" s="125"/>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c r="AO113" s="126"/>
      <c r="AP113" s="126"/>
      <c r="AQ113" s="126"/>
      <c r="AR113" s="126"/>
      <c r="AS113" s="126"/>
      <c r="AT113" s="126"/>
      <c r="AU113" s="126"/>
      <c r="AV113" s="126"/>
      <c r="AW113" s="126"/>
      <c r="AX113" s="126"/>
      <c r="AY113" s="126"/>
      <c r="AZ113" s="126"/>
      <c r="BA113" s="126"/>
      <c r="BB113" s="126"/>
      <c r="BC113" s="126"/>
      <c r="BD113" s="126"/>
      <c r="BE113" s="126"/>
      <c r="BF113" s="126"/>
      <c r="BG113" s="126"/>
      <c r="BH113" s="126"/>
      <c r="BI113" s="126"/>
      <c r="BJ113" s="126"/>
      <c r="BK113" s="126"/>
      <c r="BL113" s="126"/>
      <c r="BM113" s="126"/>
      <c r="BN113" s="126"/>
      <c r="BO113" s="126"/>
      <c r="BP113" s="126"/>
      <c r="BQ113" s="126"/>
      <c r="BR113" s="126"/>
      <c r="BS113" s="126"/>
      <c r="BT113" s="126"/>
      <c r="BU113" s="126"/>
      <c r="BV113" s="126"/>
      <c r="BW113" s="126"/>
      <c r="BX113" s="126"/>
      <c r="BY113" s="126"/>
      <c r="BZ113" s="126"/>
      <c r="CA113" s="126"/>
      <c r="CB113" s="126"/>
      <c r="CC113" s="126"/>
      <c r="CD113" s="126"/>
      <c r="CE113" s="126"/>
      <c r="CF113" s="126"/>
      <c r="CG113" s="126"/>
      <c r="CH113" s="126"/>
      <c r="CI113" s="126"/>
      <c r="CJ113" s="126"/>
      <c r="CK113" s="126"/>
      <c r="CL113" s="126"/>
      <c r="CM113" s="126"/>
      <c r="CN113" s="126"/>
      <c r="CO113" s="126"/>
      <c r="CP113" s="126"/>
      <c r="CQ113" s="126"/>
      <c r="CR113" s="126"/>
      <c r="CS113" s="126"/>
      <c r="CT113" s="126"/>
      <c r="CU113" s="126"/>
      <c r="CV113" s="126"/>
      <c r="CW113" s="126"/>
      <c r="CX113" s="126"/>
      <c r="CY113" s="126"/>
      <c r="CZ113" s="126"/>
      <c r="DA113" s="126"/>
      <c r="DB113" s="126"/>
      <c r="DC113" s="126"/>
      <c r="DD113" s="126"/>
      <c r="DE113" s="126"/>
      <c r="DF113" s="126"/>
      <c r="DG113" s="126"/>
      <c r="DH113" s="126"/>
      <c r="DI113" s="126"/>
      <c r="DJ113" s="126"/>
      <c r="DK113" s="126"/>
      <c r="DL113" s="153"/>
      <c r="DM113" s="154"/>
      <c r="DN113" s="155"/>
      <c r="DO113" s="156"/>
      <c r="DP113" s="124"/>
      <c r="DQ113" s="156"/>
      <c r="DR113" s="157"/>
      <c r="DS113" s="158"/>
      <c r="DT113" s="159"/>
      <c r="DU113" s="160"/>
    </row>
    <row r="114" spans="1:125" ht="18.75" customHeight="1">
      <c r="A114" s="151"/>
      <c r="B114" s="152"/>
      <c r="C114" s="125"/>
      <c r="D114" s="125"/>
      <c r="E114" s="125"/>
      <c r="F114" s="125"/>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c r="AR114" s="126"/>
      <c r="AS114" s="126"/>
      <c r="AT114" s="126"/>
      <c r="AU114" s="126"/>
      <c r="AV114" s="126"/>
      <c r="AW114" s="126"/>
      <c r="AX114" s="126"/>
      <c r="AY114" s="126"/>
      <c r="AZ114" s="126"/>
      <c r="BA114" s="126"/>
      <c r="BB114" s="126"/>
      <c r="BC114" s="126"/>
      <c r="BD114" s="126"/>
      <c r="BE114" s="126"/>
      <c r="BF114" s="126"/>
      <c r="BG114" s="126"/>
      <c r="BH114" s="126"/>
      <c r="BI114" s="126"/>
      <c r="BJ114" s="126"/>
      <c r="BK114" s="126"/>
      <c r="BL114" s="126"/>
      <c r="BM114" s="126"/>
      <c r="BN114" s="126"/>
      <c r="BO114" s="126"/>
      <c r="BP114" s="126"/>
      <c r="BQ114" s="126"/>
      <c r="BR114" s="126"/>
      <c r="BS114" s="126"/>
      <c r="BT114" s="126"/>
      <c r="BU114" s="126"/>
      <c r="BV114" s="126"/>
      <c r="BW114" s="126"/>
      <c r="BX114" s="126"/>
      <c r="BY114" s="126"/>
      <c r="BZ114" s="126"/>
      <c r="CA114" s="126"/>
      <c r="CB114" s="126"/>
      <c r="CC114" s="126"/>
      <c r="CD114" s="126"/>
      <c r="CE114" s="126"/>
      <c r="CF114" s="126"/>
      <c r="CG114" s="126"/>
      <c r="CH114" s="126"/>
      <c r="CI114" s="126"/>
      <c r="CJ114" s="126"/>
      <c r="CK114" s="126"/>
      <c r="CL114" s="126"/>
      <c r="CM114" s="126"/>
      <c r="CN114" s="126"/>
      <c r="CO114" s="126"/>
      <c r="CP114" s="126"/>
      <c r="CQ114" s="126"/>
      <c r="CR114" s="126"/>
      <c r="CS114" s="126"/>
      <c r="CT114" s="126"/>
      <c r="CU114" s="126"/>
      <c r="CV114" s="126"/>
      <c r="CW114" s="126"/>
      <c r="CX114" s="126"/>
      <c r="CY114" s="126"/>
      <c r="CZ114" s="126"/>
      <c r="DA114" s="126"/>
      <c r="DB114" s="126"/>
      <c r="DC114" s="126"/>
      <c r="DD114" s="126"/>
      <c r="DE114" s="126"/>
      <c r="DF114" s="126"/>
      <c r="DG114" s="126"/>
      <c r="DH114" s="126"/>
      <c r="DI114" s="126"/>
      <c r="DJ114" s="126"/>
      <c r="DK114" s="126"/>
      <c r="DL114" s="153"/>
      <c r="DM114" s="154"/>
      <c r="DN114" s="155"/>
      <c r="DO114" s="156"/>
      <c r="DP114" s="124"/>
      <c r="DQ114" s="156"/>
      <c r="DR114" s="157"/>
      <c r="DS114" s="158"/>
      <c r="DT114" s="159"/>
      <c r="DU114" s="160"/>
    </row>
    <row r="115" spans="1:125" ht="18.75" customHeight="1">
      <c r="A115" s="151"/>
      <c r="B115" s="152"/>
      <c r="C115" s="125"/>
      <c r="D115" s="125"/>
      <c r="E115" s="125"/>
      <c r="F115" s="125"/>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6"/>
      <c r="AZ115" s="126"/>
      <c r="BA115" s="126"/>
      <c r="BB115" s="126"/>
      <c r="BC115" s="126"/>
      <c r="BD115" s="126"/>
      <c r="BE115" s="126"/>
      <c r="BF115" s="126"/>
      <c r="BG115" s="126"/>
      <c r="BH115" s="126"/>
      <c r="BI115" s="126"/>
      <c r="BJ115" s="126"/>
      <c r="BK115" s="126"/>
      <c r="BL115" s="126"/>
      <c r="BM115" s="126"/>
      <c r="BN115" s="126"/>
      <c r="BO115" s="126"/>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6"/>
      <c r="CL115" s="126"/>
      <c r="CM115" s="126"/>
      <c r="CN115" s="126"/>
      <c r="CO115" s="126"/>
      <c r="CP115" s="126"/>
      <c r="CQ115" s="126"/>
      <c r="CR115" s="126"/>
      <c r="CS115" s="126"/>
      <c r="CT115" s="126"/>
      <c r="CU115" s="126"/>
      <c r="CV115" s="126"/>
      <c r="CW115" s="126"/>
      <c r="CX115" s="126"/>
      <c r="CY115" s="126"/>
      <c r="CZ115" s="126"/>
      <c r="DA115" s="126"/>
      <c r="DB115" s="126"/>
      <c r="DC115" s="126"/>
      <c r="DD115" s="126"/>
      <c r="DE115" s="126"/>
      <c r="DF115" s="126"/>
      <c r="DG115" s="126"/>
      <c r="DH115" s="126"/>
      <c r="DI115" s="126"/>
      <c r="DJ115" s="126"/>
      <c r="DK115" s="126"/>
      <c r="DL115" s="153"/>
      <c r="DM115" s="154"/>
      <c r="DN115" s="155"/>
      <c r="DO115" s="156"/>
      <c r="DP115" s="124"/>
      <c r="DQ115" s="156"/>
      <c r="DR115" s="157"/>
      <c r="DS115" s="158"/>
      <c r="DT115" s="159"/>
      <c r="DU115" s="160"/>
    </row>
    <row r="116" spans="1:125" ht="18.75" customHeight="1">
      <c r="A116" s="151"/>
      <c r="B116" s="152"/>
      <c r="C116" s="125"/>
      <c r="D116" s="125"/>
      <c r="E116" s="125"/>
      <c r="F116" s="125"/>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c r="AW116" s="126"/>
      <c r="AX116" s="126"/>
      <c r="AY116" s="126"/>
      <c r="AZ116" s="126"/>
      <c r="BA116" s="126"/>
      <c r="BB116" s="126"/>
      <c r="BC116" s="126"/>
      <c r="BD116" s="126"/>
      <c r="BE116" s="126"/>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6"/>
      <c r="CL116" s="126"/>
      <c r="CM116" s="126"/>
      <c r="CN116" s="126"/>
      <c r="CO116" s="126"/>
      <c r="CP116" s="126"/>
      <c r="CQ116" s="126"/>
      <c r="CR116" s="126"/>
      <c r="CS116" s="126"/>
      <c r="CT116" s="126"/>
      <c r="CU116" s="126"/>
      <c r="CV116" s="126"/>
      <c r="CW116" s="126"/>
      <c r="CX116" s="126"/>
      <c r="CY116" s="126"/>
      <c r="CZ116" s="126"/>
      <c r="DA116" s="126"/>
      <c r="DB116" s="126"/>
      <c r="DC116" s="126"/>
      <c r="DD116" s="126"/>
      <c r="DE116" s="126"/>
      <c r="DF116" s="126"/>
      <c r="DG116" s="126"/>
      <c r="DH116" s="126"/>
      <c r="DI116" s="126"/>
      <c r="DJ116" s="126"/>
      <c r="DK116" s="126"/>
      <c r="DL116" s="153"/>
      <c r="DM116" s="154"/>
      <c r="DN116" s="155"/>
      <c r="DO116" s="156"/>
      <c r="DP116" s="124"/>
      <c r="DQ116" s="156"/>
      <c r="DR116" s="157"/>
      <c r="DS116" s="158"/>
      <c r="DT116" s="159"/>
      <c r="DU116" s="160"/>
    </row>
    <row r="117" spans="1:125" ht="18.75" customHeight="1">
      <c r="A117" s="151"/>
      <c r="B117" s="152"/>
      <c r="C117" s="125"/>
      <c r="D117" s="125"/>
      <c r="E117" s="125"/>
      <c r="F117" s="125"/>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6"/>
      <c r="CL117" s="126"/>
      <c r="CM117" s="126"/>
      <c r="CN117" s="126"/>
      <c r="CO117" s="126"/>
      <c r="CP117" s="126"/>
      <c r="CQ117" s="126"/>
      <c r="CR117" s="126"/>
      <c r="CS117" s="126"/>
      <c r="CT117" s="126"/>
      <c r="CU117" s="126"/>
      <c r="CV117" s="126"/>
      <c r="CW117" s="126"/>
      <c r="CX117" s="126"/>
      <c r="CY117" s="126"/>
      <c r="CZ117" s="126"/>
      <c r="DA117" s="126"/>
      <c r="DB117" s="126"/>
      <c r="DC117" s="126"/>
      <c r="DD117" s="126"/>
      <c r="DE117" s="126"/>
      <c r="DF117" s="126"/>
      <c r="DG117" s="126"/>
      <c r="DH117" s="126"/>
      <c r="DI117" s="126"/>
      <c r="DJ117" s="126"/>
      <c r="DK117" s="126"/>
      <c r="DL117" s="153"/>
      <c r="DM117" s="154"/>
      <c r="DN117" s="155"/>
      <c r="DO117" s="156"/>
      <c r="DP117" s="124"/>
      <c r="DQ117" s="156"/>
      <c r="DR117" s="157"/>
      <c r="DS117" s="158"/>
      <c r="DT117" s="159"/>
      <c r="DU117" s="160"/>
    </row>
    <row r="118" spans="1:125" ht="18.75" customHeight="1">
      <c r="A118" s="151"/>
      <c r="B118" s="152"/>
      <c r="C118" s="125"/>
      <c r="D118" s="125"/>
      <c r="E118" s="125"/>
      <c r="F118" s="125"/>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6"/>
      <c r="CL118" s="126"/>
      <c r="CM118" s="126"/>
      <c r="CN118" s="126"/>
      <c r="CO118" s="126"/>
      <c r="CP118" s="126"/>
      <c r="CQ118" s="126"/>
      <c r="CR118" s="126"/>
      <c r="CS118" s="126"/>
      <c r="CT118" s="126"/>
      <c r="CU118" s="126"/>
      <c r="CV118" s="126"/>
      <c r="CW118" s="126"/>
      <c r="CX118" s="126"/>
      <c r="CY118" s="126"/>
      <c r="CZ118" s="126"/>
      <c r="DA118" s="126"/>
      <c r="DB118" s="126"/>
      <c r="DC118" s="126"/>
      <c r="DD118" s="126"/>
      <c r="DE118" s="126"/>
      <c r="DF118" s="126"/>
      <c r="DG118" s="126"/>
      <c r="DH118" s="126"/>
      <c r="DI118" s="126"/>
      <c r="DJ118" s="126"/>
      <c r="DK118" s="126"/>
      <c r="DL118" s="153"/>
      <c r="DM118" s="154"/>
      <c r="DN118" s="155"/>
      <c r="DO118" s="156"/>
      <c r="DP118" s="124"/>
      <c r="DQ118" s="156"/>
      <c r="DR118" s="157"/>
      <c r="DS118" s="158"/>
      <c r="DT118" s="159"/>
      <c r="DU118" s="160"/>
    </row>
    <row r="119" spans="1:125" ht="18.75" customHeight="1">
      <c r="A119" s="151"/>
      <c r="B119" s="152"/>
      <c r="C119" s="125"/>
      <c r="D119" s="125"/>
      <c r="E119" s="125"/>
      <c r="F119" s="125"/>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6"/>
      <c r="AZ119" s="126"/>
      <c r="BA119" s="126"/>
      <c r="BB119" s="126"/>
      <c r="BC119" s="126"/>
      <c r="BD119" s="126"/>
      <c r="BE119" s="126"/>
      <c r="BF119" s="126"/>
      <c r="BG119" s="126"/>
      <c r="BH119" s="126"/>
      <c r="BI119" s="126"/>
      <c r="BJ119" s="126"/>
      <c r="BK119" s="126"/>
      <c r="BL119" s="126"/>
      <c r="BM119" s="126"/>
      <c r="BN119" s="126"/>
      <c r="BO119" s="126"/>
      <c r="BP119" s="126"/>
      <c r="BQ119" s="126"/>
      <c r="BR119" s="126"/>
      <c r="BS119" s="126"/>
      <c r="BT119" s="126"/>
      <c r="BU119" s="126"/>
      <c r="BV119" s="126"/>
      <c r="BW119" s="126"/>
      <c r="BX119" s="126"/>
      <c r="BY119" s="126"/>
      <c r="BZ119" s="126"/>
      <c r="CA119" s="126"/>
      <c r="CB119" s="126"/>
      <c r="CC119" s="126"/>
      <c r="CD119" s="126"/>
      <c r="CE119" s="126"/>
      <c r="CF119" s="126"/>
      <c r="CG119" s="126"/>
      <c r="CH119" s="126"/>
      <c r="CI119" s="126"/>
      <c r="CJ119" s="126"/>
      <c r="CK119" s="126"/>
      <c r="CL119" s="126"/>
      <c r="CM119" s="126"/>
      <c r="CN119" s="126"/>
      <c r="CO119" s="126"/>
      <c r="CP119" s="126"/>
      <c r="CQ119" s="126"/>
      <c r="CR119" s="126"/>
      <c r="CS119" s="126"/>
      <c r="CT119" s="126"/>
      <c r="CU119" s="126"/>
      <c r="CV119" s="126"/>
      <c r="CW119" s="126"/>
      <c r="CX119" s="126"/>
      <c r="CY119" s="126"/>
      <c r="CZ119" s="126"/>
      <c r="DA119" s="126"/>
      <c r="DB119" s="126"/>
      <c r="DC119" s="126"/>
      <c r="DD119" s="126"/>
      <c r="DE119" s="126"/>
      <c r="DF119" s="126"/>
      <c r="DG119" s="126"/>
      <c r="DH119" s="126"/>
      <c r="DI119" s="126"/>
      <c r="DJ119" s="126"/>
      <c r="DK119" s="126"/>
      <c r="DL119" s="153"/>
      <c r="DM119" s="154"/>
      <c r="DN119" s="155"/>
      <c r="DO119" s="156"/>
      <c r="DP119" s="124"/>
      <c r="DQ119" s="156"/>
      <c r="DR119" s="157"/>
      <c r="DS119" s="158"/>
      <c r="DT119" s="159"/>
      <c r="DU119" s="160"/>
    </row>
    <row r="120" spans="1:125" ht="18.75" customHeight="1">
      <c r="A120" s="151"/>
      <c r="B120" s="152"/>
      <c r="C120" s="125"/>
      <c r="D120" s="125"/>
      <c r="E120" s="125"/>
      <c r="F120" s="125"/>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c r="AR120" s="126"/>
      <c r="AS120" s="126"/>
      <c r="AT120" s="126"/>
      <c r="AU120" s="126"/>
      <c r="AV120" s="126"/>
      <c r="AW120" s="126"/>
      <c r="AX120" s="126"/>
      <c r="AY120" s="126"/>
      <c r="AZ120" s="126"/>
      <c r="BA120" s="126"/>
      <c r="BB120" s="126"/>
      <c r="BC120" s="126"/>
      <c r="BD120" s="126"/>
      <c r="BE120" s="126"/>
      <c r="BF120" s="126"/>
      <c r="BG120" s="126"/>
      <c r="BH120" s="126"/>
      <c r="BI120" s="126"/>
      <c r="BJ120" s="126"/>
      <c r="BK120" s="126"/>
      <c r="BL120" s="126"/>
      <c r="BM120" s="126"/>
      <c r="BN120" s="126"/>
      <c r="BO120" s="126"/>
      <c r="BP120" s="126"/>
      <c r="BQ120" s="126"/>
      <c r="BR120" s="126"/>
      <c r="BS120" s="126"/>
      <c r="BT120" s="126"/>
      <c r="BU120" s="126"/>
      <c r="BV120" s="126"/>
      <c r="BW120" s="126"/>
      <c r="BX120" s="126"/>
      <c r="BY120" s="126"/>
      <c r="BZ120" s="126"/>
      <c r="CA120" s="126"/>
      <c r="CB120" s="126"/>
      <c r="CC120" s="126"/>
      <c r="CD120" s="126"/>
      <c r="CE120" s="126"/>
      <c r="CF120" s="126"/>
      <c r="CG120" s="126"/>
      <c r="CH120" s="126"/>
      <c r="CI120" s="126"/>
      <c r="CJ120" s="126"/>
      <c r="CK120" s="126"/>
      <c r="CL120" s="126"/>
      <c r="CM120" s="126"/>
      <c r="CN120" s="126"/>
      <c r="CO120" s="126"/>
      <c r="CP120" s="126"/>
      <c r="CQ120" s="126"/>
      <c r="CR120" s="126"/>
      <c r="CS120" s="126"/>
      <c r="CT120" s="126"/>
      <c r="CU120" s="126"/>
      <c r="CV120" s="126"/>
      <c r="CW120" s="126"/>
      <c r="CX120" s="126"/>
      <c r="CY120" s="126"/>
      <c r="CZ120" s="126"/>
      <c r="DA120" s="126"/>
      <c r="DB120" s="126"/>
      <c r="DC120" s="126"/>
      <c r="DD120" s="126"/>
      <c r="DE120" s="126"/>
      <c r="DF120" s="126"/>
      <c r="DG120" s="126"/>
      <c r="DH120" s="126"/>
      <c r="DI120" s="126"/>
      <c r="DJ120" s="126"/>
      <c r="DK120" s="126"/>
      <c r="DL120" s="153"/>
      <c r="DM120" s="154"/>
      <c r="DN120" s="155"/>
      <c r="DO120" s="156"/>
      <c r="DP120" s="124"/>
      <c r="DQ120" s="156"/>
      <c r="DR120" s="157"/>
      <c r="DS120" s="158"/>
      <c r="DT120" s="159"/>
      <c r="DU120" s="160"/>
    </row>
    <row r="121" spans="1:125" ht="18.75" customHeight="1">
      <c r="A121" s="151"/>
      <c r="B121" s="152"/>
      <c r="C121" s="125"/>
      <c r="D121" s="125"/>
      <c r="E121" s="125"/>
      <c r="F121" s="125"/>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c r="AQ121" s="126"/>
      <c r="AR121" s="126"/>
      <c r="AS121" s="126"/>
      <c r="AT121" s="126"/>
      <c r="AU121" s="126"/>
      <c r="AV121" s="126"/>
      <c r="AW121" s="126"/>
      <c r="AX121" s="126"/>
      <c r="AY121" s="126"/>
      <c r="AZ121" s="126"/>
      <c r="BA121" s="126"/>
      <c r="BB121" s="126"/>
      <c r="BC121" s="126"/>
      <c r="BD121" s="126"/>
      <c r="BE121" s="126"/>
      <c r="BF121" s="126"/>
      <c r="BG121" s="126"/>
      <c r="BH121" s="126"/>
      <c r="BI121" s="126"/>
      <c r="BJ121" s="126"/>
      <c r="BK121" s="126"/>
      <c r="BL121" s="126"/>
      <c r="BM121" s="126"/>
      <c r="BN121" s="126"/>
      <c r="BO121" s="126"/>
      <c r="BP121" s="126"/>
      <c r="BQ121" s="126"/>
      <c r="BR121" s="126"/>
      <c r="BS121" s="126"/>
      <c r="BT121" s="126"/>
      <c r="BU121" s="126"/>
      <c r="BV121" s="126"/>
      <c r="BW121" s="126"/>
      <c r="BX121" s="126"/>
      <c r="BY121" s="126"/>
      <c r="BZ121" s="126"/>
      <c r="CA121" s="126"/>
      <c r="CB121" s="126"/>
      <c r="CC121" s="126"/>
      <c r="CD121" s="126"/>
      <c r="CE121" s="126"/>
      <c r="CF121" s="126"/>
      <c r="CG121" s="126"/>
      <c r="CH121" s="126"/>
      <c r="CI121" s="126"/>
      <c r="CJ121" s="126"/>
      <c r="CK121" s="126"/>
      <c r="CL121" s="126"/>
      <c r="CM121" s="126"/>
      <c r="CN121" s="126"/>
      <c r="CO121" s="126"/>
      <c r="CP121" s="126"/>
      <c r="CQ121" s="126"/>
      <c r="CR121" s="126"/>
      <c r="CS121" s="126"/>
      <c r="CT121" s="126"/>
      <c r="CU121" s="126"/>
      <c r="CV121" s="126"/>
      <c r="CW121" s="126"/>
      <c r="CX121" s="126"/>
      <c r="CY121" s="126"/>
      <c r="CZ121" s="126"/>
      <c r="DA121" s="126"/>
      <c r="DB121" s="126"/>
      <c r="DC121" s="126"/>
      <c r="DD121" s="126"/>
      <c r="DE121" s="126"/>
      <c r="DF121" s="126"/>
      <c r="DG121" s="126"/>
      <c r="DH121" s="126"/>
      <c r="DI121" s="126"/>
      <c r="DJ121" s="126"/>
      <c r="DK121" s="126"/>
      <c r="DL121" s="153"/>
      <c r="DM121" s="154"/>
      <c r="DN121" s="155"/>
      <c r="DO121" s="156"/>
      <c r="DP121" s="124"/>
      <c r="DQ121" s="156"/>
      <c r="DR121" s="157"/>
      <c r="DS121" s="158"/>
      <c r="DT121" s="159"/>
      <c r="DU121" s="160"/>
    </row>
    <row r="122" spans="1:125" ht="18.75" customHeight="1">
      <c r="A122" s="151"/>
      <c r="B122" s="152"/>
      <c r="C122" s="125"/>
      <c r="D122" s="125"/>
      <c r="E122" s="125"/>
      <c r="F122" s="125"/>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c r="AT122" s="126"/>
      <c r="AU122" s="126"/>
      <c r="AV122" s="126"/>
      <c r="AW122" s="126"/>
      <c r="AX122" s="126"/>
      <c r="AY122" s="126"/>
      <c r="AZ122" s="126"/>
      <c r="BA122" s="126"/>
      <c r="BB122" s="126"/>
      <c r="BC122" s="126"/>
      <c r="BD122" s="126"/>
      <c r="BE122" s="126"/>
      <c r="BF122" s="126"/>
      <c r="BG122" s="126"/>
      <c r="BH122" s="126"/>
      <c r="BI122" s="126"/>
      <c r="BJ122" s="126"/>
      <c r="BK122" s="126"/>
      <c r="BL122" s="126"/>
      <c r="BM122" s="126"/>
      <c r="BN122" s="126"/>
      <c r="BO122" s="126"/>
      <c r="BP122" s="126"/>
      <c r="BQ122" s="126"/>
      <c r="BR122" s="126"/>
      <c r="BS122" s="126"/>
      <c r="BT122" s="126"/>
      <c r="BU122" s="126"/>
      <c r="BV122" s="126"/>
      <c r="BW122" s="126"/>
      <c r="BX122" s="126"/>
      <c r="BY122" s="126"/>
      <c r="BZ122" s="126"/>
      <c r="CA122" s="126"/>
      <c r="CB122" s="126"/>
      <c r="CC122" s="126"/>
      <c r="CD122" s="126"/>
      <c r="CE122" s="126"/>
      <c r="CF122" s="126"/>
      <c r="CG122" s="126"/>
      <c r="CH122" s="126"/>
      <c r="CI122" s="126"/>
      <c r="CJ122" s="126"/>
      <c r="CK122" s="126"/>
      <c r="CL122" s="126"/>
      <c r="CM122" s="126"/>
      <c r="CN122" s="126"/>
      <c r="CO122" s="126"/>
      <c r="CP122" s="126"/>
      <c r="CQ122" s="126"/>
      <c r="CR122" s="126"/>
      <c r="CS122" s="126"/>
      <c r="CT122" s="126"/>
      <c r="CU122" s="126"/>
      <c r="CV122" s="126"/>
      <c r="CW122" s="126"/>
      <c r="CX122" s="126"/>
      <c r="CY122" s="126"/>
      <c r="CZ122" s="126"/>
      <c r="DA122" s="126"/>
      <c r="DB122" s="126"/>
      <c r="DC122" s="126"/>
      <c r="DD122" s="126"/>
      <c r="DE122" s="126"/>
      <c r="DF122" s="126"/>
      <c r="DG122" s="126"/>
      <c r="DH122" s="126"/>
      <c r="DI122" s="126"/>
      <c r="DJ122" s="126"/>
      <c r="DK122" s="126"/>
      <c r="DL122" s="153"/>
      <c r="DM122" s="154"/>
      <c r="DN122" s="155"/>
      <c r="DO122" s="156"/>
      <c r="DP122" s="124"/>
      <c r="DQ122" s="156"/>
      <c r="DR122" s="157"/>
      <c r="DS122" s="158"/>
      <c r="DT122" s="159"/>
      <c r="DU122" s="160"/>
    </row>
    <row r="123" spans="1:125" ht="18.75" customHeight="1">
      <c r="A123" s="151"/>
      <c r="B123" s="152"/>
      <c r="C123" s="125"/>
      <c r="D123" s="125"/>
      <c r="E123" s="125"/>
      <c r="F123" s="125"/>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c r="AT123" s="126"/>
      <c r="AU123" s="126"/>
      <c r="AV123" s="126"/>
      <c r="AW123" s="126"/>
      <c r="AX123" s="126"/>
      <c r="AY123" s="126"/>
      <c r="AZ123" s="126"/>
      <c r="BA123" s="126"/>
      <c r="BB123" s="126"/>
      <c r="BC123" s="126"/>
      <c r="BD123" s="126"/>
      <c r="BE123" s="126"/>
      <c r="BF123" s="126"/>
      <c r="BG123" s="126"/>
      <c r="BH123" s="126"/>
      <c r="BI123" s="126"/>
      <c r="BJ123" s="126"/>
      <c r="BK123" s="126"/>
      <c r="BL123" s="126"/>
      <c r="BM123" s="126"/>
      <c r="BN123" s="126"/>
      <c r="BO123" s="126"/>
      <c r="BP123" s="126"/>
      <c r="BQ123" s="126"/>
      <c r="BR123" s="126"/>
      <c r="BS123" s="126"/>
      <c r="BT123" s="126"/>
      <c r="BU123" s="126"/>
      <c r="BV123" s="126"/>
      <c r="BW123" s="126"/>
      <c r="BX123" s="126"/>
      <c r="BY123" s="126"/>
      <c r="BZ123" s="126"/>
      <c r="CA123" s="126"/>
      <c r="CB123" s="126"/>
      <c r="CC123" s="126"/>
      <c r="CD123" s="126"/>
      <c r="CE123" s="126"/>
      <c r="CF123" s="126"/>
      <c r="CG123" s="126"/>
      <c r="CH123" s="126"/>
      <c r="CI123" s="126"/>
      <c r="CJ123" s="126"/>
      <c r="CK123" s="126"/>
      <c r="CL123" s="126"/>
      <c r="CM123" s="126"/>
      <c r="CN123" s="126"/>
      <c r="CO123" s="126"/>
      <c r="CP123" s="126"/>
      <c r="CQ123" s="126"/>
      <c r="CR123" s="126"/>
      <c r="CS123" s="126"/>
      <c r="CT123" s="126"/>
      <c r="CU123" s="126"/>
      <c r="CV123" s="126"/>
      <c r="CW123" s="126"/>
      <c r="CX123" s="126"/>
      <c r="CY123" s="126"/>
      <c r="CZ123" s="126"/>
      <c r="DA123" s="126"/>
      <c r="DB123" s="126"/>
      <c r="DC123" s="126"/>
      <c r="DD123" s="126"/>
      <c r="DE123" s="126"/>
      <c r="DF123" s="126"/>
      <c r="DG123" s="126"/>
      <c r="DH123" s="126"/>
      <c r="DI123" s="126"/>
      <c r="DJ123" s="126"/>
      <c r="DK123" s="126"/>
      <c r="DL123" s="153"/>
      <c r="DM123" s="154"/>
      <c r="DN123" s="155"/>
      <c r="DO123" s="156"/>
      <c r="DP123" s="124"/>
      <c r="DQ123" s="156"/>
      <c r="DR123" s="157"/>
      <c r="DS123" s="158"/>
      <c r="DT123" s="159"/>
      <c r="DU123" s="160"/>
    </row>
    <row r="124" spans="1:125" ht="18.75" customHeight="1">
      <c r="A124" s="151"/>
      <c r="B124" s="152"/>
      <c r="C124" s="125"/>
      <c r="D124" s="125"/>
      <c r="E124" s="125"/>
      <c r="F124" s="125"/>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6"/>
      <c r="AP124" s="126"/>
      <c r="AQ124" s="126"/>
      <c r="AR124" s="126"/>
      <c r="AS124" s="126"/>
      <c r="AT124" s="126"/>
      <c r="AU124" s="126"/>
      <c r="AV124" s="126"/>
      <c r="AW124" s="126"/>
      <c r="AX124" s="126"/>
      <c r="AY124" s="126"/>
      <c r="AZ124" s="126"/>
      <c r="BA124" s="126"/>
      <c r="BB124" s="126"/>
      <c r="BC124" s="126"/>
      <c r="BD124" s="126"/>
      <c r="BE124" s="126"/>
      <c r="BF124" s="126"/>
      <c r="BG124" s="126"/>
      <c r="BH124" s="126"/>
      <c r="BI124" s="126"/>
      <c r="BJ124" s="126"/>
      <c r="BK124" s="126"/>
      <c r="BL124" s="126"/>
      <c r="BM124" s="126"/>
      <c r="BN124" s="126"/>
      <c r="BO124" s="126"/>
      <c r="BP124" s="126"/>
      <c r="BQ124" s="126"/>
      <c r="BR124" s="126"/>
      <c r="BS124" s="126"/>
      <c r="BT124" s="126"/>
      <c r="BU124" s="126"/>
      <c r="BV124" s="126"/>
      <c r="BW124" s="126"/>
      <c r="BX124" s="126"/>
      <c r="BY124" s="126"/>
      <c r="BZ124" s="126"/>
      <c r="CA124" s="126"/>
      <c r="CB124" s="126"/>
      <c r="CC124" s="126"/>
      <c r="CD124" s="126"/>
      <c r="CE124" s="126"/>
      <c r="CF124" s="126"/>
      <c r="CG124" s="126"/>
      <c r="CH124" s="126"/>
      <c r="CI124" s="126"/>
      <c r="CJ124" s="126"/>
      <c r="CK124" s="126"/>
      <c r="CL124" s="126"/>
      <c r="CM124" s="126"/>
      <c r="CN124" s="126"/>
      <c r="CO124" s="126"/>
      <c r="CP124" s="126"/>
      <c r="CQ124" s="126"/>
      <c r="CR124" s="126"/>
      <c r="CS124" s="126"/>
      <c r="CT124" s="126"/>
      <c r="CU124" s="126"/>
      <c r="CV124" s="126"/>
      <c r="CW124" s="126"/>
      <c r="CX124" s="126"/>
      <c r="CY124" s="126"/>
      <c r="CZ124" s="126"/>
      <c r="DA124" s="126"/>
      <c r="DB124" s="126"/>
      <c r="DC124" s="126"/>
      <c r="DD124" s="126"/>
      <c r="DE124" s="126"/>
      <c r="DF124" s="126"/>
      <c r="DG124" s="126"/>
      <c r="DH124" s="126"/>
      <c r="DI124" s="126"/>
      <c r="DJ124" s="126"/>
      <c r="DK124" s="126"/>
      <c r="DL124" s="153"/>
      <c r="DM124" s="154"/>
      <c r="DN124" s="155"/>
      <c r="DO124" s="156"/>
      <c r="DP124" s="124"/>
      <c r="DQ124" s="156"/>
      <c r="DR124" s="157"/>
      <c r="DS124" s="158"/>
      <c r="DT124" s="159"/>
      <c r="DU124" s="160"/>
    </row>
    <row r="125" spans="1:125" ht="18.75" customHeight="1">
      <c r="A125" s="151"/>
      <c r="B125" s="152"/>
      <c r="C125" s="125"/>
      <c r="D125" s="125"/>
      <c r="E125" s="125"/>
      <c r="F125" s="125"/>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6"/>
      <c r="CL125" s="126"/>
      <c r="CM125" s="126"/>
      <c r="CN125" s="126"/>
      <c r="CO125" s="126"/>
      <c r="CP125" s="126"/>
      <c r="CQ125" s="126"/>
      <c r="CR125" s="126"/>
      <c r="CS125" s="126"/>
      <c r="CT125" s="126"/>
      <c r="CU125" s="126"/>
      <c r="CV125" s="126"/>
      <c r="CW125" s="126"/>
      <c r="CX125" s="126"/>
      <c r="CY125" s="126"/>
      <c r="CZ125" s="126"/>
      <c r="DA125" s="126"/>
      <c r="DB125" s="126"/>
      <c r="DC125" s="126"/>
      <c r="DD125" s="126"/>
      <c r="DE125" s="126"/>
      <c r="DF125" s="126"/>
      <c r="DG125" s="126"/>
      <c r="DH125" s="126"/>
      <c r="DI125" s="126"/>
      <c r="DJ125" s="126"/>
      <c r="DK125" s="126"/>
      <c r="DL125" s="153"/>
      <c r="DM125" s="154"/>
      <c r="DN125" s="155"/>
      <c r="DO125" s="156"/>
      <c r="DP125" s="124"/>
      <c r="DQ125" s="156"/>
      <c r="DR125" s="157"/>
      <c r="DS125" s="158"/>
      <c r="DT125" s="159"/>
      <c r="DU125" s="160"/>
    </row>
    <row r="126" spans="1:125" ht="18.75" customHeight="1">
      <c r="A126" s="151"/>
      <c r="B126" s="152"/>
      <c r="C126" s="125"/>
      <c r="D126" s="125"/>
      <c r="E126" s="125"/>
      <c r="F126" s="125"/>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6"/>
      <c r="AY126" s="126"/>
      <c r="AZ126" s="126"/>
      <c r="BA126" s="126"/>
      <c r="BB126" s="126"/>
      <c r="BC126" s="126"/>
      <c r="BD126" s="126"/>
      <c r="BE126" s="126"/>
      <c r="BF126" s="126"/>
      <c r="BG126" s="126"/>
      <c r="BH126" s="126"/>
      <c r="BI126" s="126"/>
      <c r="BJ126" s="126"/>
      <c r="BK126" s="126"/>
      <c r="BL126" s="126"/>
      <c r="BM126" s="126"/>
      <c r="BN126" s="126"/>
      <c r="BO126" s="126"/>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6"/>
      <c r="CL126" s="126"/>
      <c r="CM126" s="126"/>
      <c r="CN126" s="126"/>
      <c r="CO126" s="126"/>
      <c r="CP126" s="126"/>
      <c r="CQ126" s="126"/>
      <c r="CR126" s="126"/>
      <c r="CS126" s="126"/>
      <c r="CT126" s="126"/>
      <c r="CU126" s="126"/>
      <c r="CV126" s="126"/>
      <c r="CW126" s="126"/>
      <c r="CX126" s="126"/>
      <c r="CY126" s="126"/>
      <c r="CZ126" s="126"/>
      <c r="DA126" s="126"/>
      <c r="DB126" s="126"/>
      <c r="DC126" s="126"/>
      <c r="DD126" s="126"/>
      <c r="DE126" s="126"/>
      <c r="DF126" s="126"/>
      <c r="DG126" s="126"/>
      <c r="DH126" s="126"/>
      <c r="DI126" s="126"/>
      <c r="DJ126" s="126"/>
      <c r="DK126" s="126"/>
      <c r="DL126" s="153"/>
      <c r="DM126" s="154"/>
      <c r="DN126" s="155"/>
      <c r="DO126" s="156"/>
      <c r="DP126" s="124"/>
      <c r="DQ126" s="156"/>
      <c r="DR126" s="157"/>
      <c r="DS126" s="158"/>
      <c r="DT126" s="159"/>
      <c r="DU126" s="160"/>
    </row>
    <row r="127" spans="1:125" ht="18.75" customHeight="1">
      <c r="A127" s="151"/>
      <c r="B127" s="152"/>
      <c r="C127" s="125"/>
      <c r="D127" s="125"/>
      <c r="E127" s="125"/>
      <c r="F127" s="125"/>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6"/>
      <c r="AY127" s="126"/>
      <c r="AZ127" s="126"/>
      <c r="BA127" s="126"/>
      <c r="BB127" s="126"/>
      <c r="BC127" s="126"/>
      <c r="BD127" s="126"/>
      <c r="BE127" s="126"/>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6"/>
      <c r="CL127" s="126"/>
      <c r="CM127" s="126"/>
      <c r="CN127" s="126"/>
      <c r="CO127" s="126"/>
      <c r="CP127" s="126"/>
      <c r="CQ127" s="126"/>
      <c r="CR127" s="126"/>
      <c r="CS127" s="126"/>
      <c r="CT127" s="126"/>
      <c r="CU127" s="126"/>
      <c r="CV127" s="126"/>
      <c r="CW127" s="126"/>
      <c r="CX127" s="126"/>
      <c r="CY127" s="126"/>
      <c r="CZ127" s="126"/>
      <c r="DA127" s="126"/>
      <c r="DB127" s="126"/>
      <c r="DC127" s="126"/>
      <c r="DD127" s="126"/>
      <c r="DE127" s="126"/>
      <c r="DF127" s="126"/>
      <c r="DG127" s="126"/>
      <c r="DH127" s="126"/>
      <c r="DI127" s="126"/>
      <c r="DJ127" s="126"/>
      <c r="DK127" s="126"/>
      <c r="DL127" s="153"/>
      <c r="DM127" s="154"/>
      <c r="DN127" s="155"/>
      <c r="DO127" s="156"/>
      <c r="DP127" s="124"/>
      <c r="DQ127" s="156"/>
      <c r="DR127" s="157"/>
      <c r="DS127" s="158"/>
      <c r="DT127" s="159"/>
      <c r="DU127" s="160"/>
    </row>
    <row r="128" spans="1:125" ht="18.75" customHeight="1">
      <c r="A128" s="151"/>
      <c r="B128" s="152"/>
      <c r="C128" s="125"/>
      <c r="D128" s="125"/>
      <c r="E128" s="125"/>
      <c r="F128" s="125"/>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6"/>
      <c r="AU128" s="126"/>
      <c r="AV128" s="126"/>
      <c r="AW128" s="126"/>
      <c r="AX128" s="126"/>
      <c r="AY128" s="126"/>
      <c r="AZ128" s="126"/>
      <c r="BA128" s="126"/>
      <c r="BB128" s="126"/>
      <c r="BC128" s="126"/>
      <c r="BD128" s="126"/>
      <c r="BE128" s="126"/>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6"/>
      <c r="CL128" s="126"/>
      <c r="CM128" s="126"/>
      <c r="CN128" s="126"/>
      <c r="CO128" s="126"/>
      <c r="CP128" s="126"/>
      <c r="CQ128" s="126"/>
      <c r="CR128" s="126"/>
      <c r="CS128" s="126"/>
      <c r="CT128" s="126"/>
      <c r="CU128" s="126"/>
      <c r="CV128" s="126"/>
      <c r="CW128" s="126"/>
      <c r="CX128" s="126"/>
      <c r="CY128" s="126"/>
      <c r="CZ128" s="126"/>
      <c r="DA128" s="126"/>
      <c r="DB128" s="126"/>
      <c r="DC128" s="126"/>
      <c r="DD128" s="126"/>
      <c r="DE128" s="126"/>
      <c r="DF128" s="126"/>
      <c r="DG128" s="126"/>
      <c r="DH128" s="126"/>
      <c r="DI128" s="126"/>
      <c r="DJ128" s="126"/>
      <c r="DK128" s="126"/>
      <c r="DL128" s="153"/>
      <c r="DM128" s="154"/>
      <c r="DN128" s="155"/>
      <c r="DO128" s="156"/>
      <c r="DP128" s="124"/>
      <c r="DQ128" s="156"/>
      <c r="DR128" s="157"/>
      <c r="DS128" s="158"/>
      <c r="DT128" s="159"/>
      <c r="DU128" s="160"/>
    </row>
    <row r="129" spans="1:125" ht="18.75" customHeight="1">
      <c r="A129" s="151"/>
      <c r="B129" s="152"/>
      <c r="C129" s="125"/>
      <c r="D129" s="125"/>
      <c r="E129" s="125"/>
      <c r="F129" s="125"/>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6"/>
      <c r="AU129" s="126"/>
      <c r="AV129" s="126"/>
      <c r="AW129" s="126"/>
      <c r="AX129" s="126"/>
      <c r="AY129" s="126"/>
      <c r="AZ129" s="126"/>
      <c r="BA129" s="126"/>
      <c r="BB129" s="126"/>
      <c r="BC129" s="126"/>
      <c r="BD129" s="126"/>
      <c r="BE129" s="126"/>
      <c r="BF129" s="126"/>
      <c r="BG129" s="126"/>
      <c r="BH129" s="126"/>
      <c r="BI129" s="126"/>
      <c r="BJ129" s="126"/>
      <c r="BK129" s="126"/>
      <c r="BL129" s="126"/>
      <c r="BM129" s="126"/>
      <c r="BN129" s="126"/>
      <c r="BO129" s="126"/>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6"/>
      <c r="CL129" s="126"/>
      <c r="CM129" s="126"/>
      <c r="CN129" s="126"/>
      <c r="CO129" s="126"/>
      <c r="CP129" s="126"/>
      <c r="CQ129" s="126"/>
      <c r="CR129" s="126"/>
      <c r="CS129" s="126"/>
      <c r="CT129" s="126"/>
      <c r="CU129" s="126"/>
      <c r="CV129" s="126"/>
      <c r="CW129" s="126"/>
      <c r="CX129" s="126"/>
      <c r="CY129" s="126"/>
      <c r="CZ129" s="126"/>
      <c r="DA129" s="126"/>
      <c r="DB129" s="126"/>
      <c r="DC129" s="126"/>
      <c r="DD129" s="126"/>
      <c r="DE129" s="126"/>
      <c r="DF129" s="126"/>
      <c r="DG129" s="126"/>
      <c r="DH129" s="126"/>
      <c r="DI129" s="126"/>
      <c r="DJ129" s="126"/>
      <c r="DK129" s="126"/>
      <c r="DL129" s="153"/>
      <c r="DM129" s="154"/>
      <c r="DN129" s="155"/>
      <c r="DO129" s="156"/>
      <c r="DP129" s="124"/>
      <c r="DQ129" s="156"/>
      <c r="DR129" s="157"/>
      <c r="DS129" s="158"/>
      <c r="DT129" s="159"/>
      <c r="DU129" s="160"/>
    </row>
    <row r="130" spans="1:125" ht="18.75" customHeight="1">
      <c r="A130" s="151"/>
      <c r="B130" s="152"/>
      <c r="C130" s="125"/>
      <c r="D130" s="125"/>
      <c r="E130" s="125"/>
      <c r="F130" s="125"/>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26"/>
      <c r="AS130" s="126"/>
      <c r="AT130" s="126"/>
      <c r="AU130" s="126"/>
      <c r="AV130" s="126"/>
      <c r="AW130" s="126"/>
      <c r="AX130" s="126"/>
      <c r="AY130" s="126"/>
      <c r="AZ130" s="126"/>
      <c r="BA130" s="126"/>
      <c r="BB130" s="126"/>
      <c r="BC130" s="126"/>
      <c r="BD130" s="126"/>
      <c r="BE130" s="126"/>
      <c r="BF130" s="126"/>
      <c r="BG130" s="126"/>
      <c r="BH130" s="126"/>
      <c r="BI130" s="126"/>
      <c r="BJ130" s="126"/>
      <c r="BK130" s="126"/>
      <c r="BL130" s="126"/>
      <c r="BM130" s="126"/>
      <c r="BN130" s="126"/>
      <c r="BO130" s="126"/>
      <c r="BP130" s="126"/>
      <c r="BQ130" s="126"/>
      <c r="BR130" s="126"/>
      <c r="BS130" s="126"/>
      <c r="BT130" s="126"/>
      <c r="BU130" s="126"/>
      <c r="BV130" s="126"/>
      <c r="BW130" s="126"/>
      <c r="BX130" s="126"/>
      <c r="BY130" s="126"/>
      <c r="BZ130" s="126"/>
      <c r="CA130" s="126"/>
      <c r="CB130" s="126"/>
      <c r="CC130" s="126"/>
      <c r="CD130" s="126"/>
      <c r="CE130" s="126"/>
      <c r="CF130" s="126"/>
      <c r="CG130" s="126"/>
      <c r="CH130" s="126"/>
      <c r="CI130" s="126"/>
      <c r="CJ130" s="126"/>
      <c r="CK130" s="126"/>
      <c r="CL130" s="126"/>
      <c r="CM130" s="126"/>
      <c r="CN130" s="126"/>
      <c r="CO130" s="126"/>
      <c r="CP130" s="126"/>
      <c r="CQ130" s="126"/>
      <c r="CR130" s="126"/>
      <c r="CS130" s="126"/>
      <c r="CT130" s="126"/>
      <c r="CU130" s="126"/>
      <c r="CV130" s="126"/>
      <c r="CW130" s="126"/>
      <c r="CX130" s="126"/>
      <c r="CY130" s="126"/>
      <c r="CZ130" s="126"/>
      <c r="DA130" s="126"/>
      <c r="DB130" s="126"/>
      <c r="DC130" s="126"/>
      <c r="DD130" s="126"/>
      <c r="DE130" s="126"/>
      <c r="DF130" s="126"/>
      <c r="DG130" s="126"/>
      <c r="DH130" s="126"/>
      <c r="DI130" s="126"/>
      <c r="DJ130" s="126"/>
      <c r="DK130" s="126"/>
      <c r="DL130" s="153"/>
      <c r="DM130" s="154"/>
      <c r="DN130" s="155"/>
      <c r="DO130" s="156"/>
      <c r="DP130" s="124"/>
      <c r="DQ130" s="156"/>
      <c r="DR130" s="157"/>
      <c r="DS130" s="158"/>
      <c r="DT130" s="159"/>
      <c r="DU130" s="160"/>
    </row>
    <row r="131" spans="1:125" ht="18.75" customHeight="1">
      <c r="A131" s="151"/>
      <c r="B131" s="152"/>
      <c r="C131" s="125"/>
      <c r="D131" s="125"/>
      <c r="E131" s="125"/>
      <c r="F131" s="125"/>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c r="AQ131" s="126"/>
      <c r="AR131" s="126"/>
      <c r="AS131" s="126"/>
      <c r="AT131" s="126"/>
      <c r="AU131" s="126"/>
      <c r="AV131" s="126"/>
      <c r="AW131" s="126"/>
      <c r="AX131" s="126"/>
      <c r="AY131" s="126"/>
      <c r="AZ131" s="126"/>
      <c r="BA131" s="126"/>
      <c r="BB131" s="126"/>
      <c r="BC131" s="126"/>
      <c r="BD131" s="126"/>
      <c r="BE131" s="126"/>
      <c r="BF131" s="126"/>
      <c r="BG131" s="126"/>
      <c r="BH131" s="126"/>
      <c r="BI131" s="126"/>
      <c r="BJ131" s="126"/>
      <c r="BK131" s="126"/>
      <c r="BL131" s="126"/>
      <c r="BM131" s="126"/>
      <c r="BN131" s="126"/>
      <c r="BO131" s="126"/>
      <c r="BP131" s="126"/>
      <c r="BQ131" s="126"/>
      <c r="BR131" s="126"/>
      <c r="BS131" s="126"/>
      <c r="BT131" s="126"/>
      <c r="BU131" s="126"/>
      <c r="BV131" s="126"/>
      <c r="BW131" s="126"/>
      <c r="BX131" s="126"/>
      <c r="BY131" s="126"/>
      <c r="BZ131" s="126"/>
      <c r="CA131" s="126"/>
      <c r="CB131" s="126"/>
      <c r="CC131" s="126"/>
      <c r="CD131" s="126"/>
      <c r="CE131" s="126"/>
      <c r="CF131" s="126"/>
      <c r="CG131" s="126"/>
      <c r="CH131" s="126"/>
      <c r="CI131" s="126"/>
      <c r="CJ131" s="126"/>
      <c r="CK131" s="126"/>
      <c r="CL131" s="126"/>
      <c r="CM131" s="126"/>
      <c r="CN131" s="126"/>
      <c r="CO131" s="126"/>
      <c r="CP131" s="126"/>
      <c r="CQ131" s="126"/>
      <c r="CR131" s="126"/>
      <c r="CS131" s="126"/>
      <c r="CT131" s="126"/>
      <c r="CU131" s="126"/>
      <c r="CV131" s="126"/>
      <c r="CW131" s="126"/>
      <c r="CX131" s="126"/>
      <c r="CY131" s="126"/>
      <c r="CZ131" s="126"/>
      <c r="DA131" s="126"/>
      <c r="DB131" s="126"/>
      <c r="DC131" s="126"/>
      <c r="DD131" s="126"/>
      <c r="DE131" s="126"/>
      <c r="DF131" s="126"/>
      <c r="DG131" s="126"/>
      <c r="DH131" s="126"/>
      <c r="DI131" s="126"/>
      <c r="DJ131" s="126"/>
      <c r="DK131" s="126"/>
      <c r="DL131" s="153"/>
      <c r="DM131" s="154"/>
      <c r="DN131" s="155"/>
      <c r="DO131" s="156"/>
      <c r="DP131" s="124"/>
      <c r="DQ131" s="156"/>
      <c r="DR131" s="157"/>
      <c r="DS131" s="158"/>
      <c r="DT131" s="159"/>
      <c r="DU131" s="160"/>
    </row>
    <row r="132" spans="1:125" ht="18.75" customHeight="1">
      <c r="A132" s="151"/>
      <c r="B132" s="152"/>
      <c r="C132" s="125"/>
      <c r="D132" s="125"/>
      <c r="E132" s="125"/>
      <c r="F132" s="125"/>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c r="AQ132" s="126"/>
      <c r="AR132" s="126"/>
      <c r="AS132" s="126"/>
      <c r="AT132" s="126"/>
      <c r="AU132" s="126"/>
      <c r="AV132" s="126"/>
      <c r="AW132" s="126"/>
      <c r="AX132" s="126"/>
      <c r="AY132" s="126"/>
      <c r="AZ132" s="126"/>
      <c r="BA132" s="126"/>
      <c r="BB132" s="126"/>
      <c r="BC132" s="126"/>
      <c r="BD132" s="126"/>
      <c r="BE132" s="126"/>
      <c r="BF132" s="126"/>
      <c r="BG132" s="126"/>
      <c r="BH132" s="126"/>
      <c r="BI132" s="126"/>
      <c r="BJ132" s="126"/>
      <c r="BK132" s="126"/>
      <c r="BL132" s="126"/>
      <c r="BM132" s="126"/>
      <c r="BN132" s="126"/>
      <c r="BO132" s="126"/>
      <c r="BP132" s="126"/>
      <c r="BQ132" s="126"/>
      <c r="BR132" s="126"/>
      <c r="BS132" s="126"/>
      <c r="BT132" s="126"/>
      <c r="BU132" s="126"/>
      <c r="BV132" s="126"/>
      <c r="BW132" s="126"/>
      <c r="BX132" s="126"/>
      <c r="BY132" s="126"/>
      <c r="BZ132" s="126"/>
      <c r="CA132" s="126"/>
      <c r="CB132" s="126"/>
      <c r="CC132" s="126"/>
      <c r="CD132" s="126"/>
      <c r="CE132" s="126"/>
      <c r="CF132" s="126"/>
      <c r="CG132" s="126"/>
      <c r="CH132" s="126"/>
      <c r="CI132" s="126"/>
      <c r="CJ132" s="126"/>
      <c r="CK132" s="126"/>
      <c r="CL132" s="126"/>
      <c r="CM132" s="126"/>
      <c r="CN132" s="126"/>
      <c r="CO132" s="126"/>
      <c r="CP132" s="126"/>
      <c r="CQ132" s="126"/>
      <c r="CR132" s="126"/>
      <c r="CS132" s="126"/>
      <c r="CT132" s="126"/>
      <c r="CU132" s="126"/>
      <c r="CV132" s="126"/>
      <c r="CW132" s="126"/>
      <c r="CX132" s="126"/>
      <c r="CY132" s="126"/>
      <c r="CZ132" s="126"/>
      <c r="DA132" s="126"/>
      <c r="DB132" s="126"/>
      <c r="DC132" s="126"/>
      <c r="DD132" s="126"/>
      <c r="DE132" s="126"/>
      <c r="DF132" s="126"/>
      <c r="DG132" s="126"/>
      <c r="DH132" s="126"/>
      <c r="DI132" s="126"/>
      <c r="DJ132" s="126"/>
      <c r="DK132" s="126"/>
      <c r="DL132" s="153"/>
      <c r="DM132" s="154"/>
      <c r="DN132" s="155"/>
      <c r="DO132" s="156"/>
      <c r="DP132" s="124"/>
      <c r="DQ132" s="156"/>
      <c r="DR132" s="157"/>
      <c r="DS132" s="158"/>
      <c r="DT132" s="159"/>
      <c r="DU132" s="160"/>
    </row>
    <row r="133" spans="1:125" ht="18.75" customHeight="1">
      <c r="A133" s="151"/>
      <c r="B133" s="152"/>
      <c r="C133" s="125"/>
      <c r="D133" s="125"/>
      <c r="E133" s="125"/>
      <c r="F133" s="125"/>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126"/>
      <c r="AZ133" s="126"/>
      <c r="BA133" s="126"/>
      <c r="BB133" s="126"/>
      <c r="BC133" s="126"/>
      <c r="BD133" s="126"/>
      <c r="BE133" s="126"/>
      <c r="BF133" s="126"/>
      <c r="BG133" s="126"/>
      <c r="BH133" s="126"/>
      <c r="BI133" s="126"/>
      <c r="BJ133" s="126"/>
      <c r="BK133" s="126"/>
      <c r="BL133" s="126"/>
      <c r="BM133" s="126"/>
      <c r="BN133" s="126"/>
      <c r="BO133" s="126"/>
      <c r="BP133" s="126"/>
      <c r="BQ133" s="126"/>
      <c r="BR133" s="126"/>
      <c r="BS133" s="126"/>
      <c r="BT133" s="126"/>
      <c r="BU133" s="126"/>
      <c r="BV133" s="126"/>
      <c r="BW133" s="126"/>
      <c r="BX133" s="126"/>
      <c r="BY133" s="126"/>
      <c r="BZ133" s="126"/>
      <c r="CA133" s="126"/>
      <c r="CB133" s="126"/>
      <c r="CC133" s="126"/>
      <c r="CD133" s="126"/>
      <c r="CE133" s="126"/>
      <c r="CF133" s="126"/>
      <c r="CG133" s="126"/>
      <c r="CH133" s="126"/>
      <c r="CI133" s="126"/>
      <c r="CJ133" s="126"/>
      <c r="CK133" s="126"/>
      <c r="CL133" s="126"/>
      <c r="CM133" s="126"/>
      <c r="CN133" s="126"/>
      <c r="CO133" s="126"/>
      <c r="CP133" s="126"/>
      <c r="CQ133" s="126"/>
      <c r="CR133" s="126"/>
      <c r="CS133" s="126"/>
      <c r="CT133" s="126"/>
      <c r="CU133" s="126"/>
      <c r="CV133" s="126"/>
      <c r="CW133" s="126"/>
      <c r="CX133" s="126"/>
      <c r="CY133" s="126"/>
      <c r="CZ133" s="126"/>
      <c r="DA133" s="126"/>
      <c r="DB133" s="126"/>
      <c r="DC133" s="126"/>
      <c r="DD133" s="126"/>
      <c r="DE133" s="126"/>
      <c r="DF133" s="126"/>
      <c r="DG133" s="126"/>
      <c r="DH133" s="126"/>
      <c r="DI133" s="126"/>
      <c r="DJ133" s="126"/>
      <c r="DK133" s="126"/>
      <c r="DL133" s="153"/>
      <c r="DM133" s="154"/>
      <c r="DN133" s="155"/>
      <c r="DO133" s="156"/>
      <c r="DP133" s="124"/>
      <c r="DQ133" s="156"/>
      <c r="DR133" s="157"/>
      <c r="DS133" s="158"/>
      <c r="DT133" s="159"/>
      <c r="DU133" s="160"/>
    </row>
    <row r="134" spans="1:125" ht="18.75" customHeight="1">
      <c r="A134" s="151"/>
      <c r="B134" s="152"/>
      <c r="C134" s="125"/>
      <c r="D134" s="125"/>
      <c r="E134" s="125"/>
      <c r="F134" s="125"/>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c r="AT134" s="126"/>
      <c r="AU134" s="126"/>
      <c r="AV134" s="126"/>
      <c r="AW134" s="126"/>
      <c r="AX134" s="126"/>
      <c r="AY134" s="126"/>
      <c r="AZ134" s="126"/>
      <c r="BA134" s="126"/>
      <c r="BB134" s="126"/>
      <c r="BC134" s="126"/>
      <c r="BD134" s="126"/>
      <c r="BE134" s="126"/>
      <c r="BF134" s="126"/>
      <c r="BG134" s="126"/>
      <c r="BH134" s="126"/>
      <c r="BI134" s="126"/>
      <c r="BJ134" s="126"/>
      <c r="BK134" s="126"/>
      <c r="BL134" s="126"/>
      <c r="BM134" s="126"/>
      <c r="BN134" s="126"/>
      <c r="BO134" s="126"/>
      <c r="BP134" s="126"/>
      <c r="BQ134" s="126"/>
      <c r="BR134" s="126"/>
      <c r="BS134" s="126"/>
      <c r="BT134" s="126"/>
      <c r="BU134" s="126"/>
      <c r="BV134" s="126"/>
      <c r="BW134" s="126"/>
      <c r="BX134" s="126"/>
      <c r="BY134" s="126"/>
      <c r="BZ134" s="126"/>
      <c r="CA134" s="126"/>
      <c r="CB134" s="126"/>
      <c r="CC134" s="126"/>
      <c r="CD134" s="126"/>
      <c r="CE134" s="126"/>
      <c r="CF134" s="126"/>
      <c r="CG134" s="126"/>
      <c r="CH134" s="126"/>
      <c r="CI134" s="126"/>
      <c r="CJ134" s="126"/>
      <c r="CK134" s="126"/>
      <c r="CL134" s="126"/>
      <c r="CM134" s="126"/>
      <c r="CN134" s="126"/>
      <c r="CO134" s="126"/>
      <c r="CP134" s="126"/>
      <c r="CQ134" s="126"/>
      <c r="CR134" s="126"/>
      <c r="CS134" s="126"/>
      <c r="CT134" s="126"/>
      <c r="CU134" s="126"/>
      <c r="CV134" s="126"/>
      <c r="CW134" s="126"/>
      <c r="CX134" s="126"/>
      <c r="CY134" s="126"/>
      <c r="CZ134" s="126"/>
      <c r="DA134" s="126"/>
      <c r="DB134" s="126"/>
      <c r="DC134" s="126"/>
      <c r="DD134" s="126"/>
      <c r="DE134" s="126"/>
      <c r="DF134" s="126"/>
      <c r="DG134" s="126"/>
      <c r="DH134" s="126"/>
      <c r="DI134" s="126"/>
      <c r="DJ134" s="126"/>
      <c r="DK134" s="126"/>
      <c r="DL134" s="153"/>
      <c r="DM134" s="154"/>
      <c r="DN134" s="155"/>
      <c r="DO134" s="156"/>
      <c r="DP134" s="124"/>
      <c r="DQ134" s="156"/>
      <c r="DR134" s="157"/>
      <c r="DS134" s="158"/>
      <c r="DT134" s="159"/>
      <c r="DU134" s="160"/>
    </row>
    <row r="135" spans="1:125" ht="18.75" customHeight="1">
      <c r="A135" s="151"/>
      <c r="B135" s="152"/>
      <c r="C135" s="125"/>
      <c r="D135" s="125"/>
      <c r="E135" s="125"/>
      <c r="F135" s="125"/>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c r="AU135" s="126"/>
      <c r="AV135" s="126"/>
      <c r="AW135" s="126"/>
      <c r="AX135" s="126"/>
      <c r="AY135" s="126"/>
      <c r="AZ135" s="126"/>
      <c r="BA135" s="126"/>
      <c r="BB135" s="126"/>
      <c r="BC135" s="126"/>
      <c r="BD135" s="126"/>
      <c r="BE135" s="126"/>
      <c r="BF135" s="126"/>
      <c r="BG135" s="126"/>
      <c r="BH135" s="126"/>
      <c r="BI135" s="126"/>
      <c r="BJ135" s="126"/>
      <c r="BK135" s="126"/>
      <c r="BL135" s="126"/>
      <c r="BM135" s="126"/>
      <c r="BN135" s="126"/>
      <c r="BO135" s="126"/>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6"/>
      <c r="CL135" s="126"/>
      <c r="CM135" s="126"/>
      <c r="CN135" s="126"/>
      <c r="CO135" s="126"/>
      <c r="CP135" s="126"/>
      <c r="CQ135" s="126"/>
      <c r="CR135" s="126"/>
      <c r="CS135" s="126"/>
      <c r="CT135" s="126"/>
      <c r="CU135" s="126"/>
      <c r="CV135" s="126"/>
      <c r="CW135" s="126"/>
      <c r="CX135" s="126"/>
      <c r="CY135" s="126"/>
      <c r="CZ135" s="126"/>
      <c r="DA135" s="126"/>
      <c r="DB135" s="126"/>
      <c r="DC135" s="126"/>
      <c r="DD135" s="126"/>
      <c r="DE135" s="126"/>
      <c r="DF135" s="126"/>
      <c r="DG135" s="126"/>
      <c r="DH135" s="126"/>
      <c r="DI135" s="126"/>
      <c r="DJ135" s="126"/>
      <c r="DK135" s="126"/>
      <c r="DL135" s="153"/>
      <c r="DM135" s="154"/>
      <c r="DN135" s="155"/>
      <c r="DO135" s="156"/>
      <c r="DP135" s="124"/>
      <c r="DQ135" s="156"/>
      <c r="DR135" s="157"/>
      <c r="DS135" s="158"/>
      <c r="DT135" s="159"/>
      <c r="DU135" s="160"/>
    </row>
    <row r="136" spans="1:125" ht="18.75" customHeight="1">
      <c r="A136" s="151"/>
      <c r="B136" s="152"/>
      <c r="C136" s="125"/>
      <c r="D136" s="125"/>
      <c r="E136" s="125"/>
      <c r="F136" s="125"/>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c r="AO136" s="126"/>
      <c r="AP136" s="126"/>
      <c r="AQ136" s="126"/>
      <c r="AR136" s="126"/>
      <c r="AS136" s="126"/>
      <c r="AT136" s="126"/>
      <c r="AU136" s="126"/>
      <c r="AV136" s="126"/>
      <c r="AW136" s="126"/>
      <c r="AX136" s="126"/>
      <c r="AY136" s="126"/>
      <c r="AZ136" s="126"/>
      <c r="BA136" s="126"/>
      <c r="BB136" s="126"/>
      <c r="BC136" s="126"/>
      <c r="BD136" s="126"/>
      <c r="BE136" s="126"/>
      <c r="BF136" s="126"/>
      <c r="BG136" s="126"/>
      <c r="BH136" s="126"/>
      <c r="BI136" s="126"/>
      <c r="BJ136" s="126"/>
      <c r="BK136" s="126"/>
      <c r="BL136" s="126"/>
      <c r="BM136" s="126"/>
      <c r="BN136" s="126"/>
      <c r="BO136" s="126"/>
      <c r="BP136" s="126"/>
      <c r="BQ136" s="126"/>
      <c r="BR136" s="126"/>
      <c r="BS136" s="126"/>
      <c r="BT136" s="126"/>
      <c r="BU136" s="126"/>
      <c r="BV136" s="126"/>
      <c r="BW136" s="126"/>
      <c r="BX136" s="126"/>
      <c r="BY136" s="126"/>
      <c r="BZ136" s="126"/>
      <c r="CA136" s="126"/>
      <c r="CB136" s="126"/>
      <c r="CC136" s="126"/>
      <c r="CD136" s="126"/>
      <c r="CE136" s="126"/>
      <c r="CF136" s="126"/>
      <c r="CG136" s="126"/>
      <c r="CH136" s="126"/>
      <c r="CI136" s="126"/>
      <c r="CJ136" s="126"/>
      <c r="CK136" s="126"/>
      <c r="CL136" s="126"/>
      <c r="CM136" s="126"/>
      <c r="CN136" s="126"/>
      <c r="CO136" s="126"/>
      <c r="CP136" s="126"/>
      <c r="CQ136" s="126"/>
      <c r="CR136" s="126"/>
      <c r="CS136" s="126"/>
      <c r="CT136" s="126"/>
      <c r="CU136" s="126"/>
      <c r="CV136" s="126"/>
      <c r="CW136" s="126"/>
      <c r="CX136" s="126"/>
      <c r="CY136" s="126"/>
      <c r="CZ136" s="126"/>
      <c r="DA136" s="126"/>
      <c r="DB136" s="126"/>
      <c r="DC136" s="126"/>
      <c r="DD136" s="126"/>
      <c r="DE136" s="126"/>
      <c r="DF136" s="126"/>
      <c r="DG136" s="126"/>
      <c r="DH136" s="126"/>
      <c r="DI136" s="126"/>
      <c r="DJ136" s="126"/>
      <c r="DK136" s="126"/>
      <c r="DL136" s="153"/>
      <c r="DM136" s="154"/>
      <c r="DN136" s="155"/>
      <c r="DO136" s="156"/>
      <c r="DP136" s="124"/>
      <c r="DQ136" s="156"/>
      <c r="DR136" s="157"/>
      <c r="DS136" s="158"/>
      <c r="DT136" s="159"/>
      <c r="DU136" s="160"/>
    </row>
    <row r="137" spans="1:125" ht="18.75" customHeight="1">
      <c r="A137" s="151"/>
      <c r="B137" s="152"/>
      <c r="C137" s="125"/>
      <c r="D137" s="125"/>
      <c r="E137" s="125"/>
      <c r="F137" s="125"/>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c r="AO137" s="126"/>
      <c r="AP137" s="126"/>
      <c r="AQ137" s="126"/>
      <c r="AR137" s="126"/>
      <c r="AS137" s="126"/>
      <c r="AT137" s="126"/>
      <c r="AU137" s="126"/>
      <c r="AV137" s="126"/>
      <c r="AW137" s="126"/>
      <c r="AX137" s="126"/>
      <c r="AY137" s="126"/>
      <c r="AZ137" s="126"/>
      <c r="BA137" s="126"/>
      <c r="BB137" s="126"/>
      <c r="BC137" s="126"/>
      <c r="BD137" s="126"/>
      <c r="BE137" s="126"/>
      <c r="BF137" s="126"/>
      <c r="BG137" s="126"/>
      <c r="BH137" s="126"/>
      <c r="BI137" s="126"/>
      <c r="BJ137" s="126"/>
      <c r="BK137" s="126"/>
      <c r="BL137" s="126"/>
      <c r="BM137" s="126"/>
      <c r="BN137" s="126"/>
      <c r="BO137" s="126"/>
      <c r="BP137" s="126"/>
      <c r="BQ137" s="126"/>
      <c r="BR137" s="126"/>
      <c r="BS137" s="126"/>
      <c r="BT137" s="126"/>
      <c r="BU137" s="126"/>
      <c r="BV137" s="126"/>
      <c r="BW137" s="126"/>
      <c r="BX137" s="126"/>
      <c r="BY137" s="126"/>
      <c r="BZ137" s="126"/>
      <c r="CA137" s="126"/>
      <c r="CB137" s="126"/>
      <c r="CC137" s="126"/>
      <c r="CD137" s="126"/>
      <c r="CE137" s="126"/>
      <c r="CF137" s="126"/>
      <c r="CG137" s="126"/>
      <c r="CH137" s="126"/>
      <c r="CI137" s="126"/>
      <c r="CJ137" s="126"/>
      <c r="CK137" s="126"/>
      <c r="CL137" s="126"/>
      <c r="CM137" s="126"/>
      <c r="CN137" s="126"/>
      <c r="CO137" s="126"/>
      <c r="CP137" s="126"/>
      <c r="CQ137" s="126"/>
      <c r="CR137" s="126"/>
      <c r="CS137" s="126"/>
      <c r="CT137" s="126"/>
      <c r="CU137" s="126"/>
      <c r="CV137" s="126"/>
      <c r="CW137" s="126"/>
      <c r="CX137" s="126"/>
      <c r="CY137" s="126"/>
      <c r="CZ137" s="126"/>
      <c r="DA137" s="126"/>
      <c r="DB137" s="126"/>
      <c r="DC137" s="126"/>
      <c r="DD137" s="126"/>
      <c r="DE137" s="126"/>
      <c r="DF137" s="126"/>
      <c r="DG137" s="126"/>
      <c r="DH137" s="126"/>
      <c r="DI137" s="126"/>
      <c r="DJ137" s="126"/>
      <c r="DK137" s="126"/>
      <c r="DL137" s="153"/>
      <c r="DM137" s="154"/>
      <c r="DN137" s="155"/>
      <c r="DO137" s="156"/>
      <c r="DP137" s="124"/>
      <c r="DQ137" s="156"/>
      <c r="DR137" s="157"/>
      <c r="DS137" s="158"/>
      <c r="DT137" s="159"/>
      <c r="DU137" s="160"/>
    </row>
    <row r="138" spans="1:125" ht="18.75" customHeight="1">
      <c r="A138" s="151"/>
      <c r="B138" s="152"/>
      <c r="C138" s="125"/>
      <c r="D138" s="125"/>
      <c r="E138" s="125"/>
      <c r="F138" s="125"/>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c r="AO138" s="126"/>
      <c r="AP138" s="126"/>
      <c r="AQ138" s="126"/>
      <c r="AR138" s="126"/>
      <c r="AS138" s="126"/>
      <c r="AT138" s="126"/>
      <c r="AU138" s="126"/>
      <c r="AV138" s="126"/>
      <c r="AW138" s="126"/>
      <c r="AX138" s="126"/>
      <c r="AY138" s="126"/>
      <c r="AZ138" s="126"/>
      <c r="BA138" s="126"/>
      <c r="BB138" s="126"/>
      <c r="BC138" s="126"/>
      <c r="BD138" s="126"/>
      <c r="BE138" s="126"/>
      <c r="BF138" s="126"/>
      <c r="BG138" s="126"/>
      <c r="BH138" s="126"/>
      <c r="BI138" s="126"/>
      <c r="BJ138" s="126"/>
      <c r="BK138" s="126"/>
      <c r="BL138" s="126"/>
      <c r="BM138" s="126"/>
      <c r="BN138" s="126"/>
      <c r="BO138" s="126"/>
      <c r="BP138" s="126"/>
      <c r="BQ138" s="126"/>
      <c r="BR138" s="126"/>
      <c r="BS138" s="126"/>
      <c r="BT138" s="126"/>
      <c r="BU138" s="126"/>
      <c r="BV138" s="126"/>
      <c r="BW138" s="126"/>
      <c r="BX138" s="126"/>
      <c r="BY138" s="126"/>
      <c r="BZ138" s="126"/>
      <c r="CA138" s="126"/>
      <c r="CB138" s="126"/>
      <c r="CC138" s="126"/>
      <c r="CD138" s="126"/>
      <c r="CE138" s="126"/>
      <c r="CF138" s="126"/>
      <c r="CG138" s="126"/>
      <c r="CH138" s="126"/>
      <c r="CI138" s="126"/>
      <c r="CJ138" s="126"/>
      <c r="CK138" s="126"/>
      <c r="CL138" s="126"/>
      <c r="CM138" s="126"/>
      <c r="CN138" s="126"/>
      <c r="CO138" s="126"/>
      <c r="CP138" s="126"/>
      <c r="CQ138" s="126"/>
      <c r="CR138" s="126"/>
      <c r="CS138" s="126"/>
      <c r="CT138" s="126"/>
      <c r="CU138" s="126"/>
      <c r="CV138" s="126"/>
      <c r="CW138" s="126"/>
      <c r="CX138" s="126"/>
      <c r="CY138" s="126"/>
      <c r="CZ138" s="126"/>
      <c r="DA138" s="126"/>
      <c r="DB138" s="126"/>
      <c r="DC138" s="126"/>
      <c r="DD138" s="126"/>
      <c r="DE138" s="126"/>
      <c r="DF138" s="126"/>
      <c r="DG138" s="126"/>
      <c r="DH138" s="126"/>
      <c r="DI138" s="126"/>
      <c r="DJ138" s="126"/>
      <c r="DK138" s="126"/>
      <c r="DL138" s="153"/>
      <c r="DM138" s="154"/>
      <c r="DN138" s="155"/>
      <c r="DO138" s="156"/>
      <c r="DP138" s="124"/>
      <c r="DQ138" s="156"/>
      <c r="DR138" s="157"/>
      <c r="DS138" s="158"/>
      <c r="DT138" s="159"/>
      <c r="DU138" s="160"/>
    </row>
    <row r="139" spans="1:125" ht="18.75" customHeight="1">
      <c r="A139" s="151"/>
      <c r="B139" s="152"/>
      <c r="C139" s="125"/>
      <c r="D139" s="125"/>
      <c r="E139" s="125"/>
      <c r="F139" s="125"/>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c r="AO139" s="126"/>
      <c r="AP139" s="126"/>
      <c r="AQ139" s="126"/>
      <c r="AR139" s="126"/>
      <c r="AS139" s="126"/>
      <c r="AT139" s="126"/>
      <c r="AU139" s="126"/>
      <c r="AV139" s="126"/>
      <c r="AW139" s="126"/>
      <c r="AX139" s="126"/>
      <c r="AY139" s="126"/>
      <c r="AZ139" s="126"/>
      <c r="BA139" s="126"/>
      <c r="BB139" s="126"/>
      <c r="BC139" s="126"/>
      <c r="BD139" s="126"/>
      <c r="BE139" s="126"/>
      <c r="BF139" s="126"/>
      <c r="BG139" s="126"/>
      <c r="BH139" s="126"/>
      <c r="BI139" s="126"/>
      <c r="BJ139" s="126"/>
      <c r="BK139" s="126"/>
      <c r="BL139" s="126"/>
      <c r="BM139" s="126"/>
      <c r="BN139" s="126"/>
      <c r="BO139" s="126"/>
      <c r="BP139" s="126"/>
      <c r="BQ139" s="126"/>
      <c r="BR139" s="126"/>
      <c r="BS139" s="126"/>
      <c r="BT139" s="126"/>
      <c r="BU139" s="126"/>
      <c r="BV139" s="126"/>
      <c r="BW139" s="126"/>
      <c r="BX139" s="126"/>
      <c r="BY139" s="126"/>
      <c r="BZ139" s="126"/>
      <c r="CA139" s="126"/>
      <c r="CB139" s="126"/>
      <c r="CC139" s="126"/>
      <c r="CD139" s="126"/>
      <c r="CE139" s="126"/>
      <c r="CF139" s="126"/>
      <c r="CG139" s="126"/>
      <c r="CH139" s="126"/>
      <c r="CI139" s="126"/>
      <c r="CJ139" s="126"/>
      <c r="CK139" s="126"/>
      <c r="CL139" s="126"/>
      <c r="CM139" s="126"/>
      <c r="CN139" s="126"/>
      <c r="CO139" s="126"/>
      <c r="CP139" s="126"/>
      <c r="CQ139" s="126"/>
      <c r="CR139" s="126"/>
      <c r="CS139" s="126"/>
      <c r="CT139" s="126"/>
      <c r="CU139" s="126"/>
      <c r="CV139" s="126"/>
      <c r="CW139" s="126"/>
      <c r="CX139" s="126"/>
      <c r="CY139" s="126"/>
      <c r="CZ139" s="126"/>
      <c r="DA139" s="126"/>
      <c r="DB139" s="126"/>
      <c r="DC139" s="126"/>
      <c r="DD139" s="126"/>
      <c r="DE139" s="126"/>
      <c r="DF139" s="126"/>
      <c r="DG139" s="126"/>
      <c r="DH139" s="126"/>
      <c r="DI139" s="126"/>
      <c r="DJ139" s="126"/>
      <c r="DK139" s="126"/>
      <c r="DL139" s="153"/>
      <c r="DM139" s="154"/>
      <c r="DN139" s="155"/>
      <c r="DO139" s="156"/>
      <c r="DP139" s="124"/>
      <c r="DQ139" s="156"/>
      <c r="DR139" s="157"/>
      <c r="DS139" s="158"/>
      <c r="DT139" s="159"/>
      <c r="DU139" s="160"/>
    </row>
    <row r="140" spans="1:125" ht="18.75" customHeight="1">
      <c r="A140" s="151"/>
      <c r="B140" s="152"/>
      <c r="C140" s="125"/>
      <c r="D140" s="125"/>
      <c r="E140" s="125"/>
      <c r="F140" s="125"/>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c r="AO140" s="126"/>
      <c r="AP140" s="126"/>
      <c r="AQ140" s="126"/>
      <c r="AR140" s="126"/>
      <c r="AS140" s="126"/>
      <c r="AT140" s="126"/>
      <c r="AU140" s="126"/>
      <c r="AV140" s="126"/>
      <c r="AW140" s="126"/>
      <c r="AX140" s="126"/>
      <c r="AY140" s="126"/>
      <c r="AZ140" s="126"/>
      <c r="BA140" s="126"/>
      <c r="BB140" s="126"/>
      <c r="BC140" s="126"/>
      <c r="BD140" s="126"/>
      <c r="BE140" s="126"/>
      <c r="BF140" s="126"/>
      <c r="BG140" s="126"/>
      <c r="BH140" s="126"/>
      <c r="BI140" s="126"/>
      <c r="BJ140" s="126"/>
      <c r="BK140" s="126"/>
      <c r="BL140" s="126"/>
      <c r="BM140" s="126"/>
      <c r="BN140" s="126"/>
      <c r="BO140" s="126"/>
      <c r="BP140" s="126"/>
      <c r="BQ140" s="126"/>
      <c r="BR140" s="126"/>
      <c r="BS140" s="126"/>
      <c r="BT140" s="126"/>
      <c r="BU140" s="126"/>
      <c r="BV140" s="126"/>
      <c r="BW140" s="126"/>
      <c r="BX140" s="126"/>
      <c r="BY140" s="126"/>
      <c r="BZ140" s="126"/>
      <c r="CA140" s="126"/>
      <c r="CB140" s="126"/>
      <c r="CC140" s="126"/>
      <c r="CD140" s="126"/>
      <c r="CE140" s="126"/>
      <c r="CF140" s="126"/>
      <c r="CG140" s="126"/>
      <c r="CH140" s="126"/>
      <c r="CI140" s="126"/>
      <c r="CJ140" s="126"/>
      <c r="CK140" s="126"/>
      <c r="CL140" s="126"/>
      <c r="CM140" s="126"/>
      <c r="CN140" s="126"/>
      <c r="CO140" s="126"/>
      <c r="CP140" s="126"/>
      <c r="CQ140" s="126"/>
      <c r="CR140" s="126"/>
      <c r="CS140" s="126"/>
      <c r="CT140" s="126"/>
      <c r="CU140" s="126"/>
      <c r="CV140" s="126"/>
      <c r="CW140" s="126"/>
      <c r="CX140" s="126"/>
      <c r="CY140" s="126"/>
      <c r="CZ140" s="126"/>
      <c r="DA140" s="126"/>
      <c r="DB140" s="126"/>
      <c r="DC140" s="126"/>
      <c r="DD140" s="126"/>
      <c r="DE140" s="126"/>
      <c r="DF140" s="126"/>
      <c r="DG140" s="126"/>
      <c r="DH140" s="126"/>
      <c r="DI140" s="126"/>
      <c r="DJ140" s="126"/>
      <c r="DK140" s="126"/>
      <c r="DL140" s="153"/>
      <c r="DM140" s="154"/>
      <c r="DN140" s="155"/>
      <c r="DO140" s="156"/>
      <c r="DP140" s="124"/>
      <c r="DQ140" s="156"/>
      <c r="DR140" s="157"/>
      <c r="DS140" s="158"/>
      <c r="DT140" s="159"/>
      <c r="DU140" s="160"/>
    </row>
    <row r="141" spans="1:125" ht="18.75" customHeight="1">
      <c r="A141" s="151"/>
      <c r="B141" s="152"/>
      <c r="C141" s="125"/>
      <c r="D141" s="125"/>
      <c r="E141" s="125"/>
      <c r="F141" s="125"/>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c r="AO141" s="126"/>
      <c r="AP141" s="126"/>
      <c r="AQ141" s="126"/>
      <c r="AR141" s="126"/>
      <c r="AS141" s="126"/>
      <c r="AT141" s="126"/>
      <c r="AU141" s="126"/>
      <c r="AV141" s="126"/>
      <c r="AW141" s="126"/>
      <c r="AX141" s="126"/>
      <c r="AY141" s="126"/>
      <c r="AZ141" s="126"/>
      <c r="BA141" s="126"/>
      <c r="BB141" s="126"/>
      <c r="BC141" s="126"/>
      <c r="BD141" s="126"/>
      <c r="BE141" s="126"/>
      <c r="BF141" s="126"/>
      <c r="BG141" s="126"/>
      <c r="BH141" s="126"/>
      <c r="BI141" s="126"/>
      <c r="BJ141" s="126"/>
      <c r="BK141" s="126"/>
      <c r="BL141" s="126"/>
      <c r="BM141" s="126"/>
      <c r="BN141" s="126"/>
      <c r="BO141" s="126"/>
      <c r="BP141" s="126"/>
      <c r="BQ141" s="126"/>
      <c r="BR141" s="126"/>
      <c r="BS141" s="126"/>
      <c r="BT141" s="126"/>
      <c r="BU141" s="126"/>
      <c r="BV141" s="126"/>
      <c r="BW141" s="126"/>
      <c r="BX141" s="126"/>
      <c r="BY141" s="126"/>
      <c r="BZ141" s="126"/>
      <c r="CA141" s="126"/>
      <c r="CB141" s="126"/>
      <c r="CC141" s="126"/>
      <c r="CD141" s="126"/>
      <c r="CE141" s="126"/>
      <c r="CF141" s="126"/>
      <c r="CG141" s="126"/>
      <c r="CH141" s="126"/>
      <c r="CI141" s="126"/>
      <c r="CJ141" s="126"/>
      <c r="CK141" s="126"/>
      <c r="CL141" s="126"/>
      <c r="CM141" s="126"/>
      <c r="CN141" s="126"/>
      <c r="CO141" s="126"/>
      <c r="CP141" s="126"/>
      <c r="CQ141" s="126"/>
      <c r="CR141" s="126"/>
      <c r="CS141" s="126"/>
      <c r="CT141" s="126"/>
      <c r="CU141" s="126"/>
      <c r="CV141" s="126"/>
      <c r="CW141" s="126"/>
      <c r="CX141" s="126"/>
      <c r="CY141" s="126"/>
      <c r="CZ141" s="126"/>
      <c r="DA141" s="126"/>
      <c r="DB141" s="126"/>
      <c r="DC141" s="126"/>
      <c r="DD141" s="126"/>
      <c r="DE141" s="126"/>
      <c r="DF141" s="126"/>
      <c r="DG141" s="126"/>
      <c r="DH141" s="126"/>
      <c r="DI141" s="126"/>
      <c r="DJ141" s="126"/>
      <c r="DK141" s="126"/>
      <c r="DL141" s="153"/>
      <c r="DM141" s="154"/>
      <c r="DN141" s="155"/>
      <c r="DO141" s="156"/>
      <c r="DP141" s="124"/>
      <c r="DQ141" s="156"/>
      <c r="DR141" s="157"/>
      <c r="DS141" s="158"/>
      <c r="DT141" s="159"/>
      <c r="DU141" s="160"/>
    </row>
    <row r="142" spans="1:125" ht="18.75" customHeight="1">
      <c r="A142" s="151"/>
      <c r="B142" s="152"/>
      <c r="C142" s="125"/>
      <c r="D142" s="125"/>
      <c r="E142" s="125"/>
      <c r="F142" s="125"/>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c r="AO142" s="126"/>
      <c r="AP142" s="126"/>
      <c r="AQ142" s="126"/>
      <c r="AR142" s="126"/>
      <c r="AS142" s="126"/>
      <c r="AT142" s="126"/>
      <c r="AU142" s="126"/>
      <c r="AV142" s="126"/>
      <c r="AW142" s="126"/>
      <c r="AX142" s="126"/>
      <c r="AY142" s="126"/>
      <c r="AZ142" s="126"/>
      <c r="BA142" s="126"/>
      <c r="BB142" s="126"/>
      <c r="BC142" s="126"/>
      <c r="BD142" s="126"/>
      <c r="BE142" s="126"/>
      <c r="BF142" s="126"/>
      <c r="BG142" s="126"/>
      <c r="BH142" s="126"/>
      <c r="BI142" s="126"/>
      <c r="BJ142" s="126"/>
      <c r="BK142" s="126"/>
      <c r="BL142" s="126"/>
      <c r="BM142" s="126"/>
      <c r="BN142" s="126"/>
      <c r="BO142" s="126"/>
      <c r="BP142" s="126"/>
      <c r="BQ142" s="126"/>
      <c r="BR142" s="126"/>
      <c r="BS142" s="126"/>
      <c r="BT142" s="126"/>
      <c r="BU142" s="126"/>
      <c r="BV142" s="126"/>
      <c r="BW142" s="126"/>
      <c r="BX142" s="126"/>
      <c r="BY142" s="126"/>
      <c r="BZ142" s="126"/>
      <c r="CA142" s="126"/>
      <c r="CB142" s="126"/>
      <c r="CC142" s="126"/>
      <c r="CD142" s="126"/>
      <c r="CE142" s="126"/>
      <c r="CF142" s="126"/>
      <c r="CG142" s="126"/>
      <c r="CH142" s="126"/>
      <c r="CI142" s="126"/>
      <c r="CJ142" s="126"/>
      <c r="CK142" s="126"/>
      <c r="CL142" s="126"/>
      <c r="CM142" s="126"/>
      <c r="CN142" s="126"/>
      <c r="CO142" s="126"/>
      <c r="CP142" s="126"/>
      <c r="CQ142" s="126"/>
      <c r="CR142" s="126"/>
      <c r="CS142" s="126"/>
      <c r="CT142" s="126"/>
      <c r="CU142" s="126"/>
      <c r="CV142" s="126"/>
      <c r="CW142" s="126"/>
      <c r="CX142" s="126"/>
      <c r="CY142" s="126"/>
      <c r="CZ142" s="126"/>
      <c r="DA142" s="126"/>
      <c r="DB142" s="126"/>
      <c r="DC142" s="126"/>
      <c r="DD142" s="126"/>
      <c r="DE142" s="126"/>
      <c r="DF142" s="126"/>
      <c r="DG142" s="126"/>
      <c r="DH142" s="126"/>
      <c r="DI142" s="126"/>
      <c r="DJ142" s="126"/>
      <c r="DK142" s="126"/>
      <c r="DL142" s="153"/>
      <c r="DM142" s="154"/>
      <c r="DN142" s="155"/>
      <c r="DO142" s="156"/>
      <c r="DP142" s="124"/>
      <c r="DQ142" s="156"/>
      <c r="DR142" s="157"/>
      <c r="DS142" s="158"/>
      <c r="DT142" s="159"/>
      <c r="DU142" s="160"/>
    </row>
    <row r="143" spans="1:125" ht="18.75" customHeight="1">
      <c r="A143" s="151"/>
      <c r="B143" s="152"/>
      <c r="C143" s="125"/>
      <c r="D143" s="125"/>
      <c r="E143" s="125"/>
      <c r="F143" s="125"/>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c r="AO143" s="126"/>
      <c r="AP143" s="126"/>
      <c r="AQ143" s="126"/>
      <c r="AR143" s="126"/>
      <c r="AS143" s="126"/>
      <c r="AT143" s="126"/>
      <c r="AU143" s="126"/>
      <c r="AV143" s="126"/>
      <c r="AW143" s="126"/>
      <c r="AX143" s="126"/>
      <c r="AY143" s="126"/>
      <c r="AZ143" s="126"/>
      <c r="BA143" s="126"/>
      <c r="BB143" s="126"/>
      <c r="BC143" s="126"/>
      <c r="BD143" s="126"/>
      <c r="BE143" s="126"/>
      <c r="BF143" s="126"/>
      <c r="BG143" s="126"/>
      <c r="BH143" s="126"/>
      <c r="BI143" s="126"/>
      <c r="BJ143" s="126"/>
      <c r="BK143" s="126"/>
      <c r="BL143" s="126"/>
      <c r="BM143" s="126"/>
      <c r="BN143" s="126"/>
      <c r="BO143" s="126"/>
      <c r="BP143" s="126"/>
      <c r="BQ143" s="126"/>
      <c r="BR143" s="126"/>
      <c r="BS143" s="126"/>
      <c r="BT143" s="126"/>
      <c r="BU143" s="126"/>
      <c r="BV143" s="126"/>
      <c r="BW143" s="126"/>
      <c r="BX143" s="126"/>
      <c r="BY143" s="126"/>
      <c r="BZ143" s="126"/>
      <c r="CA143" s="126"/>
      <c r="CB143" s="126"/>
      <c r="CC143" s="126"/>
      <c r="CD143" s="126"/>
      <c r="CE143" s="126"/>
      <c r="CF143" s="126"/>
      <c r="CG143" s="126"/>
      <c r="CH143" s="126"/>
      <c r="CI143" s="126"/>
      <c r="CJ143" s="126"/>
      <c r="CK143" s="126"/>
      <c r="CL143" s="126"/>
      <c r="CM143" s="126"/>
      <c r="CN143" s="126"/>
      <c r="CO143" s="126"/>
      <c r="CP143" s="126"/>
      <c r="CQ143" s="126"/>
      <c r="CR143" s="126"/>
      <c r="CS143" s="126"/>
      <c r="CT143" s="126"/>
      <c r="CU143" s="126"/>
      <c r="CV143" s="126"/>
      <c r="CW143" s="126"/>
      <c r="CX143" s="126"/>
      <c r="CY143" s="126"/>
      <c r="CZ143" s="126"/>
      <c r="DA143" s="126"/>
      <c r="DB143" s="126"/>
      <c r="DC143" s="126"/>
      <c r="DD143" s="126"/>
      <c r="DE143" s="126"/>
      <c r="DF143" s="126"/>
      <c r="DG143" s="126"/>
      <c r="DH143" s="126"/>
      <c r="DI143" s="126"/>
      <c r="DJ143" s="126"/>
      <c r="DK143" s="126"/>
      <c r="DL143" s="153"/>
      <c r="DM143" s="154"/>
      <c r="DN143" s="155"/>
      <c r="DO143" s="156"/>
      <c r="DP143" s="124"/>
      <c r="DQ143" s="156"/>
      <c r="DR143" s="157"/>
      <c r="DS143" s="158"/>
      <c r="DT143" s="159"/>
      <c r="DU143" s="160"/>
    </row>
    <row r="144" spans="1:125" ht="18.75" customHeight="1">
      <c r="A144" s="151"/>
      <c r="B144" s="152"/>
      <c r="C144" s="125"/>
      <c r="D144" s="125"/>
      <c r="E144" s="125"/>
      <c r="F144" s="125"/>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c r="AO144" s="126"/>
      <c r="AP144" s="126"/>
      <c r="AQ144" s="126"/>
      <c r="AR144" s="126"/>
      <c r="AS144" s="126"/>
      <c r="AT144" s="126"/>
      <c r="AU144" s="126"/>
      <c r="AV144" s="126"/>
      <c r="AW144" s="126"/>
      <c r="AX144" s="126"/>
      <c r="AY144" s="126"/>
      <c r="AZ144" s="126"/>
      <c r="BA144" s="126"/>
      <c r="BB144" s="126"/>
      <c r="BC144" s="126"/>
      <c r="BD144" s="126"/>
      <c r="BE144" s="126"/>
      <c r="BF144" s="126"/>
      <c r="BG144" s="126"/>
      <c r="BH144" s="126"/>
      <c r="BI144" s="126"/>
      <c r="BJ144" s="126"/>
      <c r="BK144" s="126"/>
      <c r="BL144" s="126"/>
      <c r="BM144" s="126"/>
      <c r="BN144" s="126"/>
      <c r="BO144" s="126"/>
      <c r="BP144" s="126"/>
      <c r="BQ144" s="126"/>
      <c r="BR144" s="126"/>
      <c r="BS144" s="126"/>
      <c r="BT144" s="126"/>
      <c r="BU144" s="126"/>
      <c r="BV144" s="126"/>
      <c r="BW144" s="126"/>
      <c r="BX144" s="126"/>
      <c r="BY144" s="126"/>
      <c r="BZ144" s="126"/>
      <c r="CA144" s="126"/>
      <c r="CB144" s="126"/>
      <c r="CC144" s="126"/>
      <c r="CD144" s="126"/>
      <c r="CE144" s="126"/>
      <c r="CF144" s="126"/>
      <c r="CG144" s="126"/>
      <c r="CH144" s="126"/>
      <c r="CI144" s="126"/>
      <c r="CJ144" s="126"/>
      <c r="CK144" s="126"/>
      <c r="CL144" s="126"/>
      <c r="CM144" s="126"/>
      <c r="CN144" s="126"/>
      <c r="CO144" s="126"/>
      <c r="CP144" s="126"/>
      <c r="CQ144" s="126"/>
      <c r="CR144" s="126"/>
      <c r="CS144" s="126"/>
      <c r="CT144" s="126"/>
      <c r="CU144" s="126"/>
      <c r="CV144" s="126"/>
      <c r="CW144" s="126"/>
      <c r="CX144" s="126"/>
      <c r="CY144" s="126"/>
      <c r="CZ144" s="126"/>
      <c r="DA144" s="126"/>
      <c r="DB144" s="126"/>
      <c r="DC144" s="126"/>
      <c r="DD144" s="126"/>
      <c r="DE144" s="126"/>
      <c r="DF144" s="126"/>
      <c r="DG144" s="126"/>
      <c r="DH144" s="126"/>
      <c r="DI144" s="126"/>
      <c r="DJ144" s="126"/>
      <c r="DK144" s="126"/>
      <c r="DL144" s="153"/>
      <c r="DM144" s="154"/>
      <c r="DN144" s="155"/>
      <c r="DO144" s="156"/>
      <c r="DP144" s="124"/>
      <c r="DQ144" s="156"/>
      <c r="DR144" s="157"/>
      <c r="DS144" s="158"/>
      <c r="DT144" s="159"/>
      <c r="DU144" s="160"/>
    </row>
    <row r="145" spans="1:125" ht="18.75" customHeight="1">
      <c r="A145" s="151"/>
      <c r="B145" s="152"/>
      <c r="C145" s="125"/>
      <c r="D145" s="125"/>
      <c r="E145" s="125"/>
      <c r="F145" s="125"/>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c r="AO145" s="126"/>
      <c r="AP145" s="126"/>
      <c r="AQ145" s="126"/>
      <c r="AR145" s="126"/>
      <c r="AS145" s="126"/>
      <c r="AT145" s="126"/>
      <c r="AU145" s="126"/>
      <c r="AV145" s="126"/>
      <c r="AW145" s="126"/>
      <c r="AX145" s="126"/>
      <c r="AY145" s="126"/>
      <c r="AZ145" s="126"/>
      <c r="BA145" s="126"/>
      <c r="BB145" s="126"/>
      <c r="BC145" s="126"/>
      <c r="BD145" s="126"/>
      <c r="BE145" s="126"/>
      <c r="BF145" s="126"/>
      <c r="BG145" s="126"/>
      <c r="BH145" s="126"/>
      <c r="BI145" s="126"/>
      <c r="BJ145" s="126"/>
      <c r="BK145" s="126"/>
      <c r="BL145" s="126"/>
      <c r="BM145" s="126"/>
      <c r="BN145" s="126"/>
      <c r="BO145" s="126"/>
      <c r="BP145" s="126"/>
      <c r="BQ145" s="126"/>
      <c r="BR145" s="126"/>
      <c r="BS145" s="126"/>
      <c r="BT145" s="126"/>
      <c r="BU145" s="126"/>
      <c r="BV145" s="126"/>
      <c r="BW145" s="126"/>
      <c r="BX145" s="126"/>
      <c r="BY145" s="126"/>
      <c r="BZ145" s="126"/>
      <c r="CA145" s="126"/>
      <c r="CB145" s="126"/>
      <c r="CC145" s="126"/>
      <c r="CD145" s="126"/>
      <c r="CE145" s="126"/>
      <c r="CF145" s="126"/>
      <c r="CG145" s="126"/>
      <c r="CH145" s="126"/>
      <c r="CI145" s="126"/>
      <c r="CJ145" s="126"/>
      <c r="CK145" s="126"/>
      <c r="CL145" s="126"/>
      <c r="CM145" s="126"/>
      <c r="CN145" s="126"/>
      <c r="CO145" s="126"/>
      <c r="CP145" s="126"/>
      <c r="CQ145" s="126"/>
      <c r="CR145" s="126"/>
      <c r="CS145" s="126"/>
      <c r="CT145" s="126"/>
      <c r="CU145" s="126"/>
      <c r="CV145" s="126"/>
      <c r="CW145" s="126"/>
      <c r="CX145" s="126"/>
      <c r="CY145" s="126"/>
      <c r="CZ145" s="126"/>
      <c r="DA145" s="126"/>
      <c r="DB145" s="126"/>
      <c r="DC145" s="126"/>
      <c r="DD145" s="126"/>
      <c r="DE145" s="126"/>
      <c r="DF145" s="126"/>
      <c r="DG145" s="126"/>
      <c r="DH145" s="126"/>
      <c r="DI145" s="126"/>
      <c r="DJ145" s="126"/>
      <c r="DK145" s="126"/>
      <c r="DL145" s="153"/>
      <c r="DM145" s="154"/>
      <c r="DN145" s="155"/>
      <c r="DO145" s="156"/>
      <c r="DP145" s="124"/>
      <c r="DQ145" s="156"/>
      <c r="DR145" s="157"/>
      <c r="DS145" s="158"/>
      <c r="DT145" s="159"/>
      <c r="DU145" s="160"/>
    </row>
    <row r="146" spans="1:125" ht="18.75" customHeight="1">
      <c r="A146" s="151"/>
      <c r="B146" s="152"/>
      <c r="C146" s="125"/>
      <c r="D146" s="125"/>
      <c r="E146" s="125"/>
      <c r="F146" s="125"/>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c r="AO146" s="126"/>
      <c r="AP146" s="126"/>
      <c r="AQ146" s="126"/>
      <c r="AR146" s="126"/>
      <c r="AS146" s="126"/>
      <c r="AT146" s="126"/>
      <c r="AU146" s="126"/>
      <c r="AV146" s="126"/>
      <c r="AW146" s="126"/>
      <c r="AX146" s="126"/>
      <c r="AY146" s="126"/>
      <c r="AZ146" s="126"/>
      <c r="BA146" s="126"/>
      <c r="BB146" s="126"/>
      <c r="BC146" s="126"/>
      <c r="BD146" s="126"/>
      <c r="BE146" s="126"/>
      <c r="BF146" s="126"/>
      <c r="BG146" s="126"/>
      <c r="BH146" s="126"/>
      <c r="BI146" s="126"/>
      <c r="BJ146" s="126"/>
      <c r="BK146" s="126"/>
      <c r="BL146" s="126"/>
      <c r="BM146" s="126"/>
      <c r="BN146" s="126"/>
      <c r="BO146" s="126"/>
      <c r="BP146" s="126"/>
      <c r="BQ146" s="126"/>
      <c r="BR146" s="126"/>
      <c r="BS146" s="126"/>
      <c r="BT146" s="126"/>
      <c r="BU146" s="126"/>
      <c r="BV146" s="126"/>
      <c r="BW146" s="126"/>
      <c r="BX146" s="126"/>
      <c r="BY146" s="126"/>
      <c r="BZ146" s="126"/>
      <c r="CA146" s="126"/>
      <c r="CB146" s="126"/>
      <c r="CC146" s="126"/>
      <c r="CD146" s="126"/>
      <c r="CE146" s="126"/>
      <c r="CF146" s="126"/>
      <c r="CG146" s="126"/>
      <c r="CH146" s="126"/>
      <c r="CI146" s="126"/>
      <c r="CJ146" s="126"/>
      <c r="CK146" s="126"/>
      <c r="CL146" s="126"/>
      <c r="CM146" s="126"/>
      <c r="CN146" s="126"/>
      <c r="CO146" s="126"/>
      <c r="CP146" s="126"/>
      <c r="CQ146" s="126"/>
      <c r="CR146" s="126"/>
      <c r="CS146" s="126"/>
      <c r="CT146" s="126"/>
      <c r="CU146" s="126"/>
      <c r="CV146" s="126"/>
      <c r="CW146" s="126"/>
      <c r="CX146" s="126"/>
      <c r="CY146" s="126"/>
      <c r="CZ146" s="126"/>
      <c r="DA146" s="126"/>
      <c r="DB146" s="126"/>
      <c r="DC146" s="126"/>
      <c r="DD146" s="126"/>
      <c r="DE146" s="126"/>
      <c r="DF146" s="126"/>
      <c r="DG146" s="126"/>
      <c r="DH146" s="126"/>
      <c r="DI146" s="126"/>
      <c r="DJ146" s="126"/>
      <c r="DK146" s="126"/>
      <c r="DL146" s="153"/>
      <c r="DM146" s="154"/>
      <c r="DN146" s="155"/>
      <c r="DO146" s="156"/>
      <c r="DP146" s="124"/>
      <c r="DQ146" s="156"/>
      <c r="DR146" s="157"/>
      <c r="DS146" s="158"/>
      <c r="DT146" s="159"/>
      <c r="DU146" s="160"/>
    </row>
    <row r="147" spans="1:125" ht="18.75" customHeight="1">
      <c r="A147" s="151"/>
      <c r="B147" s="152"/>
      <c r="C147" s="125"/>
      <c r="D147" s="125"/>
      <c r="E147" s="125"/>
      <c r="F147" s="125"/>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c r="AO147" s="126"/>
      <c r="AP147" s="126"/>
      <c r="AQ147" s="126"/>
      <c r="AR147" s="126"/>
      <c r="AS147" s="126"/>
      <c r="AT147" s="126"/>
      <c r="AU147" s="126"/>
      <c r="AV147" s="126"/>
      <c r="AW147" s="126"/>
      <c r="AX147" s="126"/>
      <c r="AY147" s="126"/>
      <c r="AZ147" s="126"/>
      <c r="BA147" s="126"/>
      <c r="BB147" s="126"/>
      <c r="BC147" s="126"/>
      <c r="BD147" s="126"/>
      <c r="BE147" s="126"/>
      <c r="BF147" s="126"/>
      <c r="BG147" s="126"/>
      <c r="BH147" s="126"/>
      <c r="BI147" s="126"/>
      <c r="BJ147" s="126"/>
      <c r="BK147" s="126"/>
      <c r="BL147" s="126"/>
      <c r="BM147" s="126"/>
      <c r="BN147" s="126"/>
      <c r="BO147" s="126"/>
      <c r="BP147" s="126"/>
      <c r="BQ147" s="126"/>
      <c r="BR147" s="126"/>
      <c r="BS147" s="126"/>
      <c r="BT147" s="126"/>
      <c r="BU147" s="126"/>
      <c r="BV147" s="126"/>
      <c r="BW147" s="126"/>
      <c r="BX147" s="126"/>
      <c r="BY147" s="126"/>
      <c r="BZ147" s="126"/>
      <c r="CA147" s="126"/>
      <c r="CB147" s="126"/>
      <c r="CC147" s="126"/>
      <c r="CD147" s="126"/>
      <c r="CE147" s="126"/>
      <c r="CF147" s="126"/>
      <c r="CG147" s="126"/>
      <c r="CH147" s="126"/>
      <c r="CI147" s="126"/>
      <c r="CJ147" s="126"/>
      <c r="CK147" s="126"/>
      <c r="CL147" s="126"/>
      <c r="CM147" s="126"/>
      <c r="CN147" s="126"/>
      <c r="CO147" s="126"/>
      <c r="CP147" s="126"/>
      <c r="CQ147" s="126"/>
      <c r="CR147" s="126"/>
      <c r="CS147" s="126"/>
      <c r="CT147" s="126"/>
      <c r="CU147" s="126"/>
      <c r="CV147" s="126"/>
      <c r="CW147" s="126"/>
      <c r="CX147" s="126"/>
      <c r="CY147" s="126"/>
      <c r="CZ147" s="126"/>
      <c r="DA147" s="126"/>
      <c r="DB147" s="126"/>
      <c r="DC147" s="126"/>
      <c r="DD147" s="126"/>
      <c r="DE147" s="126"/>
      <c r="DF147" s="126"/>
      <c r="DG147" s="126"/>
      <c r="DH147" s="126"/>
      <c r="DI147" s="126"/>
      <c r="DJ147" s="126"/>
      <c r="DK147" s="126"/>
      <c r="DL147" s="153"/>
      <c r="DM147" s="154"/>
      <c r="DN147" s="155"/>
      <c r="DO147" s="156"/>
      <c r="DP147" s="124"/>
      <c r="DQ147" s="156"/>
      <c r="DR147" s="157"/>
      <c r="DS147" s="158"/>
      <c r="DT147" s="159"/>
      <c r="DU147" s="160"/>
    </row>
    <row r="148" spans="1:125" ht="18.75" customHeight="1">
      <c r="A148" s="151"/>
      <c r="B148" s="152"/>
      <c r="C148" s="125"/>
      <c r="D148" s="125"/>
      <c r="E148" s="125"/>
      <c r="F148" s="125"/>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c r="AO148" s="126"/>
      <c r="AP148" s="126"/>
      <c r="AQ148" s="126"/>
      <c r="AR148" s="126"/>
      <c r="AS148" s="126"/>
      <c r="AT148" s="126"/>
      <c r="AU148" s="126"/>
      <c r="AV148" s="126"/>
      <c r="AW148" s="126"/>
      <c r="AX148" s="126"/>
      <c r="AY148" s="126"/>
      <c r="AZ148" s="126"/>
      <c r="BA148" s="126"/>
      <c r="BB148" s="126"/>
      <c r="BC148" s="126"/>
      <c r="BD148" s="126"/>
      <c r="BE148" s="126"/>
      <c r="BF148" s="126"/>
      <c r="BG148" s="126"/>
      <c r="BH148" s="126"/>
      <c r="BI148" s="126"/>
      <c r="BJ148" s="126"/>
      <c r="BK148" s="126"/>
      <c r="BL148" s="126"/>
      <c r="BM148" s="126"/>
      <c r="BN148" s="126"/>
      <c r="BO148" s="126"/>
      <c r="BP148" s="126"/>
      <c r="BQ148" s="126"/>
      <c r="BR148" s="126"/>
      <c r="BS148" s="126"/>
      <c r="BT148" s="126"/>
      <c r="BU148" s="126"/>
      <c r="BV148" s="126"/>
      <c r="BW148" s="126"/>
      <c r="BX148" s="126"/>
      <c r="BY148" s="126"/>
      <c r="BZ148" s="126"/>
      <c r="CA148" s="126"/>
      <c r="CB148" s="126"/>
      <c r="CC148" s="126"/>
      <c r="CD148" s="126"/>
      <c r="CE148" s="126"/>
      <c r="CF148" s="126"/>
      <c r="CG148" s="126"/>
      <c r="CH148" s="126"/>
      <c r="CI148" s="126"/>
      <c r="CJ148" s="126"/>
      <c r="CK148" s="126"/>
      <c r="CL148" s="126"/>
      <c r="CM148" s="126"/>
      <c r="CN148" s="126"/>
      <c r="CO148" s="126"/>
      <c r="CP148" s="126"/>
      <c r="CQ148" s="126"/>
      <c r="CR148" s="126"/>
      <c r="CS148" s="126"/>
      <c r="CT148" s="126"/>
      <c r="CU148" s="126"/>
      <c r="CV148" s="126"/>
      <c r="CW148" s="126"/>
      <c r="CX148" s="126"/>
      <c r="CY148" s="126"/>
      <c r="CZ148" s="126"/>
      <c r="DA148" s="126"/>
      <c r="DB148" s="126"/>
      <c r="DC148" s="126"/>
      <c r="DD148" s="126"/>
      <c r="DE148" s="126"/>
      <c r="DF148" s="126"/>
      <c r="DG148" s="126"/>
      <c r="DH148" s="126"/>
      <c r="DI148" s="126"/>
      <c r="DJ148" s="126"/>
      <c r="DK148" s="126"/>
      <c r="DL148" s="153"/>
      <c r="DM148" s="154"/>
      <c r="DN148" s="155"/>
      <c r="DO148" s="156"/>
      <c r="DP148" s="124"/>
      <c r="DQ148" s="156"/>
      <c r="DR148" s="157"/>
      <c r="DS148" s="158"/>
      <c r="DT148" s="159"/>
      <c r="DU148" s="160"/>
    </row>
    <row r="149" spans="1:125" ht="18.75" customHeight="1">
      <c r="A149" s="151"/>
      <c r="B149" s="152"/>
      <c r="C149" s="125"/>
      <c r="D149" s="125"/>
      <c r="E149" s="125"/>
      <c r="F149" s="125"/>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c r="AO149" s="126"/>
      <c r="AP149" s="126"/>
      <c r="AQ149" s="126"/>
      <c r="AR149" s="126"/>
      <c r="AS149" s="126"/>
      <c r="AT149" s="126"/>
      <c r="AU149" s="126"/>
      <c r="AV149" s="126"/>
      <c r="AW149" s="126"/>
      <c r="AX149" s="126"/>
      <c r="AY149" s="126"/>
      <c r="AZ149" s="126"/>
      <c r="BA149" s="126"/>
      <c r="BB149" s="126"/>
      <c r="BC149" s="126"/>
      <c r="BD149" s="126"/>
      <c r="BE149" s="126"/>
      <c r="BF149" s="126"/>
      <c r="BG149" s="126"/>
      <c r="BH149" s="126"/>
      <c r="BI149" s="126"/>
      <c r="BJ149" s="126"/>
      <c r="BK149" s="126"/>
      <c r="BL149" s="126"/>
      <c r="BM149" s="126"/>
      <c r="BN149" s="126"/>
      <c r="BO149" s="126"/>
      <c r="BP149" s="126"/>
      <c r="BQ149" s="126"/>
      <c r="BR149" s="126"/>
      <c r="BS149" s="126"/>
      <c r="BT149" s="126"/>
      <c r="BU149" s="126"/>
      <c r="BV149" s="126"/>
      <c r="BW149" s="126"/>
      <c r="BX149" s="126"/>
      <c r="BY149" s="126"/>
      <c r="BZ149" s="126"/>
      <c r="CA149" s="126"/>
      <c r="CB149" s="126"/>
      <c r="CC149" s="126"/>
      <c r="CD149" s="126"/>
      <c r="CE149" s="126"/>
      <c r="CF149" s="126"/>
      <c r="CG149" s="126"/>
      <c r="CH149" s="126"/>
      <c r="CI149" s="126"/>
      <c r="CJ149" s="126"/>
      <c r="CK149" s="126"/>
      <c r="CL149" s="126"/>
      <c r="CM149" s="126"/>
      <c r="CN149" s="126"/>
      <c r="CO149" s="126"/>
      <c r="CP149" s="126"/>
      <c r="CQ149" s="126"/>
      <c r="CR149" s="126"/>
      <c r="CS149" s="126"/>
      <c r="CT149" s="126"/>
      <c r="CU149" s="126"/>
      <c r="CV149" s="126"/>
      <c r="CW149" s="126"/>
      <c r="CX149" s="126"/>
      <c r="CY149" s="126"/>
      <c r="CZ149" s="126"/>
      <c r="DA149" s="126"/>
      <c r="DB149" s="126"/>
      <c r="DC149" s="126"/>
      <c r="DD149" s="126"/>
      <c r="DE149" s="126"/>
      <c r="DF149" s="126"/>
      <c r="DG149" s="126"/>
      <c r="DH149" s="126"/>
      <c r="DI149" s="126"/>
      <c r="DJ149" s="126"/>
      <c r="DK149" s="126"/>
      <c r="DL149" s="153"/>
      <c r="DM149" s="154"/>
      <c r="DN149" s="155"/>
      <c r="DO149" s="156"/>
      <c r="DP149" s="124"/>
      <c r="DQ149" s="156"/>
      <c r="DR149" s="157"/>
      <c r="DS149" s="158"/>
      <c r="DT149" s="159"/>
      <c r="DU149" s="160"/>
    </row>
    <row r="150" spans="1:125" ht="18.75" customHeight="1">
      <c r="A150" s="151"/>
      <c r="B150" s="152"/>
      <c r="C150" s="125"/>
      <c r="D150" s="125"/>
      <c r="E150" s="125"/>
      <c r="F150" s="125"/>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c r="AQ150" s="126"/>
      <c r="AR150" s="126"/>
      <c r="AS150" s="126"/>
      <c r="AT150" s="126"/>
      <c r="AU150" s="126"/>
      <c r="AV150" s="126"/>
      <c r="AW150" s="126"/>
      <c r="AX150" s="126"/>
      <c r="AY150" s="126"/>
      <c r="AZ150" s="126"/>
      <c r="BA150" s="126"/>
      <c r="BB150" s="126"/>
      <c r="BC150" s="126"/>
      <c r="BD150" s="126"/>
      <c r="BE150" s="126"/>
      <c r="BF150" s="126"/>
      <c r="BG150" s="126"/>
      <c r="BH150" s="126"/>
      <c r="BI150" s="126"/>
      <c r="BJ150" s="126"/>
      <c r="BK150" s="126"/>
      <c r="BL150" s="126"/>
      <c r="BM150" s="126"/>
      <c r="BN150" s="126"/>
      <c r="BO150" s="126"/>
      <c r="BP150" s="126"/>
      <c r="BQ150" s="126"/>
      <c r="BR150" s="126"/>
      <c r="BS150" s="126"/>
      <c r="BT150" s="126"/>
      <c r="BU150" s="126"/>
      <c r="BV150" s="126"/>
      <c r="BW150" s="126"/>
      <c r="BX150" s="126"/>
      <c r="BY150" s="126"/>
      <c r="BZ150" s="126"/>
      <c r="CA150" s="126"/>
      <c r="CB150" s="126"/>
      <c r="CC150" s="126"/>
      <c r="CD150" s="126"/>
      <c r="CE150" s="126"/>
      <c r="CF150" s="126"/>
      <c r="CG150" s="126"/>
      <c r="CH150" s="126"/>
      <c r="CI150" s="126"/>
      <c r="CJ150" s="126"/>
      <c r="CK150" s="126"/>
      <c r="CL150" s="126"/>
      <c r="CM150" s="126"/>
      <c r="CN150" s="126"/>
      <c r="CO150" s="126"/>
      <c r="CP150" s="126"/>
      <c r="CQ150" s="126"/>
      <c r="CR150" s="126"/>
      <c r="CS150" s="126"/>
      <c r="CT150" s="126"/>
      <c r="CU150" s="126"/>
      <c r="CV150" s="126"/>
      <c r="CW150" s="126"/>
      <c r="CX150" s="126"/>
      <c r="CY150" s="126"/>
      <c r="CZ150" s="126"/>
      <c r="DA150" s="126"/>
      <c r="DB150" s="126"/>
      <c r="DC150" s="126"/>
      <c r="DD150" s="126"/>
      <c r="DE150" s="126"/>
      <c r="DF150" s="126"/>
      <c r="DG150" s="126"/>
      <c r="DH150" s="126"/>
      <c r="DI150" s="126"/>
      <c r="DJ150" s="126"/>
      <c r="DK150" s="126"/>
      <c r="DL150" s="153"/>
      <c r="DM150" s="154"/>
      <c r="DN150" s="155"/>
      <c r="DO150" s="156"/>
      <c r="DP150" s="124"/>
      <c r="DQ150" s="156"/>
      <c r="DR150" s="157"/>
      <c r="DS150" s="158"/>
      <c r="DT150" s="159"/>
      <c r="DU150" s="160"/>
    </row>
    <row r="151" spans="1:125" ht="18.75" customHeight="1">
      <c r="A151" s="151"/>
      <c r="B151" s="152"/>
      <c r="C151" s="125"/>
      <c r="D151" s="125"/>
      <c r="E151" s="125"/>
      <c r="F151" s="125"/>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c r="AO151" s="126"/>
      <c r="AP151" s="126"/>
      <c r="AQ151" s="126"/>
      <c r="AR151" s="126"/>
      <c r="AS151" s="126"/>
      <c r="AT151" s="126"/>
      <c r="AU151" s="126"/>
      <c r="AV151" s="126"/>
      <c r="AW151" s="126"/>
      <c r="AX151" s="126"/>
      <c r="AY151" s="126"/>
      <c r="AZ151" s="126"/>
      <c r="BA151" s="126"/>
      <c r="BB151" s="126"/>
      <c r="BC151" s="126"/>
      <c r="BD151" s="126"/>
      <c r="BE151" s="126"/>
      <c r="BF151" s="126"/>
      <c r="BG151" s="126"/>
      <c r="BH151" s="126"/>
      <c r="BI151" s="126"/>
      <c r="BJ151" s="126"/>
      <c r="BK151" s="126"/>
      <c r="BL151" s="126"/>
      <c r="BM151" s="126"/>
      <c r="BN151" s="126"/>
      <c r="BO151" s="126"/>
      <c r="BP151" s="126"/>
      <c r="BQ151" s="126"/>
      <c r="BR151" s="126"/>
      <c r="BS151" s="126"/>
      <c r="BT151" s="126"/>
      <c r="BU151" s="126"/>
      <c r="BV151" s="126"/>
      <c r="BW151" s="126"/>
      <c r="BX151" s="126"/>
      <c r="BY151" s="126"/>
      <c r="BZ151" s="126"/>
      <c r="CA151" s="126"/>
      <c r="CB151" s="126"/>
      <c r="CC151" s="126"/>
      <c r="CD151" s="126"/>
      <c r="CE151" s="126"/>
      <c r="CF151" s="126"/>
      <c r="CG151" s="126"/>
      <c r="CH151" s="126"/>
      <c r="CI151" s="126"/>
      <c r="CJ151" s="126"/>
      <c r="CK151" s="126"/>
      <c r="CL151" s="126"/>
      <c r="CM151" s="126"/>
      <c r="CN151" s="126"/>
      <c r="CO151" s="126"/>
      <c r="CP151" s="126"/>
      <c r="CQ151" s="126"/>
      <c r="CR151" s="126"/>
      <c r="CS151" s="126"/>
      <c r="CT151" s="126"/>
      <c r="CU151" s="126"/>
      <c r="CV151" s="126"/>
      <c r="CW151" s="126"/>
      <c r="CX151" s="126"/>
      <c r="CY151" s="126"/>
      <c r="CZ151" s="126"/>
      <c r="DA151" s="126"/>
      <c r="DB151" s="126"/>
      <c r="DC151" s="126"/>
      <c r="DD151" s="126"/>
      <c r="DE151" s="126"/>
      <c r="DF151" s="126"/>
      <c r="DG151" s="126"/>
      <c r="DH151" s="126"/>
      <c r="DI151" s="126"/>
      <c r="DJ151" s="126"/>
      <c r="DK151" s="126"/>
      <c r="DL151" s="153"/>
      <c r="DM151" s="154"/>
      <c r="DN151" s="155"/>
      <c r="DO151" s="156"/>
      <c r="DP151" s="124"/>
      <c r="DQ151" s="156"/>
      <c r="DR151" s="157"/>
      <c r="DS151" s="158"/>
      <c r="DT151" s="159"/>
      <c r="DU151" s="160"/>
    </row>
    <row r="152" spans="1:125" ht="18.75" customHeight="1">
      <c r="A152" s="151"/>
      <c r="B152" s="152"/>
      <c r="C152" s="125"/>
      <c r="D152" s="125"/>
      <c r="E152" s="125"/>
      <c r="F152" s="125"/>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c r="AO152" s="126"/>
      <c r="AP152" s="126"/>
      <c r="AQ152" s="126"/>
      <c r="AR152" s="126"/>
      <c r="AS152" s="126"/>
      <c r="AT152" s="126"/>
      <c r="AU152" s="126"/>
      <c r="AV152" s="126"/>
      <c r="AW152" s="126"/>
      <c r="AX152" s="126"/>
      <c r="AY152" s="126"/>
      <c r="AZ152" s="126"/>
      <c r="BA152" s="126"/>
      <c r="BB152" s="126"/>
      <c r="BC152" s="126"/>
      <c r="BD152" s="126"/>
      <c r="BE152" s="126"/>
      <c r="BF152" s="126"/>
      <c r="BG152" s="126"/>
      <c r="BH152" s="126"/>
      <c r="BI152" s="126"/>
      <c r="BJ152" s="126"/>
      <c r="BK152" s="126"/>
      <c r="BL152" s="126"/>
      <c r="BM152" s="126"/>
      <c r="BN152" s="126"/>
      <c r="BO152" s="126"/>
      <c r="BP152" s="126"/>
      <c r="BQ152" s="126"/>
      <c r="BR152" s="126"/>
      <c r="BS152" s="126"/>
      <c r="BT152" s="126"/>
      <c r="BU152" s="126"/>
      <c r="BV152" s="126"/>
      <c r="BW152" s="126"/>
      <c r="BX152" s="126"/>
      <c r="BY152" s="126"/>
      <c r="BZ152" s="126"/>
      <c r="CA152" s="126"/>
      <c r="CB152" s="126"/>
      <c r="CC152" s="126"/>
      <c r="CD152" s="126"/>
      <c r="CE152" s="126"/>
      <c r="CF152" s="126"/>
      <c r="CG152" s="126"/>
      <c r="CH152" s="126"/>
      <c r="CI152" s="126"/>
      <c r="CJ152" s="126"/>
      <c r="CK152" s="126"/>
      <c r="CL152" s="126"/>
      <c r="CM152" s="126"/>
      <c r="CN152" s="126"/>
      <c r="CO152" s="126"/>
      <c r="CP152" s="126"/>
      <c r="CQ152" s="126"/>
      <c r="CR152" s="126"/>
      <c r="CS152" s="126"/>
      <c r="CT152" s="126"/>
      <c r="CU152" s="126"/>
      <c r="CV152" s="126"/>
      <c r="CW152" s="126"/>
      <c r="CX152" s="126"/>
      <c r="CY152" s="126"/>
      <c r="CZ152" s="126"/>
      <c r="DA152" s="126"/>
      <c r="DB152" s="126"/>
      <c r="DC152" s="126"/>
      <c r="DD152" s="126"/>
      <c r="DE152" s="126"/>
      <c r="DF152" s="126"/>
      <c r="DG152" s="126"/>
      <c r="DH152" s="126"/>
      <c r="DI152" s="126"/>
      <c r="DJ152" s="126"/>
      <c r="DK152" s="126"/>
      <c r="DL152" s="153"/>
      <c r="DM152" s="154"/>
      <c r="DN152" s="155"/>
      <c r="DO152" s="156"/>
      <c r="DP152" s="124"/>
      <c r="DQ152" s="156"/>
      <c r="DR152" s="157"/>
      <c r="DS152" s="158"/>
      <c r="DT152" s="159"/>
      <c r="DU152" s="160"/>
    </row>
    <row r="153" spans="1:125" ht="18.75" customHeight="1">
      <c r="A153" s="151"/>
      <c r="B153" s="152"/>
      <c r="C153" s="125"/>
      <c r="D153" s="125"/>
      <c r="E153" s="125"/>
      <c r="F153" s="125"/>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c r="AO153" s="126"/>
      <c r="AP153" s="126"/>
      <c r="AQ153" s="126"/>
      <c r="AR153" s="126"/>
      <c r="AS153" s="126"/>
      <c r="AT153" s="126"/>
      <c r="AU153" s="126"/>
      <c r="AV153" s="126"/>
      <c r="AW153" s="126"/>
      <c r="AX153" s="126"/>
      <c r="AY153" s="126"/>
      <c r="AZ153" s="126"/>
      <c r="BA153" s="126"/>
      <c r="BB153" s="126"/>
      <c r="BC153" s="126"/>
      <c r="BD153" s="126"/>
      <c r="BE153" s="126"/>
      <c r="BF153" s="126"/>
      <c r="BG153" s="126"/>
      <c r="BH153" s="126"/>
      <c r="BI153" s="126"/>
      <c r="BJ153" s="126"/>
      <c r="BK153" s="126"/>
      <c r="BL153" s="126"/>
      <c r="BM153" s="126"/>
      <c r="BN153" s="126"/>
      <c r="BO153" s="126"/>
      <c r="BP153" s="126"/>
      <c r="BQ153" s="126"/>
      <c r="BR153" s="126"/>
      <c r="BS153" s="126"/>
      <c r="BT153" s="126"/>
      <c r="BU153" s="126"/>
      <c r="BV153" s="126"/>
      <c r="BW153" s="126"/>
      <c r="BX153" s="126"/>
      <c r="BY153" s="126"/>
      <c r="BZ153" s="126"/>
      <c r="CA153" s="126"/>
      <c r="CB153" s="126"/>
      <c r="CC153" s="126"/>
      <c r="CD153" s="126"/>
      <c r="CE153" s="126"/>
      <c r="CF153" s="126"/>
      <c r="CG153" s="126"/>
      <c r="CH153" s="126"/>
      <c r="CI153" s="126"/>
      <c r="CJ153" s="126"/>
      <c r="CK153" s="126"/>
      <c r="CL153" s="126"/>
      <c r="CM153" s="126"/>
      <c r="CN153" s="126"/>
      <c r="CO153" s="126"/>
      <c r="CP153" s="126"/>
      <c r="CQ153" s="126"/>
      <c r="CR153" s="126"/>
      <c r="CS153" s="126"/>
      <c r="CT153" s="126"/>
      <c r="CU153" s="126"/>
      <c r="CV153" s="126"/>
      <c r="CW153" s="126"/>
      <c r="CX153" s="126"/>
      <c r="CY153" s="126"/>
      <c r="CZ153" s="126"/>
      <c r="DA153" s="126"/>
      <c r="DB153" s="126"/>
      <c r="DC153" s="126"/>
      <c r="DD153" s="126"/>
      <c r="DE153" s="126"/>
      <c r="DF153" s="126"/>
      <c r="DG153" s="126"/>
      <c r="DH153" s="126"/>
      <c r="DI153" s="126"/>
      <c r="DJ153" s="126"/>
      <c r="DK153" s="126"/>
      <c r="DL153" s="153"/>
      <c r="DM153" s="154"/>
      <c r="DN153" s="155"/>
      <c r="DO153" s="156"/>
      <c r="DP153" s="124"/>
      <c r="DQ153" s="156"/>
      <c r="DR153" s="157"/>
      <c r="DS153" s="158"/>
      <c r="DT153" s="159"/>
      <c r="DU153" s="160"/>
    </row>
    <row r="154" spans="1:125" ht="18.75" customHeight="1">
      <c r="A154" s="151"/>
      <c r="B154" s="152"/>
      <c r="C154" s="125"/>
      <c r="D154" s="125"/>
      <c r="E154" s="125"/>
      <c r="F154" s="125"/>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c r="AO154" s="126"/>
      <c r="AP154" s="126"/>
      <c r="AQ154" s="126"/>
      <c r="AR154" s="126"/>
      <c r="AS154" s="126"/>
      <c r="AT154" s="126"/>
      <c r="AU154" s="126"/>
      <c r="AV154" s="126"/>
      <c r="AW154" s="126"/>
      <c r="AX154" s="126"/>
      <c r="AY154" s="126"/>
      <c r="AZ154" s="126"/>
      <c r="BA154" s="126"/>
      <c r="BB154" s="126"/>
      <c r="BC154" s="126"/>
      <c r="BD154" s="126"/>
      <c r="BE154" s="126"/>
      <c r="BF154" s="126"/>
      <c r="BG154" s="126"/>
      <c r="BH154" s="126"/>
      <c r="BI154" s="126"/>
      <c r="BJ154" s="126"/>
      <c r="BK154" s="126"/>
      <c r="BL154" s="126"/>
      <c r="BM154" s="126"/>
      <c r="BN154" s="126"/>
      <c r="BO154" s="126"/>
      <c r="BP154" s="126"/>
      <c r="BQ154" s="126"/>
      <c r="BR154" s="126"/>
      <c r="BS154" s="126"/>
      <c r="BT154" s="126"/>
      <c r="BU154" s="126"/>
      <c r="BV154" s="126"/>
      <c r="BW154" s="126"/>
      <c r="BX154" s="126"/>
      <c r="BY154" s="126"/>
      <c r="BZ154" s="126"/>
      <c r="CA154" s="126"/>
      <c r="CB154" s="126"/>
      <c r="CC154" s="126"/>
      <c r="CD154" s="126"/>
      <c r="CE154" s="126"/>
      <c r="CF154" s="126"/>
      <c r="CG154" s="126"/>
      <c r="CH154" s="126"/>
      <c r="CI154" s="126"/>
      <c r="CJ154" s="126"/>
      <c r="CK154" s="126"/>
      <c r="CL154" s="126"/>
      <c r="CM154" s="126"/>
      <c r="CN154" s="126"/>
      <c r="CO154" s="126"/>
      <c r="CP154" s="126"/>
      <c r="CQ154" s="126"/>
      <c r="CR154" s="126"/>
      <c r="CS154" s="126"/>
      <c r="CT154" s="126"/>
      <c r="CU154" s="126"/>
      <c r="CV154" s="126"/>
      <c r="CW154" s="126"/>
      <c r="CX154" s="126"/>
      <c r="CY154" s="126"/>
      <c r="CZ154" s="126"/>
      <c r="DA154" s="126"/>
      <c r="DB154" s="126"/>
      <c r="DC154" s="126"/>
      <c r="DD154" s="126"/>
      <c r="DE154" s="126"/>
      <c r="DF154" s="126"/>
      <c r="DG154" s="126"/>
      <c r="DH154" s="126"/>
      <c r="DI154" s="126"/>
      <c r="DJ154" s="126"/>
      <c r="DK154" s="126"/>
      <c r="DL154" s="153"/>
      <c r="DM154" s="154"/>
      <c r="DN154" s="155"/>
      <c r="DO154" s="156"/>
      <c r="DP154" s="124"/>
      <c r="DQ154" s="156"/>
      <c r="DR154" s="157"/>
      <c r="DS154" s="158"/>
      <c r="DT154" s="159"/>
      <c r="DU154" s="160"/>
    </row>
    <row r="155" spans="1:125" ht="18.75" customHeight="1">
      <c r="A155" s="151"/>
      <c r="B155" s="152"/>
      <c r="C155" s="125"/>
      <c r="D155" s="125"/>
      <c r="E155" s="125"/>
      <c r="F155" s="125"/>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c r="AO155" s="126"/>
      <c r="AP155" s="126"/>
      <c r="AQ155" s="126"/>
      <c r="AR155" s="126"/>
      <c r="AS155" s="126"/>
      <c r="AT155" s="126"/>
      <c r="AU155" s="126"/>
      <c r="AV155" s="126"/>
      <c r="AW155" s="126"/>
      <c r="AX155" s="126"/>
      <c r="AY155" s="126"/>
      <c r="AZ155" s="126"/>
      <c r="BA155" s="126"/>
      <c r="BB155" s="126"/>
      <c r="BC155" s="126"/>
      <c r="BD155" s="126"/>
      <c r="BE155" s="126"/>
      <c r="BF155" s="126"/>
      <c r="BG155" s="126"/>
      <c r="BH155" s="126"/>
      <c r="BI155" s="126"/>
      <c r="BJ155" s="126"/>
      <c r="BK155" s="126"/>
      <c r="BL155" s="126"/>
      <c r="BM155" s="126"/>
      <c r="BN155" s="126"/>
      <c r="BO155" s="126"/>
      <c r="BP155" s="126"/>
      <c r="BQ155" s="126"/>
      <c r="BR155" s="126"/>
      <c r="BS155" s="126"/>
      <c r="BT155" s="126"/>
      <c r="BU155" s="126"/>
      <c r="BV155" s="126"/>
      <c r="BW155" s="126"/>
      <c r="BX155" s="126"/>
      <c r="BY155" s="126"/>
      <c r="BZ155" s="126"/>
      <c r="CA155" s="126"/>
      <c r="CB155" s="126"/>
      <c r="CC155" s="126"/>
      <c r="CD155" s="126"/>
      <c r="CE155" s="126"/>
      <c r="CF155" s="126"/>
      <c r="CG155" s="126"/>
      <c r="CH155" s="126"/>
      <c r="CI155" s="126"/>
      <c r="CJ155" s="126"/>
      <c r="CK155" s="126"/>
      <c r="CL155" s="126"/>
      <c r="CM155" s="126"/>
      <c r="CN155" s="126"/>
      <c r="CO155" s="126"/>
      <c r="CP155" s="126"/>
      <c r="CQ155" s="126"/>
      <c r="CR155" s="126"/>
      <c r="CS155" s="126"/>
      <c r="CT155" s="126"/>
      <c r="CU155" s="126"/>
      <c r="CV155" s="126"/>
      <c r="CW155" s="126"/>
      <c r="CX155" s="126"/>
      <c r="CY155" s="126"/>
      <c r="CZ155" s="126"/>
      <c r="DA155" s="126"/>
      <c r="DB155" s="126"/>
      <c r="DC155" s="126"/>
      <c r="DD155" s="126"/>
      <c r="DE155" s="126"/>
      <c r="DF155" s="126"/>
      <c r="DG155" s="126"/>
      <c r="DH155" s="126"/>
      <c r="DI155" s="126"/>
      <c r="DJ155" s="126"/>
      <c r="DK155" s="126"/>
      <c r="DL155" s="153"/>
      <c r="DM155" s="154"/>
      <c r="DN155" s="155"/>
      <c r="DO155" s="156"/>
      <c r="DP155" s="124"/>
      <c r="DQ155" s="156"/>
      <c r="DR155" s="157"/>
      <c r="DS155" s="158"/>
      <c r="DT155" s="159"/>
      <c r="DU155" s="160"/>
    </row>
    <row r="156" spans="1:125" ht="18.75" customHeight="1">
      <c r="A156" s="151"/>
      <c r="B156" s="152"/>
      <c r="C156" s="125"/>
      <c r="D156" s="125"/>
      <c r="E156" s="125"/>
      <c r="F156" s="125"/>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c r="AO156" s="126"/>
      <c r="AP156" s="126"/>
      <c r="AQ156" s="126"/>
      <c r="AR156" s="126"/>
      <c r="AS156" s="126"/>
      <c r="AT156" s="126"/>
      <c r="AU156" s="126"/>
      <c r="AV156" s="126"/>
      <c r="AW156" s="126"/>
      <c r="AX156" s="126"/>
      <c r="AY156" s="126"/>
      <c r="AZ156" s="126"/>
      <c r="BA156" s="126"/>
      <c r="BB156" s="126"/>
      <c r="BC156" s="126"/>
      <c r="BD156" s="126"/>
      <c r="BE156" s="126"/>
      <c r="BF156" s="126"/>
      <c r="BG156" s="126"/>
      <c r="BH156" s="126"/>
      <c r="BI156" s="126"/>
      <c r="BJ156" s="126"/>
      <c r="BK156" s="126"/>
      <c r="BL156" s="126"/>
      <c r="BM156" s="126"/>
      <c r="BN156" s="126"/>
      <c r="BO156" s="126"/>
      <c r="BP156" s="126"/>
      <c r="BQ156" s="126"/>
      <c r="BR156" s="126"/>
      <c r="BS156" s="126"/>
      <c r="BT156" s="126"/>
      <c r="BU156" s="126"/>
      <c r="BV156" s="126"/>
      <c r="BW156" s="126"/>
      <c r="BX156" s="126"/>
      <c r="BY156" s="126"/>
      <c r="BZ156" s="126"/>
      <c r="CA156" s="126"/>
      <c r="CB156" s="126"/>
      <c r="CC156" s="126"/>
      <c r="CD156" s="126"/>
      <c r="CE156" s="126"/>
      <c r="CF156" s="126"/>
      <c r="CG156" s="126"/>
      <c r="CH156" s="126"/>
      <c r="CI156" s="126"/>
      <c r="CJ156" s="126"/>
      <c r="CK156" s="126"/>
      <c r="CL156" s="126"/>
      <c r="CM156" s="126"/>
      <c r="CN156" s="126"/>
      <c r="CO156" s="126"/>
      <c r="CP156" s="126"/>
      <c r="CQ156" s="126"/>
      <c r="CR156" s="126"/>
      <c r="CS156" s="126"/>
      <c r="CT156" s="126"/>
      <c r="CU156" s="126"/>
      <c r="CV156" s="126"/>
      <c r="CW156" s="126"/>
      <c r="CX156" s="126"/>
      <c r="CY156" s="126"/>
      <c r="CZ156" s="126"/>
      <c r="DA156" s="126"/>
      <c r="DB156" s="126"/>
      <c r="DC156" s="126"/>
      <c r="DD156" s="126"/>
      <c r="DE156" s="126"/>
      <c r="DF156" s="126"/>
      <c r="DG156" s="126"/>
      <c r="DH156" s="126"/>
      <c r="DI156" s="126"/>
      <c r="DJ156" s="126"/>
      <c r="DK156" s="126"/>
      <c r="DL156" s="153"/>
      <c r="DM156" s="154"/>
      <c r="DN156" s="155"/>
      <c r="DO156" s="156"/>
      <c r="DP156" s="124"/>
      <c r="DQ156" s="156"/>
      <c r="DR156" s="157"/>
      <c r="DS156" s="158"/>
      <c r="DT156" s="159"/>
      <c r="DU156" s="160"/>
    </row>
    <row r="157" spans="1:125" ht="18.75" customHeight="1">
      <c r="A157" s="151"/>
      <c r="B157" s="152"/>
      <c r="C157" s="125"/>
      <c r="D157" s="125"/>
      <c r="E157" s="125"/>
      <c r="F157" s="125"/>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c r="AO157" s="126"/>
      <c r="AP157" s="126"/>
      <c r="AQ157" s="126"/>
      <c r="AR157" s="126"/>
      <c r="AS157" s="126"/>
      <c r="AT157" s="126"/>
      <c r="AU157" s="126"/>
      <c r="AV157" s="126"/>
      <c r="AW157" s="126"/>
      <c r="AX157" s="126"/>
      <c r="AY157" s="126"/>
      <c r="AZ157" s="126"/>
      <c r="BA157" s="126"/>
      <c r="BB157" s="126"/>
      <c r="BC157" s="126"/>
      <c r="BD157" s="126"/>
      <c r="BE157" s="126"/>
      <c r="BF157" s="126"/>
      <c r="BG157" s="126"/>
      <c r="BH157" s="126"/>
      <c r="BI157" s="126"/>
      <c r="BJ157" s="126"/>
      <c r="BK157" s="126"/>
      <c r="BL157" s="126"/>
      <c r="BM157" s="126"/>
      <c r="BN157" s="126"/>
      <c r="BO157" s="126"/>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6"/>
      <c r="CL157" s="126"/>
      <c r="CM157" s="126"/>
      <c r="CN157" s="126"/>
      <c r="CO157" s="126"/>
      <c r="CP157" s="126"/>
      <c r="CQ157" s="126"/>
      <c r="CR157" s="126"/>
      <c r="CS157" s="126"/>
      <c r="CT157" s="126"/>
      <c r="CU157" s="126"/>
      <c r="CV157" s="126"/>
      <c r="CW157" s="126"/>
      <c r="CX157" s="126"/>
      <c r="CY157" s="126"/>
      <c r="CZ157" s="126"/>
      <c r="DA157" s="126"/>
      <c r="DB157" s="126"/>
      <c r="DC157" s="126"/>
      <c r="DD157" s="126"/>
      <c r="DE157" s="126"/>
      <c r="DF157" s="126"/>
      <c r="DG157" s="126"/>
      <c r="DH157" s="126"/>
      <c r="DI157" s="126"/>
      <c r="DJ157" s="126"/>
      <c r="DK157" s="126"/>
      <c r="DL157" s="153"/>
      <c r="DM157" s="154"/>
      <c r="DN157" s="155"/>
      <c r="DO157" s="156"/>
      <c r="DP157" s="124"/>
      <c r="DQ157" s="156"/>
      <c r="DR157" s="157"/>
      <c r="DS157" s="158"/>
      <c r="DT157" s="159"/>
      <c r="DU157" s="160"/>
    </row>
    <row r="158" spans="1:125" ht="18.75" customHeight="1">
      <c r="A158" s="151"/>
      <c r="B158" s="152"/>
      <c r="C158" s="125"/>
      <c r="D158" s="125"/>
      <c r="E158" s="125"/>
      <c r="F158" s="125"/>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c r="AO158" s="126"/>
      <c r="AP158" s="126"/>
      <c r="AQ158" s="126"/>
      <c r="AR158" s="126"/>
      <c r="AS158" s="126"/>
      <c r="AT158" s="126"/>
      <c r="AU158" s="126"/>
      <c r="AV158" s="126"/>
      <c r="AW158" s="126"/>
      <c r="AX158" s="126"/>
      <c r="AY158" s="126"/>
      <c r="AZ158" s="126"/>
      <c r="BA158" s="126"/>
      <c r="BB158" s="126"/>
      <c r="BC158" s="126"/>
      <c r="BD158" s="126"/>
      <c r="BE158" s="126"/>
      <c r="BF158" s="126"/>
      <c r="BG158" s="126"/>
      <c r="BH158" s="126"/>
      <c r="BI158" s="126"/>
      <c r="BJ158" s="126"/>
      <c r="BK158" s="126"/>
      <c r="BL158" s="126"/>
      <c r="BM158" s="126"/>
      <c r="BN158" s="126"/>
      <c r="BO158" s="126"/>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6"/>
      <c r="CL158" s="126"/>
      <c r="CM158" s="126"/>
      <c r="CN158" s="126"/>
      <c r="CO158" s="126"/>
      <c r="CP158" s="126"/>
      <c r="CQ158" s="126"/>
      <c r="CR158" s="126"/>
      <c r="CS158" s="126"/>
      <c r="CT158" s="126"/>
      <c r="CU158" s="126"/>
      <c r="CV158" s="126"/>
      <c r="CW158" s="126"/>
      <c r="CX158" s="126"/>
      <c r="CY158" s="126"/>
      <c r="CZ158" s="126"/>
      <c r="DA158" s="126"/>
      <c r="DB158" s="126"/>
      <c r="DC158" s="126"/>
      <c r="DD158" s="126"/>
      <c r="DE158" s="126"/>
      <c r="DF158" s="126"/>
      <c r="DG158" s="126"/>
      <c r="DH158" s="126"/>
      <c r="DI158" s="126"/>
      <c r="DJ158" s="126"/>
      <c r="DK158" s="126"/>
      <c r="DL158" s="153"/>
      <c r="DM158" s="154"/>
      <c r="DN158" s="155"/>
      <c r="DO158" s="156"/>
      <c r="DP158" s="124"/>
      <c r="DQ158" s="156"/>
      <c r="DR158" s="157"/>
      <c r="DS158" s="158"/>
      <c r="DT158" s="159"/>
      <c r="DU158" s="160"/>
    </row>
    <row r="159" spans="1:125" ht="18.75" customHeight="1">
      <c r="A159" s="151"/>
      <c r="B159" s="152"/>
      <c r="C159" s="125"/>
      <c r="D159" s="125"/>
      <c r="E159" s="125"/>
      <c r="F159" s="125"/>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c r="AO159" s="126"/>
      <c r="AP159" s="126"/>
      <c r="AQ159" s="126"/>
      <c r="AR159" s="126"/>
      <c r="AS159" s="126"/>
      <c r="AT159" s="126"/>
      <c r="AU159" s="126"/>
      <c r="AV159" s="126"/>
      <c r="AW159" s="126"/>
      <c r="AX159" s="126"/>
      <c r="AY159" s="126"/>
      <c r="AZ159" s="126"/>
      <c r="BA159" s="126"/>
      <c r="BB159" s="126"/>
      <c r="BC159" s="126"/>
      <c r="BD159" s="126"/>
      <c r="BE159" s="126"/>
      <c r="BF159" s="126"/>
      <c r="BG159" s="126"/>
      <c r="BH159" s="126"/>
      <c r="BI159" s="126"/>
      <c r="BJ159" s="126"/>
      <c r="BK159" s="126"/>
      <c r="BL159" s="126"/>
      <c r="BM159" s="126"/>
      <c r="BN159" s="126"/>
      <c r="BO159" s="126"/>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6"/>
      <c r="CL159" s="126"/>
      <c r="CM159" s="126"/>
      <c r="CN159" s="126"/>
      <c r="CO159" s="126"/>
      <c r="CP159" s="126"/>
      <c r="CQ159" s="126"/>
      <c r="CR159" s="126"/>
      <c r="CS159" s="126"/>
      <c r="CT159" s="126"/>
      <c r="CU159" s="126"/>
      <c r="CV159" s="126"/>
      <c r="CW159" s="126"/>
      <c r="CX159" s="126"/>
      <c r="CY159" s="126"/>
      <c r="CZ159" s="126"/>
      <c r="DA159" s="126"/>
      <c r="DB159" s="126"/>
      <c r="DC159" s="126"/>
      <c r="DD159" s="126"/>
      <c r="DE159" s="126"/>
      <c r="DF159" s="126"/>
      <c r="DG159" s="126"/>
      <c r="DH159" s="126"/>
      <c r="DI159" s="126"/>
      <c r="DJ159" s="126"/>
      <c r="DK159" s="126"/>
      <c r="DL159" s="153"/>
      <c r="DM159" s="154"/>
      <c r="DN159" s="155"/>
      <c r="DO159" s="156"/>
      <c r="DP159" s="124"/>
      <c r="DQ159" s="156"/>
      <c r="DR159" s="157"/>
      <c r="DS159" s="158"/>
      <c r="DT159" s="159"/>
      <c r="DU159" s="160"/>
    </row>
    <row r="160" spans="1:125" ht="18.75" customHeight="1">
      <c r="A160" s="151"/>
      <c r="B160" s="152"/>
      <c r="C160" s="125"/>
      <c r="D160" s="125"/>
      <c r="E160" s="125"/>
      <c r="F160" s="125"/>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c r="AO160" s="126"/>
      <c r="AP160" s="126"/>
      <c r="AQ160" s="126"/>
      <c r="AR160" s="126"/>
      <c r="AS160" s="126"/>
      <c r="AT160" s="126"/>
      <c r="AU160" s="126"/>
      <c r="AV160" s="126"/>
      <c r="AW160" s="126"/>
      <c r="AX160" s="126"/>
      <c r="AY160" s="126"/>
      <c r="AZ160" s="126"/>
      <c r="BA160" s="126"/>
      <c r="BB160" s="126"/>
      <c r="BC160" s="126"/>
      <c r="BD160" s="126"/>
      <c r="BE160" s="126"/>
      <c r="BF160" s="126"/>
      <c r="BG160" s="126"/>
      <c r="BH160" s="126"/>
      <c r="BI160" s="126"/>
      <c r="BJ160" s="126"/>
      <c r="BK160" s="126"/>
      <c r="BL160" s="126"/>
      <c r="BM160" s="126"/>
      <c r="BN160" s="126"/>
      <c r="BO160" s="126"/>
      <c r="BP160" s="126"/>
      <c r="BQ160" s="126"/>
      <c r="BR160" s="126"/>
      <c r="BS160" s="126"/>
      <c r="BT160" s="126"/>
      <c r="BU160" s="126"/>
      <c r="BV160" s="126"/>
      <c r="BW160" s="126"/>
      <c r="BX160" s="126"/>
      <c r="BY160" s="126"/>
      <c r="BZ160" s="126"/>
      <c r="CA160" s="126"/>
      <c r="CB160" s="126"/>
      <c r="CC160" s="126"/>
      <c r="CD160" s="126"/>
      <c r="CE160" s="126"/>
      <c r="CF160" s="126"/>
      <c r="CG160" s="126"/>
      <c r="CH160" s="126"/>
      <c r="CI160" s="126"/>
      <c r="CJ160" s="126"/>
      <c r="CK160" s="126"/>
      <c r="CL160" s="126"/>
      <c r="CM160" s="126"/>
      <c r="CN160" s="126"/>
      <c r="CO160" s="126"/>
      <c r="CP160" s="126"/>
      <c r="CQ160" s="126"/>
      <c r="CR160" s="126"/>
      <c r="CS160" s="126"/>
      <c r="CT160" s="126"/>
      <c r="CU160" s="126"/>
      <c r="CV160" s="126"/>
      <c r="CW160" s="126"/>
      <c r="CX160" s="126"/>
      <c r="CY160" s="126"/>
      <c r="CZ160" s="126"/>
      <c r="DA160" s="126"/>
      <c r="DB160" s="126"/>
      <c r="DC160" s="126"/>
      <c r="DD160" s="126"/>
      <c r="DE160" s="126"/>
      <c r="DF160" s="126"/>
      <c r="DG160" s="126"/>
      <c r="DH160" s="126"/>
      <c r="DI160" s="126"/>
      <c r="DJ160" s="126"/>
      <c r="DK160" s="126"/>
      <c r="DL160" s="153"/>
      <c r="DM160" s="154"/>
      <c r="DN160" s="155"/>
      <c r="DO160" s="156"/>
      <c r="DP160" s="124"/>
      <c r="DQ160" s="156"/>
      <c r="DR160" s="157"/>
      <c r="DS160" s="158"/>
      <c r="DT160" s="159"/>
      <c r="DU160" s="160"/>
    </row>
    <row r="161" spans="1:125" ht="18.75" customHeight="1">
      <c r="A161" s="151"/>
      <c r="B161" s="152"/>
      <c r="C161" s="125"/>
      <c r="D161" s="125"/>
      <c r="E161" s="125"/>
      <c r="F161" s="125"/>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126"/>
      <c r="AW161" s="126"/>
      <c r="AX161" s="126"/>
      <c r="AY161" s="126"/>
      <c r="AZ161" s="126"/>
      <c r="BA161" s="126"/>
      <c r="BB161" s="126"/>
      <c r="BC161" s="126"/>
      <c r="BD161" s="126"/>
      <c r="BE161" s="126"/>
      <c r="BF161" s="126"/>
      <c r="BG161" s="126"/>
      <c r="BH161" s="126"/>
      <c r="BI161" s="126"/>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6"/>
      <c r="CL161" s="126"/>
      <c r="CM161" s="126"/>
      <c r="CN161" s="126"/>
      <c r="CO161" s="126"/>
      <c r="CP161" s="126"/>
      <c r="CQ161" s="126"/>
      <c r="CR161" s="126"/>
      <c r="CS161" s="126"/>
      <c r="CT161" s="126"/>
      <c r="CU161" s="126"/>
      <c r="CV161" s="126"/>
      <c r="CW161" s="126"/>
      <c r="CX161" s="126"/>
      <c r="CY161" s="126"/>
      <c r="CZ161" s="126"/>
      <c r="DA161" s="126"/>
      <c r="DB161" s="126"/>
      <c r="DC161" s="126"/>
      <c r="DD161" s="126"/>
      <c r="DE161" s="126"/>
      <c r="DF161" s="126"/>
      <c r="DG161" s="126"/>
      <c r="DH161" s="126"/>
      <c r="DI161" s="126"/>
      <c r="DJ161" s="126"/>
      <c r="DK161" s="126"/>
      <c r="DL161" s="153"/>
      <c r="DM161" s="154"/>
      <c r="DN161" s="155"/>
      <c r="DO161" s="156"/>
      <c r="DP161" s="124"/>
      <c r="DQ161" s="156"/>
      <c r="DR161" s="157"/>
      <c r="DS161" s="158"/>
      <c r="DT161" s="159"/>
      <c r="DU161" s="160"/>
    </row>
    <row r="162" spans="1:125" ht="18.75" customHeight="1">
      <c r="A162" s="151"/>
      <c r="B162" s="152"/>
      <c r="C162" s="125"/>
      <c r="D162" s="125"/>
      <c r="E162" s="125"/>
      <c r="F162" s="125"/>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c r="AO162" s="126"/>
      <c r="AP162" s="126"/>
      <c r="AQ162" s="126"/>
      <c r="AR162" s="126"/>
      <c r="AS162" s="126"/>
      <c r="AT162" s="126"/>
      <c r="AU162" s="126"/>
      <c r="AV162" s="126"/>
      <c r="AW162" s="126"/>
      <c r="AX162" s="126"/>
      <c r="AY162" s="126"/>
      <c r="AZ162" s="126"/>
      <c r="BA162" s="126"/>
      <c r="BB162" s="126"/>
      <c r="BC162" s="126"/>
      <c r="BD162" s="126"/>
      <c r="BE162" s="126"/>
      <c r="BF162" s="126"/>
      <c r="BG162" s="126"/>
      <c r="BH162" s="126"/>
      <c r="BI162" s="126"/>
      <c r="BJ162" s="126"/>
      <c r="BK162" s="126"/>
      <c r="BL162" s="126"/>
      <c r="BM162" s="126"/>
      <c r="BN162" s="126"/>
      <c r="BO162" s="126"/>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6"/>
      <c r="CL162" s="126"/>
      <c r="CM162" s="126"/>
      <c r="CN162" s="126"/>
      <c r="CO162" s="126"/>
      <c r="CP162" s="126"/>
      <c r="CQ162" s="126"/>
      <c r="CR162" s="126"/>
      <c r="CS162" s="126"/>
      <c r="CT162" s="126"/>
      <c r="CU162" s="126"/>
      <c r="CV162" s="126"/>
      <c r="CW162" s="126"/>
      <c r="CX162" s="126"/>
      <c r="CY162" s="126"/>
      <c r="CZ162" s="126"/>
      <c r="DA162" s="126"/>
      <c r="DB162" s="126"/>
      <c r="DC162" s="126"/>
      <c r="DD162" s="126"/>
      <c r="DE162" s="126"/>
      <c r="DF162" s="126"/>
      <c r="DG162" s="126"/>
      <c r="DH162" s="126"/>
      <c r="DI162" s="126"/>
      <c r="DJ162" s="126"/>
      <c r="DK162" s="126"/>
      <c r="DL162" s="153"/>
      <c r="DM162" s="154"/>
      <c r="DN162" s="155"/>
      <c r="DO162" s="156"/>
      <c r="DP162" s="124"/>
      <c r="DQ162" s="156"/>
      <c r="DR162" s="157"/>
      <c r="DS162" s="158"/>
      <c r="DT162" s="159"/>
      <c r="DU162" s="160"/>
    </row>
    <row r="163" spans="1:125" ht="18.75" customHeight="1">
      <c r="A163" s="151"/>
      <c r="B163" s="152"/>
      <c r="C163" s="125"/>
      <c r="D163" s="125"/>
      <c r="E163" s="125"/>
      <c r="F163" s="125"/>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c r="AO163" s="126"/>
      <c r="AP163" s="126"/>
      <c r="AQ163" s="126"/>
      <c r="AR163" s="126"/>
      <c r="AS163" s="126"/>
      <c r="AT163" s="126"/>
      <c r="AU163" s="126"/>
      <c r="AV163" s="126"/>
      <c r="AW163" s="126"/>
      <c r="AX163" s="126"/>
      <c r="AY163" s="126"/>
      <c r="AZ163" s="126"/>
      <c r="BA163" s="126"/>
      <c r="BB163" s="126"/>
      <c r="BC163" s="126"/>
      <c r="BD163" s="126"/>
      <c r="BE163" s="126"/>
      <c r="BF163" s="126"/>
      <c r="BG163" s="126"/>
      <c r="BH163" s="126"/>
      <c r="BI163" s="126"/>
      <c r="BJ163" s="126"/>
      <c r="BK163" s="126"/>
      <c r="BL163" s="126"/>
      <c r="BM163" s="126"/>
      <c r="BN163" s="126"/>
      <c r="BO163" s="126"/>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6"/>
      <c r="CL163" s="126"/>
      <c r="CM163" s="126"/>
      <c r="CN163" s="126"/>
      <c r="CO163" s="126"/>
      <c r="CP163" s="126"/>
      <c r="CQ163" s="126"/>
      <c r="CR163" s="126"/>
      <c r="CS163" s="126"/>
      <c r="CT163" s="126"/>
      <c r="CU163" s="126"/>
      <c r="CV163" s="126"/>
      <c r="CW163" s="126"/>
      <c r="CX163" s="126"/>
      <c r="CY163" s="126"/>
      <c r="CZ163" s="126"/>
      <c r="DA163" s="126"/>
      <c r="DB163" s="126"/>
      <c r="DC163" s="126"/>
      <c r="DD163" s="126"/>
      <c r="DE163" s="126"/>
      <c r="DF163" s="126"/>
      <c r="DG163" s="126"/>
      <c r="DH163" s="126"/>
      <c r="DI163" s="126"/>
      <c r="DJ163" s="126"/>
      <c r="DK163" s="126"/>
      <c r="DL163" s="153"/>
      <c r="DM163" s="154"/>
      <c r="DN163" s="155"/>
      <c r="DO163" s="156"/>
      <c r="DP163" s="124"/>
      <c r="DQ163" s="156"/>
      <c r="DR163" s="157"/>
      <c r="DS163" s="158"/>
      <c r="DT163" s="159"/>
      <c r="DU163" s="160"/>
    </row>
    <row r="164" spans="1:125" ht="18.75" customHeight="1">
      <c r="A164" s="151"/>
      <c r="B164" s="152"/>
      <c r="C164" s="125"/>
      <c r="D164" s="125"/>
      <c r="E164" s="125"/>
      <c r="F164" s="125"/>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c r="AO164" s="126"/>
      <c r="AP164" s="126"/>
      <c r="AQ164" s="126"/>
      <c r="AR164" s="126"/>
      <c r="AS164" s="126"/>
      <c r="AT164" s="126"/>
      <c r="AU164" s="126"/>
      <c r="AV164" s="126"/>
      <c r="AW164" s="126"/>
      <c r="AX164" s="126"/>
      <c r="AY164" s="126"/>
      <c r="AZ164" s="126"/>
      <c r="BA164" s="126"/>
      <c r="BB164" s="126"/>
      <c r="BC164" s="126"/>
      <c r="BD164" s="126"/>
      <c r="BE164" s="126"/>
      <c r="BF164" s="126"/>
      <c r="BG164" s="126"/>
      <c r="BH164" s="126"/>
      <c r="BI164" s="126"/>
      <c r="BJ164" s="126"/>
      <c r="BK164" s="126"/>
      <c r="BL164" s="126"/>
      <c r="BM164" s="126"/>
      <c r="BN164" s="126"/>
      <c r="BO164" s="126"/>
      <c r="BP164" s="126"/>
      <c r="BQ164" s="126"/>
      <c r="BR164" s="126"/>
      <c r="BS164" s="126"/>
      <c r="BT164" s="126"/>
      <c r="BU164" s="126"/>
      <c r="BV164" s="126"/>
      <c r="BW164" s="126"/>
      <c r="BX164" s="126"/>
      <c r="BY164" s="126"/>
      <c r="BZ164" s="126"/>
      <c r="CA164" s="126"/>
      <c r="CB164" s="126"/>
      <c r="CC164" s="126"/>
      <c r="CD164" s="126"/>
      <c r="CE164" s="126"/>
      <c r="CF164" s="126"/>
      <c r="CG164" s="126"/>
      <c r="CH164" s="126"/>
      <c r="CI164" s="126"/>
      <c r="CJ164" s="126"/>
      <c r="CK164" s="126"/>
      <c r="CL164" s="126"/>
      <c r="CM164" s="126"/>
      <c r="CN164" s="126"/>
      <c r="CO164" s="126"/>
      <c r="CP164" s="126"/>
      <c r="CQ164" s="126"/>
      <c r="CR164" s="126"/>
      <c r="CS164" s="126"/>
      <c r="CT164" s="126"/>
      <c r="CU164" s="126"/>
      <c r="CV164" s="126"/>
      <c r="CW164" s="126"/>
      <c r="CX164" s="126"/>
      <c r="CY164" s="126"/>
      <c r="CZ164" s="126"/>
      <c r="DA164" s="126"/>
      <c r="DB164" s="126"/>
      <c r="DC164" s="126"/>
      <c r="DD164" s="126"/>
      <c r="DE164" s="126"/>
      <c r="DF164" s="126"/>
      <c r="DG164" s="126"/>
      <c r="DH164" s="126"/>
      <c r="DI164" s="126"/>
      <c r="DJ164" s="126"/>
      <c r="DK164" s="126"/>
      <c r="DL164" s="153"/>
      <c r="DM164" s="154"/>
      <c r="DN164" s="155"/>
      <c r="DO164" s="156"/>
      <c r="DP164" s="124"/>
      <c r="DQ164" s="156"/>
      <c r="DR164" s="157"/>
      <c r="DS164" s="158"/>
      <c r="DT164" s="159"/>
      <c r="DU164" s="160"/>
    </row>
    <row r="165" spans="1:125" ht="18.75" customHeight="1">
      <c r="A165" s="151"/>
      <c r="B165" s="152"/>
      <c r="C165" s="125"/>
      <c r="D165" s="125"/>
      <c r="E165" s="125"/>
      <c r="F165" s="125"/>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6"/>
      <c r="BG165" s="126"/>
      <c r="BH165" s="126"/>
      <c r="BI165" s="126"/>
      <c r="BJ165" s="126"/>
      <c r="BK165" s="126"/>
      <c r="BL165" s="126"/>
      <c r="BM165" s="126"/>
      <c r="BN165" s="126"/>
      <c r="BO165" s="126"/>
      <c r="BP165" s="126"/>
      <c r="BQ165" s="126"/>
      <c r="BR165" s="126"/>
      <c r="BS165" s="126"/>
      <c r="BT165" s="126"/>
      <c r="BU165" s="126"/>
      <c r="BV165" s="126"/>
      <c r="BW165" s="126"/>
      <c r="BX165" s="126"/>
      <c r="BY165" s="126"/>
      <c r="BZ165" s="126"/>
      <c r="CA165" s="126"/>
      <c r="CB165" s="126"/>
      <c r="CC165" s="126"/>
      <c r="CD165" s="126"/>
      <c r="CE165" s="126"/>
      <c r="CF165" s="126"/>
      <c r="CG165" s="126"/>
      <c r="CH165" s="126"/>
      <c r="CI165" s="126"/>
      <c r="CJ165" s="126"/>
      <c r="CK165" s="126"/>
      <c r="CL165" s="126"/>
      <c r="CM165" s="126"/>
      <c r="CN165" s="126"/>
      <c r="CO165" s="126"/>
      <c r="CP165" s="126"/>
      <c r="CQ165" s="126"/>
      <c r="CR165" s="126"/>
      <c r="CS165" s="126"/>
      <c r="CT165" s="126"/>
      <c r="CU165" s="126"/>
      <c r="CV165" s="126"/>
      <c r="CW165" s="126"/>
      <c r="CX165" s="126"/>
      <c r="CY165" s="126"/>
      <c r="CZ165" s="126"/>
      <c r="DA165" s="126"/>
      <c r="DB165" s="126"/>
      <c r="DC165" s="126"/>
      <c r="DD165" s="126"/>
      <c r="DE165" s="126"/>
      <c r="DF165" s="126"/>
      <c r="DG165" s="126"/>
      <c r="DH165" s="126"/>
      <c r="DI165" s="126"/>
      <c r="DJ165" s="126"/>
      <c r="DK165" s="126"/>
      <c r="DL165" s="153"/>
      <c r="DM165" s="154"/>
      <c r="DN165" s="155"/>
      <c r="DO165" s="156"/>
      <c r="DP165" s="124"/>
      <c r="DQ165" s="156"/>
      <c r="DR165" s="157"/>
      <c r="DS165" s="158"/>
      <c r="DT165" s="159"/>
      <c r="DU165" s="160"/>
    </row>
    <row r="166" spans="1:125" ht="18.75" customHeight="1">
      <c r="A166" s="151"/>
      <c r="B166" s="152"/>
      <c r="C166" s="125"/>
      <c r="D166" s="125"/>
      <c r="E166" s="125"/>
      <c r="F166" s="125"/>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c r="AO166" s="126"/>
      <c r="AP166" s="126"/>
      <c r="AQ166" s="126"/>
      <c r="AR166" s="126"/>
      <c r="AS166" s="126"/>
      <c r="AT166" s="126"/>
      <c r="AU166" s="126"/>
      <c r="AV166" s="126"/>
      <c r="AW166" s="126"/>
      <c r="AX166" s="126"/>
      <c r="AY166" s="126"/>
      <c r="AZ166" s="126"/>
      <c r="BA166" s="126"/>
      <c r="BB166" s="126"/>
      <c r="BC166" s="126"/>
      <c r="BD166" s="126"/>
      <c r="BE166" s="126"/>
      <c r="BF166" s="126"/>
      <c r="BG166" s="126"/>
      <c r="BH166" s="126"/>
      <c r="BI166" s="126"/>
      <c r="BJ166" s="126"/>
      <c r="BK166" s="126"/>
      <c r="BL166" s="126"/>
      <c r="BM166" s="126"/>
      <c r="BN166" s="126"/>
      <c r="BO166" s="126"/>
      <c r="BP166" s="126"/>
      <c r="BQ166" s="126"/>
      <c r="BR166" s="126"/>
      <c r="BS166" s="126"/>
      <c r="BT166" s="126"/>
      <c r="BU166" s="126"/>
      <c r="BV166" s="126"/>
      <c r="BW166" s="126"/>
      <c r="BX166" s="126"/>
      <c r="BY166" s="126"/>
      <c r="BZ166" s="126"/>
      <c r="CA166" s="126"/>
      <c r="CB166" s="126"/>
      <c r="CC166" s="126"/>
      <c r="CD166" s="126"/>
      <c r="CE166" s="126"/>
      <c r="CF166" s="126"/>
      <c r="CG166" s="126"/>
      <c r="CH166" s="126"/>
      <c r="CI166" s="126"/>
      <c r="CJ166" s="126"/>
      <c r="CK166" s="126"/>
      <c r="CL166" s="126"/>
      <c r="CM166" s="126"/>
      <c r="CN166" s="126"/>
      <c r="CO166" s="126"/>
      <c r="CP166" s="126"/>
      <c r="CQ166" s="126"/>
      <c r="CR166" s="126"/>
      <c r="CS166" s="126"/>
      <c r="CT166" s="126"/>
      <c r="CU166" s="126"/>
      <c r="CV166" s="126"/>
      <c r="CW166" s="126"/>
      <c r="CX166" s="126"/>
      <c r="CY166" s="126"/>
      <c r="CZ166" s="126"/>
      <c r="DA166" s="126"/>
      <c r="DB166" s="126"/>
      <c r="DC166" s="126"/>
      <c r="DD166" s="126"/>
      <c r="DE166" s="126"/>
      <c r="DF166" s="126"/>
      <c r="DG166" s="126"/>
      <c r="DH166" s="126"/>
      <c r="DI166" s="126"/>
      <c r="DJ166" s="126"/>
      <c r="DK166" s="126"/>
      <c r="DL166" s="153"/>
      <c r="DM166" s="154"/>
      <c r="DN166" s="155"/>
      <c r="DO166" s="156"/>
      <c r="DP166" s="124"/>
      <c r="DQ166" s="156"/>
      <c r="DR166" s="157"/>
      <c r="DS166" s="158"/>
      <c r="DT166" s="159"/>
      <c r="DU166" s="160"/>
    </row>
    <row r="167" spans="1:125" ht="18.75" customHeight="1">
      <c r="A167" s="151"/>
      <c r="B167" s="152"/>
      <c r="C167" s="125"/>
      <c r="D167" s="125"/>
      <c r="E167" s="125"/>
      <c r="F167" s="125"/>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c r="AO167" s="126"/>
      <c r="AP167" s="126"/>
      <c r="AQ167" s="126"/>
      <c r="AR167" s="126"/>
      <c r="AS167" s="126"/>
      <c r="AT167" s="126"/>
      <c r="AU167" s="126"/>
      <c r="AV167" s="126"/>
      <c r="AW167" s="126"/>
      <c r="AX167" s="126"/>
      <c r="AY167" s="126"/>
      <c r="AZ167" s="126"/>
      <c r="BA167" s="126"/>
      <c r="BB167" s="126"/>
      <c r="BC167" s="126"/>
      <c r="BD167" s="126"/>
      <c r="BE167" s="126"/>
      <c r="BF167" s="126"/>
      <c r="BG167" s="126"/>
      <c r="BH167" s="126"/>
      <c r="BI167" s="126"/>
      <c r="BJ167" s="126"/>
      <c r="BK167" s="126"/>
      <c r="BL167" s="126"/>
      <c r="BM167" s="126"/>
      <c r="BN167" s="126"/>
      <c r="BO167" s="126"/>
      <c r="BP167" s="126"/>
      <c r="BQ167" s="126"/>
      <c r="BR167" s="126"/>
      <c r="BS167" s="126"/>
      <c r="BT167" s="126"/>
      <c r="BU167" s="126"/>
      <c r="BV167" s="126"/>
      <c r="BW167" s="126"/>
      <c r="BX167" s="126"/>
      <c r="BY167" s="126"/>
      <c r="BZ167" s="126"/>
      <c r="CA167" s="126"/>
      <c r="CB167" s="126"/>
      <c r="CC167" s="126"/>
      <c r="CD167" s="126"/>
      <c r="CE167" s="126"/>
      <c r="CF167" s="126"/>
      <c r="CG167" s="126"/>
      <c r="CH167" s="126"/>
      <c r="CI167" s="126"/>
      <c r="CJ167" s="126"/>
      <c r="CK167" s="126"/>
      <c r="CL167" s="126"/>
      <c r="CM167" s="126"/>
      <c r="CN167" s="126"/>
      <c r="CO167" s="126"/>
      <c r="CP167" s="126"/>
      <c r="CQ167" s="126"/>
      <c r="CR167" s="126"/>
      <c r="CS167" s="126"/>
      <c r="CT167" s="126"/>
      <c r="CU167" s="126"/>
      <c r="CV167" s="126"/>
      <c r="CW167" s="126"/>
      <c r="CX167" s="126"/>
      <c r="CY167" s="126"/>
      <c r="CZ167" s="126"/>
      <c r="DA167" s="126"/>
      <c r="DB167" s="126"/>
      <c r="DC167" s="126"/>
      <c r="DD167" s="126"/>
      <c r="DE167" s="126"/>
      <c r="DF167" s="126"/>
      <c r="DG167" s="126"/>
      <c r="DH167" s="126"/>
      <c r="DI167" s="126"/>
      <c r="DJ167" s="126"/>
      <c r="DK167" s="126"/>
      <c r="DL167" s="153"/>
      <c r="DM167" s="154"/>
      <c r="DN167" s="155"/>
      <c r="DO167" s="156"/>
      <c r="DP167" s="124"/>
      <c r="DQ167" s="156"/>
      <c r="DR167" s="157"/>
      <c r="DS167" s="158"/>
      <c r="DT167" s="159"/>
      <c r="DU167" s="160"/>
    </row>
    <row r="168" spans="1:125" ht="18.75" customHeight="1">
      <c r="A168" s="151"/>
      <c r="B168" s="152"/>
      <c r="C168" s="125"/>
      <c r="D168" s="125"/>
      <c r="E168" s="125"/>
      <c r="F168" s="125"/>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26"/>
      <c r="AZ168" s="126"/>
      <c r="BA168" s="126"/>
      <c r="BB168" s="126"/>
      <c r="BC168" s="126"/>
      <c r="BD168" s="126"/>
      <c r="BE168" s="126"/>
      <c r="BF168" s="126"/>
      <c r="BG168" s="126"/>
      <c r="BH168" s="126"/>
      <c r="BI168" s="126"/>
      <c r="BJ168" s="126"/>
      <c r="BK168" s="126"/>
      <c r="BL168" s="126"/>
      <c r="BM168" s="126"/>
      <c r="BN168" s="126"/>
      <c r="BO168" s="126"/>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6"/>
      <c r="CL168" s="126"/>
      <c r="CM168" s="126"/>
      <c r="CN168" s="126"/>
      <c r="CO168" s="126"/>
      <c r="CP168" s="126"/>
      <c r="CQ168" s="126"/>
      <c r="CR168" s="126"/>
      <c r="CS168" s="126"/>
      <c r="CT168" s="126"/>
      <c r="CU168" s="126"/>
      <c r="CV168" s="126"/>
      <c r="CW168" s="126"/>
      <c r="CX168" s="126"/>
      <c r="CY168" s="126"/>
      <c r="CZ168" s="126"/>
      <c r="DA168" s="126"/>
      <c r="DB168" s="126"/>
      <c r="DC168" s="126"/>
      <c r="DD168" s="126"/>
      <c r="DE168" s="126"/>
      <c r="DF168" s="126"/>
      <c r="DG168" s="126"/>
      <c r="DH168" s="126"/>
      <c r="DI168" s="126"/>
      <c r="DJ168" s="126"/>
      <c r="DK168" s="126"/>
      <c r="DL168" s="153"/>
      <c r="DM168" s="154"/>
      <c r="DN168" s="155"/>
      <c r="DO168" s="156"/>
      <c r="DP168" s="124"/>
      <c r="DQ168" s="156"/>
      <c r="DR168" s="157"/>
      <c r="DS168" s="158"/>
      <c r="DT168" s="159"/>
      <c r="DU168" s="160"/>
    </row>
    <row r="169" spans="1:125" ht="18.75" customHeight="1">
      <c r="A169" s="151"/>
      <c r="B169" s="152"/>
      <c r="C169" s="125"/>
      <c r="D169" s="125"/>
      <c r="E169" s="125"/>
      <c r="F169" s="125"/>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c r="AO169" s="126"/>
      <c r="AP169" s="126"/>
      <c r="AQ169" s="126"/>
      <c r="AR169" s="126"/>
      <c r="AS169" s="126"/>
      <c r="AT169" s="126"/>
      <c r="AU169" s="126"/>
      <c r="AV169" s="126"/>
      <c r="AW169" s="126"/>
      <c r="AX169" s="126"/>
      <c r="AY169" s="126"/>
      <c r="AZ169" s="126"/>
      <c r="BA169" s="126"/>
      <c r="BB169" s="126"/>
      <c r="BC169" s="126"/>
      <c r="BD169" s="126"/>
      <c r="BE169" s="126"/>
      <c r="BF169" s="126"/>
      <c r="BG169" s="126"/>
      <c r="BH169" s="126"/>
      <c r="BI169" s="126"/>
      <c r="BJ169" s="126"/>
      <c r="BK169" s="126"/>
      <c r="BL169" s="126"/>
      <c r="BM169" s="126"/>
      <c r="BN169" s="126"/>
      <c r="BO169" s="126"/>
      <c r="BP169" s="126"/>
      <c r="BQ169" s="126"/>
      <c r="BR169" s="126"/>
      <c r="BS169" s="126"/>
      <c r="BT169" s="126"/>
      <c r="BU169" s="126"/>
      <c r="BV169" s="126"/>
      <c r="BW169" s="126"/>
      <c r="BX169" s="126"/>
      <c r="BY169" s="126"/>
      <c r="BZ169" s="126"/>
      <c r="CA169" s="126"/>
      <c r="CB169" s="126"/>
      <c r="CC169" s="126"/>
      <c r="CD169" s="126"/>
      <c r="CE169" s="126"/>
      <c r="CF169" s="126"/>
      <c r="CG169" s="126"/>
      <c r="CH169" s="126"/>
      <c r="CI169" s="126"/>
      <c r="CJ169" s="126"/>
      <c r="CK169" s="126"/>
      <c r="CL169" s="126"/>
      <c r="CM169" s="126"/>
      <c r="CN169" s="126"/>
      <c r="CO169" s="126"/>
      <c r="CP169" s="126"/>
      <c r="CQ169" s="126"/>
      <c r="CR169" s="126"/>
      <c r="CS169" s="126"/>
      <c r="CT169" s="126"/>
      <c r="CU169" s="126"/>
      <c r="CV169" s="126"/>
      <c r="CW169" s="126"/>
      <c r="CX169" s="126"/>
      <c r="CY169" s="126"/>
      <c r="CZ169" s="126"/>
      <c r="DA169" s="126"/>
      <c r="DB169" s="126"/>
      <c r="DC169" s="126"/>
      <c r="DD169" s="126"/>
      <c r="DE169" s="126"/>
      <c r="DF169" s="126"/>
      <c r="DG169" s="126"/>
      <c r="DH169" s="126"/>
      <c r="DI169" s="126"/>
      <c r="DJ169" s="126"/>
      <c r="DK169" s="126"/>
      <c r="DL169" s="153"/>
      <c r="DM169" s="154"/>
      <c r="DN169" s="155"/>
      <c r="DO169" s="156"/>
      <c r="DP169" s="124"/>
      <c r="DQ169" s="156"/>
      <c r="DR169" s="157"/>
      <c r="DS169" s="158"/>
      <c r="DT169" s="159"/>
      <c r="DU169" s="160"/>
    </row>
    <row r="170" spans="1:125" ht="18.75" customHeight="1">
      <c r="A170" s="151"/>
      <c r="B170" s="152"/>
      <c r="C170" s="125"/>
      <c r="D170" s="125"/>
      <c r="E170" s="125"/>
      <c r="F170" s="125"/>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126"/>
      <c r="BA170" s="126"/>
      <c r="BB170" s="126"/>
      <c r="BC170" s="126"/>
      <c r="BD170" s="126"/>
      <c r="BE170" s="126"/>
      <c r="BF170" s="126"/>
      <c r="BG170" s="126"/>
      <c r="BH170" s="126"/>
      <c r="BI170" s="126"/>
      <c r="BJ170" s="126"/>
      <c r="BK170" s="126"/>
      <c r="BL170" s="126"/>
      <c r="BM170" s="126"/>
      <c r="BN170" s="126"/>
      <c r="BO170" s="126"/>
      <c r="BP170" s="126"/>
      <c r="BQ170" s="126"/>
      <c r="BR170" s="126"/>
      <c r="BS170" s="126"/>
      <c r="BT170" s="126"/>
      <c r="BU170" s="126"/>
      <c r="BV170" s="126"/>
      <c r="BW170" s="126"/>
      <c r="BX170" s="126"/>
      <c r="BY170" s="126"/>
      <c r="BZ170" s="126"/>
      <c r="CA170" s="126"/>
      <c r="CB170" s="126"/>
      <c r="CC170" s="126"/>
      <c r="CD170" s="126"/>
      <c r="CE170" s="126"/>
      <c r="CF170" s="126"/>
      <c r="CG170" s="126"/>
      <c r="CH170" s="126"/>
      <c r="CI170" s="126"/>
      <c r="CJ170" s="126"/>
      <c r="CK170" s="126"/>
      <c r="CL170" s="126"/>
      <c r="CM170" s="126"/>
      <c r="CN170" s="126"/>
      <c r="CO170" s="126"/>
      <c r="CP170" s="126"/>
      <c r="CQ170" s="126"/>
      <c r="CR170" s="126"/>
      <c r="CS170" s="126"/>
      <c r="CT170" s="126"/>
      <c r="CU170" s="126"/>
      <c r="CV170" s="126"/>
      <c r="CW170" s="126"/>
      <c r="CX170" s="126"/>
      <c r="CY170" s="126"/>
      <c r="CZ170" s="126"/>
      <c r="DA170" s="126"/>
      <c r="DB170" s="126"/>
      <c r="DC170" s="126"/>
      <c r="DD170" s="126"/>
      <c r="DE170" s="126"/>
      <c r="DF170" s="126"/>
      <c r="DG170" s="126"/>
      <c r="DH170" s="126"/>
      <c r="DI170" s="126"/>
      <c r="DJ170" s="126"/>
      <c r="DK170" s="126"/>
      <c r="DL170" s="153"/>
      <c r="DM170" s="154"/>
      <c r="DN170" s="155"/>
      <c r="DO170" s="156"/>
      <c r="DP170" s="124"/>
      <c r="DQ170" s="156"/>
      <c r="DR170" s="157"/>
      <c r="DS170" s="158"/>
      <c r="DT170" s="159"/>
      <c r="DU170" s="160"/>
    </row>
    <row r="171" spans="1:125" ht="18.75" customHeight="1">
      <c r="A171" s="151"/>
      <c r="B171" s="152"/>
      <c r="C171" s="125"/>
      <c r="D171" s="125"/>
      <c r="E171" s="125"/>
      <c r="F171" s="125"/>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c r="AO171" s="126"/>
      <c r="AP171" s="126"/>
      <c r="AQ171" s="126"/>
      <c r="AR171" s="126"/>
      <c r="AS171" s="126"/>
      <c r="AT171" s="126"/>
      <c r="AU171" s="126"/>
      <c r="AV171" s="126"/>
      <c r="AW171" s="126"/>
      <c r="AX171" s="126"/>
      <c r="AY171" s="126"/>
      <c r="AZ171" s="126"/>
      <c r="BA171" s="126"/>
      <c r="BB171" s="126"/>
      <c r="BC171" s="126"/>
      <c r="BD171" s="126"/>
      <c r="BE171" s="126"/>
      <c r="BF171" s="126"/>
      <c r="BG171" s="126"/>
      <c r="BH171" s="126"/>
      <c r="BI171" s="126"/>
      <c r="BJ171" s="126"/>
      <c r="BK171" s="126"/>
      <c r="BL171" s="126"/>
      <c r="BM171" s="126"/>
      <c r="BN171" s="126"/>
      <c r="BO171" s="126"/>
      <c r="BP171" s="126"/>
      <c r="BQ171" s="126"/>
      <c r="BR171" s="126"/>
      <c r="BS171" s="126"/>
      <c r="BT171" s="126"/>
      <c r="BU171" s="126"/>
      <c r="BV171" s="126"/>
      <c r="BW171" s="126"/>
      <c r="BX171" s="126"/>
      <c r="BY171" s="126"/>
      <c r="BZ171" s="126"/>
      <c r="CA171" s="126"/>
      <c r="CB171" s="126"/>
      <c r="CC171" s="126"/>
      <c r="CD171" s="126"/>
      <c r="CE171" s="126"/>
      <c r="CF171" s="126"/>
      <c r="CG171" s="126"/>
      <c r="CH171" s="126"/>
      <c r="CI171" s="126"/>
      <c r="CJ171" s="126"/>
      <c r="CK171" s="126"/>
      <c r="CL171" s="126"/>
      <c r="CM171" s="126"/>
      <c r="CN171" s="126"/>
      <c r="CO171" s="126"/>
      <c r="CP171" s="126"/>
      <c r="CQ171" s="126"/>
      <c r="CR171" s="126"/>
      <c r="CS171" s="126"/>
      <c r="CT171" s="126"/>
      <c r="CU171" s="126"/>
      <c r="CV171" s="126"/>
      <c r="CW171" s="126"/>
      <c r="CX171" s="126"/>
      <c r="CY171" s="126"/>
      <c r="CZ171" s="126"/>
      <c r="DA171" s="126"/>
      <c r="DB171" s="126"/>
      <c r="DC171" s="126"/>
      <c r="DD171" s="126"/>
      <c r="DE171" s="126"/>
      <c r="DF171" s="126"/>
      <c r="DG171" s="126"/>
      <c r="DH171" s="126"/>
      <c r="DI171" s="126"/>
      <c r="DJ171" s="126"/>
      <c r="DK171" s="126"/>
      <c r="DL171" s="153"/>
      <c r="DM171" s="154"/>
      <c r="DN171" s="155"/>
      <c r="DO171" s="156"/>
      <c r="DP171" s="124"/>
      <c r="DQ171" s="156"/>
      <c r="DR171" s="157"/>
      <c r="DS171" s="158"/>
      <c r="DT171" s="159"/>
      <c r="DU171" s="160"/>
    </row>
    <row r="172" spans="1:125" ht="18.75" customHeight="1">
      <c r="A172" s="151"/>
      <c r="B172" s="152"/>
      <c r="C172" s="125"/>
      <c r="D172" s="125"/>
      <c r="E172" s="125"/>
      <c r="F172" s="125"/>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c r="AO172" s="126"/>
      <c r="AP172" s="126"/>
      <c r="AQ172" s="126"/>
      <c r="AR172" s="126"/>
      <c r="AS172" s="126"/>
      <c r="AT172" s="126"/>
      <c r="AU172" s="126"/>
      <c r="AV172" s="126"/>
      <c r="AW172" s="126"/>
      <c r="AX172" s="126"/>
      <c r="AY172" s="126"/>
      <c r="AZ172" s="126"/>
      <c r="BA172" s="126"/>
      <c r="BB172" s="126"/>
      <c r="BC172" s="126"/>
      <c r="BD172" s="126"/>
      <c r="BE172" s="126"/>
      <c r="BF172" s="126"/>
      <c r="BG172" s="126"/>
      <c r="BH172" s="126"/>
      <c r="BI172" s="126"/>
      <c r="BJ172" s="126"/>
      <c r="BK172" s="126"/>
      <c r="BL172" s="126"/>
      <c r="BM172" s="126"/>
      <c r="BN172" s="126"/>
      <c r="BO172" s="126"/>
      <c r="BP172" s="126"/>
      <c r="BQ172" s="126"/>
      <c r="BR172" s="126"/>
      <c r="BS172" s="126"/>
      <c r="BT172" s="126"/>
      <c r="BU172" s="126"/>
      <c r="BV172" s="126"/>
      <c r="BW172" s="126"/>
      <c r="BX172" s="126"/>
      <c r="BY172" s="126"/>
      <c r="BZ172" s="126"/>
      <c r="CA172" s="126"/>
      <c r="CB172" s="126"/>
      <c r="CC172" s="126"/>
      <c r="CD172" s="126"/>
      <c r="CE172" s="126"/>
      <c r="CF172" s="126"/>
      <c r="CG172" s="126"/>
      <c r="CH172" s="126"/>
      <c r="CI172" s="126"/>
      <c r="CJ172" s="126"/>
      <c r="CK172" s="126"/>
      <c r="CL172" s="126"/>
      <c r="CM172" s="126"/>
      <c r="CN172" s="126"/>
      <c r="CO172" s="126"/>
      <c r="CP172" s="126"/>
      <c r="CQ172" s="126"/>
      <c r="CR172" s="126"/>
      <c r="CS172" s="126"/>
      <c r="CT172" s="126"/>
      <c r="CU172" s="126"/>
      <c r="CV172" s="126"/>
      <c r="CW172" s="126"/>
      <c r="CX172" s="126"/>
      <c r="CY172" s="126"/>
      <c r="CZ172" s="126"/>
      <c r="DA172" s="126"/>
      <c r="DB172" s="126"/>
      <c r="DC172" s="126"/>
      <c r="DD172" s="126"/>
      <c r="DE172" s="126"/>
      <c r="DF172" s="126"/>
      <c r="DG172" s="126"/>
      <c r="DH172" s="126"/>
      <c r="DI172" s="126"/>
      <c r="DJ172" s="126"/>
      <c r="DK172" s="126"/>
      <c r="DL172" s="153"/>
      <c r="DM172" s="154"/>
      <c r="DN172" s="155"/>
      <c r="DO172" s="156"/>
      <c r="DP172" s="124"/>
      <c r="DQ172" s="156"/>
      <c r="DR172" s="157"/>
      <c r="DS172" s="158"/>
      <c r="DT172" s="159"/>
      <c r="DU172" s="160"/>
    </row>
    <row r="173" spans="1:125" ht="18.75" customHeight="1">
      <c r="A173" s="151"/>
      <c r="B173" s="152"/>
      <c r="C173" s="125"/>
      <c r="D173" s="125"/>
      <c r="E173" s="125"/>
      <c r="F173" s="125"/>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c r="AO173" s="126"/>
      <c r="AP173" s="126"/>
      <c r="AQ173" s="126"/>
      <c r="AR173" s="126"/>
      <c r="AS173" s="126"/>
      <c r="AT173" s="126"/>
      <c r="AU173" s="126"/>
      <c r="AV173" s="126"/>
      <c r="AW173" s="126"/>
      <c r="AX173" s="126"/>
      <c r="AY173" s="126"/>
      <c r="AZ173" s="126"/>
      <c r="BA173" s="126"/>
      <c r="BB173" s="126"/>
      <c r="BC173" s="126"/>
      <c r="BD173" s="126"/>
      <c r="BE173" s="126"/>
      <c r="BF173" s="126"/>
      <c r="BG173" s="126"/>
      <c r="BH173" s="126"/>
      <c r="BI173" s="126"/>
      <c r="BJ173" s="126"/>
      <c r="BK173" s="126"/>
      <c r="BL173" s="126"/>
      <c r="BM173" s="126"/>
      <c r="BN173" s="126"/>
      <c r="BO173" s="126"/>
      <c r="BP173" s="126"/>
      <c r="BQ173" s="126"/>
      <c r="BR173" s="126"/>
      <c r="BS173" s="126"/>
      <c r="BT173" s="126"/>
      <c r="BU173" s="126"/>
      <c r="BV173" s="126"/>
      <c r="BW173" s="126"/>
      <c r="BX173" s="126"/>
      <c r="BY173" s="126"/>
      <c r="BZ173" s="126"/>
      <c r="CA173" s="126"/>
      <c r="CB173" s="126"/>
      <c r="CC173" s="126"/>
      <c r="CD173" s="126"/>
      <c r="CE173" s="126"/>
      <c r="CF173" s="126"/>
      <c r="CG173" s="126"/>
      <c r="CH173" s="126"/>
      <c r="CI173" s="126"/>
      <c r="CJ173" s="126"/>
      <c r="CK173" s="126"/>
      <c r="CL173" s="126"/>
      <c r="CM173" s="126"/>
      <c r="CN173" s="126"/>
      <c r="CO173" s="126"/>
      <c r="CP173" s="126"/>
      <c r="CQ173" s="126"/>
      <c r="CR173" s="126"/>
      <c r="CS173" s="126"/>
      <c r="CT173" s="126"/>
      <c r="CU173" s="126"/>
      <c r="CV173" s="126"/>
      <c r="CW173" s="126"/>
      <c r="CX173" s="126"/>
      <c r="CY173" s="126"/>
      <c r="CZ173" s="126"/>
      <c r="DA173" s="126"/>
      <c r="DB173" s="126"/>
      <c r="DC173" s="126"/>
      <c r="DD173" s="126"/>
      <c r="DE173" s="126"/>
      <c r="DF173" s="126"/>
      <c r="DG173" s="126"/>
      <c r="DH173" s="126"/>
      <c r="DI173" s="126"/>
      <c r="DJ173" s="126"/>
      <c r="DK173" s="126"/>
      <c r="DL173" s="153"/>
      <c r="DM173" s="154"/>
      <c r="DN173" s="155"/>
      <c r="DO173" s="156"/>
      <c r="DP173" s="124"/>
      <c r="DQ173" s="156"/>
      <c r="DR173" s="157"/>
      <c r="DS173" s="158"/>
      <c r="DT173" s="159"/>
      <c r="DU173" s="160"/>
    </row>
    <row r="174" spans="1:125" ht="18.75" customHeight="1">
      <c r="A174" s="151"/>
      <c r="B174" s="152"/>
      <c r="C174" s="125"/>
      <c r="D174" s="125"/>
      <c r="E174" s="125"/>
      <c r="F174" s="125"/>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c r="AO174" s="126"/>
      <c r="AP174" s="126"/>
      <c r="AQ174" s="126"/>
      <c r="AR174" s="126"/>
      <c r="AS174" s="126"/>
      <c r="AT174" s="126"/>
      <c r="AU174" s="126"/>
      <c r="AV174" s="126"/>
      <c r="AW174" s="126"/>
      <c r="AX174" s="126"/>
      <c r="AY174" s="126"/>
      <c r="AZ174" s="126"/>
      <c r="BA174" s="126"/>
      <c r="BB174" s="126"/>
      <c r="BC174" s="126"/>
      <c r="BD174" s="126"/>
      <c r="BE174" s="126"/>
      <c r="BF174" s="126"/>
      <c r="BG174" s="126"/>
      <c r="BH174" s="126"/>
      <c r="BI174" s="126"/>
      <c r="BJ174" s="126"/>
      <c r="BK174" s="126"/>
      <c r="BL174" s="126"/>
      <c r="BM174" s="126"/>
      <c r="BN174" s="126"/>
      <c r="BO174" s="126"/>
      <c r="BP174" s="126"/>
      <c r="BQ174" s="126"/>
      <c r="BR174" s="126"/>
      <c r="BS174" s="126"/>
      <c r="BT174" s="126"/>
      <c r="BU174" s="126"/>
      <c r="BV174" s="126"/>
      <c r="BW174" s="126"/>
      <c r="BX174" s="126"/>
      <c r="BY174" s="126"/>
      <c r="BZ174" s="126"/>
      <c r="CA174" s="126"/>
      <c r="CB174" s="126"/>
      <c r="CC174" s="126"/>
      <c r="CD174" s="126"/>
      <c r="CE174" s="126"/>
      <c r="CF174" s="126"/>
      <c r="CG174" s="126"/>
      <c r="CH174" s="126"/>
      <c r="CI174" s="126"/>
      <c r="CJ174" s="126"/>
      <c r="CK174" s="126"/>
      <c r="CL174" s="126"/>
      <c r="CM174" s="126"/>
      <c r="CN174" s="126"/>
      <c r="CO174" s="126"/>
      <c r="CP174" s="126"/>
      <c r="CQ174" s="126"/>
      <c r="CR174" s="126"/>
      <c r="CS174" s="126"/>
      <c r="CT174" s="126"/>
      <c r="CU174" s="126"/>
      <c r="CV174" s="126"/>
      <c r="CW174" s="126"/>
      <c r="CX174" s="126"/>
      <c r="CY174" s="126"/>
      <c r="CZ174" s="126"/>
      <c r="DA174" s="126"/>
      <c r="DB174" s="126"/>
      <c r="DC174" s="126"/>
      <c r="DD174" s="126"/>
      <c r="DE174" s="126"/>
      <c r="DF174" s="126"/>
      <c r="DG174" s="126"/>
      <c r="DH174" s="126"/>
      <c r="DI174" s="126"/>
      <c r="DJ174" s="126"/>
      <c r="DK174" s="126"/>
      <c r="DL174" s="153"/>
      <c r="DM174" s="154"/>
      <c r="DN174" s="155"/>
      <c r="DO174" s="156"/>
      <c r="DP174" s="124"/>
      <c r="DQ174" s="156"/>
      <c r="DR174" s="157"/>
      <c r="DS174" s="158"/>
      <c r="DT174" s="159"/>
      <c r="DU174" s="160"/>
    </row>
    <row r="175" spans="1:125" ht="18.75" customHeight="1">
      <c r="A175" s="151"/>
      <c r="B175" s="152"/>
      <c r="C175" s="125"/>
      <c r="D175" s="125"/>
      <c r="E175" s="125"/>
      <c r="F175" s="125"/>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c r="AO175" s="126"/>
      <c r="AP175" s="126"/>
      <c r="AQ175" s="126"/>
      <c r="AR175" s="126"/>
      <c r="AS175" s="126"/>
      <c r="AT175" s="126"/>
      <c r="AU175" s="126"/>
      <c r="AV175" s="126"/>
      <c r="AW175" s="126"/>
      <c r="AX175" s="126"/>
      <c r="AY175" s="126"/>
      <c r="AZ175" s="126"/>
      <c r="BA175" s="126"/>
      <c r="BB175" s="126"/>
      <c r="BC175" s="126"/>
      <c r="BD175" s="126"/>
      <c r="BE175" s="126"/>
      <c r="BF175" s="126"/>
      <c r="BG175" s="126"/>
      <c r="BH175" s="126"/>
      <c r="BI175" s="126"/>
      <c r="BJ175" s="126"/>
      <c r="BK175" s="126"/>
      <c r="BL175" s="126"/>
      <c r="BM175" s="126"/>
      <c r="BN175" s="126"/>
      <c r="BO175" s="126"/>
      <c r="BP175" s="126"/>
      <c r="BQ175" s="126"/>
      <c r="BR175" s="126"/>
      <c r="BS175" s="126"/>
      <c r="BT175" s="126"/>
      <c r="BU175" s="126"/>
      <c r="BV175" s="126"/>
      <c r="BW175" s="126"/>
      <c r="BX175" s="126"/>
      <c r="BY175" s="126"/>
      <c r="BZ175" s="126"/>
      <c r="CA175" s="126"/>
      <c r="CB175" s="126"/>
      <c r="CC175" s="126"/>
      <c r="CD175" s="126"/>
      <c r="CE175" s="126"/>
      <c r="CF175" s="126"/>
      <c r="CG175" s="126"/>
      <c r="CH175" s="126"/>
      <c r="CI175" s="126"/>
      <c r="CJ175" s="126"/>
      <c r="CK175" s="126"/>
      <c r="CL175" s="126"/>
      <c r="CM175" s="126"/>
      <c r="CN175" s="126"/>
      <c r="CO175" s="126"/>
      <c r="CP175" s="126"/>
      <c r="CQ175" s="126"/>
      <c r="CR175" s="126"/>
      <c r="CS175" s="126"/>
      <c r="CT175" s="126"/>
      <c r="CU175" s="126"/>
      <c r="CV175" s="126"/>
      <c r="CW175" s="126"/>
      <c r="CX175" s="126"/>
      <c r="CY175" s="126"/>
      <c r="CZ175" s="126"/>
      <c r="DA175" s="126"/>
      <c r="DB175" s="126"/>
      <c r="DC175" s="126"/>
      <c r="DD175" s="126"/>
      <c r="DE175" s="126"/>
      <c r="DF175" s="126"/>
      <c r="DG175" s="126"/>
      <c r="DH175" s="126"/>
      <c r="DI175" s="126"/>
      <c r="DJ175" s="126"/>
      <c r="DK175" s="126"/>
      <c r="DL175" s="153"/>
      <c r="DM175" s="154"/>
      <c r="DN175" s="155"/>
      <c r="DO175" s="156"/>
      <c r="DP175" s="124"/>
      <c r="DQ175" s="156"/>
      <c r="DR175" s="157"/>
      <c r="DS175" s="158"/>
      <c r="DT175" s="159"/>
      <c r="DU175" s="160"/>
    </row>
    <row r="176" spans="1:125" ht="18.75" customHeight="1">
      <c r="A176" s="151"/>
      <c r="B176" s="152"/>
      <c r="C176" s="125"/>
      <c r="D176" s="125"/>
      <c r="E176" s="125"/>
      <c r="F176" s="125"/>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c r="AO176" s="126"/>
      <c r="AP176" s="126"/>
      <c r="AQ176" s="126"/>
      <c r="AR176" s="126"/>
      <c r="AS176" s="126"/>
      <c r="AT176" s="126"/>
      <c r="AU176" s="126"/>
      <c r="AV176" s="126"/>
      <c r="AW176" s="126"/>
      <c r="AX176" s="126"/>
      <c r="AY176" s="126"/>
      <c r="AZ176" s="126"/>
      <c r="BA176" s="126"/>
      <c r="BB176" s="126"/>
      <c r="BC176" s="126"/>
      <c r="BD176" s="126"/>
      <c r="BE176" s="126"/>
      <c r="BF176" s="126"/>
      <c r="BG176" s="126"/>
      <c r="BH176" s="126"/>
      <c r="BI176" s="126"/>
      <c r="BJ176" s="126"/>
      <c r="BK176" s="126"/>
      <c r="BL176" s="126"/>
      <c r="BM176" s="126"/>
      <c r="BN176" s="126"/>
      <c r="BO176" s="126"/>
      <c r="BP176" s="126"/>
      <c r="BQ176" s="126"/>
      <c r="BR176" s="126"/>
      <c r="BS176" s="126"/>
      <c r="BT176" s="126"/>
      <c r="BU176" s="126"/>
      <c r="BV176" s="126"/>
      <c r="BW176" s="126"/>
      <c r="BX176" s="126"/>
      <c r="BY176" s="126"/>
      <c r="BZ176" s="126"/>
      <c r="CA176" s="126"/>
      <c r="CB176" s="126"/>
      <c r="CC176" s="126"/>
      <c r="CD176" s="126"/>
      <c r="CE176" s="126"/>
      <c r="CF176" s="126"/>
      <c r="CG176" s="126"/>
      <c r="CH176" s="126"/>
      <c r="CI176" s="126"/>
      <c r="CJ176" s="126"/>
      <c r="CK176" s="126"/>
      <c r="CL176" s="126"/>
      <c r="CM176" s="126"/>
      <c r="CN176" s="126"/>
      <c r="CO176" s="126"/>
      <c r="CP176" s="126"/>
      <c r="CQ176" s="126"/>
      <c r="CR176" s="126"/>
      <c r="CS176" s="126"/>
      <c r="CT176" s="126"/>
      <c r="CU176" s="126"/>
      <c r="CV176" s="126"/>
      <c r="CW176" s="126"/>
      <c r="CX176" s="126"/>
      <c r="CY176" s="126"/>
      <c r="CZ176" s="126"/>
      <c r="DA176" s="126"/>
      <c r="DB176" s="126"/>
      <c r="DC176" s="126"/>
      <c r="DD176" s="126"/>
      <c r="DE176" s="126"/>
      <c r="DF176" s="126"/>
      <c r="DG176" s="126"/>
      <c r="DH176" s="126"/>
      <c r="DI176" s="126"/>
      <c r="DJ176" s="126"/>
      <c r="DK176" s="126"/>
      <c r="DL176" s="153"/>
      <c r="DM176" s="154"/>
      <c r="DN176" s="155"/>
      <c r="DO176" s="156"/>
      <c r="DP176" s="124"/>
      <c r="DQ176" s="156"/>
      <c r="DR176" s="157"/>
      <c r="DS176" s="158"/>
      <c r="DT176" s="159"/>
      <c r="DU176" s="160"/>
    </row>
    <row r="177" spans="1:125" ht="18.75" customHeight="1">
      <c r="A177" s="151"/>
      <c r="B177" s="152"/>
      <c r="C177" s="125"/>
      <c r="D177" s="125"/>
      <c r="E177" s="125"/>
      <c r="F177" s="125"/>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c r="AO177" s="126"/>
      <c r="AP177" s="126"/>
      <c r="AQ177" s="126"/>
      <c r="AR177" s="126"/>
      <c r="AS177" s="126"/>
      <c r="AT177" s="126"/>
      <c r="AU177" s="126"/>
      <c r="AV177" s="126"/>
      <c r="AW177" s="126"/>
      <c r="AX177" s="126"/>
      <c r="AY177" s="126"/>
      <c r="AZ177" s="126"/>
      <c r="BA177" s="126"/>
      <c r="BB177" s="126"/>
      <c r="BC177" s="126"/>
      <c r="BD177" s="126"/>
      <c r="BE177" s="126"/>
      <c r="BF177" s="126"/>
      <c r="BG177" s="126"/>
      <c r="BH177" s="126"/>
      <c r="BI177" s="126"/>
      <c r="BJ177" s="126"/>
      <c r="BK177" s="126"/>
      <c r="BL177" s="126"/>
      <c r="BM177" s="126"/>
      <c r="BN177" s="126"/>
      <c r="BO177" s="126"/>
      <c r="BP177" s="126"/>
      <c r="BQ177" s="126"/>
      <c r="BR177" s="126"/>
      <c r="BS177" s="126"/>
      <c r="BT177" s="126"/>
      <c r="BU177" s="126"/>
      <c r="BV177" s="126"/>
      <c r="BW177" s="126"/>
      <c r="BX177" s="126"/>
      <c r="BY177" s="126"/>
      <c r="BZ177" s="126"/>
      <c r="CA177" s="126"/>
      <c r="CB177" s="126"/>
      <c r="CC177" s="126"/>
      <c r="CD177" s="126"/>
      <c r="CE177" s="126"/>
      <c r="CF177" s="126"/>
      <c r="CG177" s="126"/>
      <c r="CH177" s="126"/>
      <c r="CI177" s="126"/>
      <c r="CJ177" s="126"/>
      <c r="CK177" s="126"/>
      <c r="CL177" s="126"/>
      <c r="CM177" s="126"/>
      <c r="CN177" s="126"/>
      <c r="CO177" s="126"/>
      <c r="CP177" s="126"/>
      <c r="CQ177" s="126"/>
      <c r="CR177" s="126"/>
      <c r="CS177" s="126"/>
      <c r="CT177" s="126"/>
      <c r="CU177" s="126"/>
      <c r="CV177" s="126"/>
      <c r="CW177" s="126"/>
      <c r="CX177" s="126"/>
      <c r="CY177" s="126"/>
      <c r="CZ177" s="126"/>
      <c r="DA177" s="126"/>
      <c r="DB177" s="126"/>
      <c r="DC177" s="126"/>
      <c r="DD177" s="126"/>
      <c r="DE177" s="126"/>
      <c r="DF177" s="126"/>
      <c r="DG177" s="126"/>
      <c r="DH177" s="126"/>
      <c r="DI177" s="126"/>
      <c r="DJ177" s="126"/>
      <c r="DK177" s="126"/>
      <c r="DL177" s="153"/>
      <c r="DM177" s="154"/>
      <c r="DN177" s="155"/>
      <c r="DO177" s="156"/>
      <c r="DP177" s="124"/>
      <c r="DQ177" s="156"/>
      <c r="DR177" s="157"/>
      <c r="DS177" s="158"/>
      <c r="DT177" s="159"/>
      <c r="DU177" s="160"/>
    </row>
    <row r="178" spans="1:125">
      <c r="A178" s="151"/>
      <c r="B178" s="152"/>
      <c r="C178" s="125"/>
      <c r="D178" s="125"/>
      <c r="E178" s="125"/>
      <c r="F178" s="125"/>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c r="AO178" s="126"/>
      <c r="AP178" s="126"/>
      <c r="AQ178" s="126"/>
      <c r="AR178" s="126"/>
      <c r="AS178" s="126"/>
      <c r="AT178" s="126"/>
      <c r="AU178" s="126"/>
      <c r="AV178" s="126"/>
      <c r="AW178" s="126"/>
      <c r="AX178" s="126"/>
      <c r="AY178" s="126"/>
      <c r="AZ178" s="126"/>
      <c r="BA178" s="126"/>
      <c r="BB178" s="126"/>
      <c r="BC178" s="126"/>
      <c r="BD178" s="126"/>
      <c r="BE178" s="126"/>
      <c r="BF178" s="126"/>
      <c r="BG178" s="126"/>
      <c r="BH178" s="126"/>
      <c r="BI178" s="126"/>
      <c r="BJ178" s="126"/>
      <c r="BK178" s="126"/>
      <c r="BL178" s="126"/>
      <c r="BM178" s="126"/>
      <c r="BN178" s="126"/>
      <c r="BO178" s="126"/>
      <c r="BP178" s="126"/>
      <c r="BQ178" s="126"/>
      <c r="BR178" s="126"/>
      <c r="BS178" s="126"/>
      <c r="BT178" s="126"/>
      <c r="BU178" s="126"/>
      <c r="BV178" s="126"/>
      <c r="BW178" s="126"/>
      <c r="BX178" s="126"/>
      <c r="BY178" s="126"/>
      <c r="BZ178" s="126"/>
      <c r="CA178" s="126"/>
      <c r="CB178" s="126"/>
      <c r="CC178" s="126"/>
      <c r="CD178" s="126"/>
      <c r="CE178" s="126"/>
      <c r="CF178" s="126"/>
      <c r="CG178" s="126"/>
      <c r="CH178" s="126"/>
      <c r="CI178" s="126"/>
      <c r="CJ178" s="126"/>
      <c r="CK178" s="126"/>
      <c r="CL178" s="126"/>
      <c r="CM178" s="126"/>
      <c r="CN178" s="126"/>
      <c r="CO178" s="126"/>
      <c r="CP178" s="126"/>
      <c r="CQ178" s="126"/>
      <c r="CR178" s="126"/>
      <c r="CS178" s="126"/>
      <c r="CT178" s="126"/>
      <c r="CU178" s="126"/>
      <c r="CV178" s="126"/>
      <c r="CW178" s="126"/>
      <c r="CX178" s="126"/>
      <c r="CY178" s="126"/>
      <c r="CZ178" s="126"/>
      <c r="DA178" s="126"/>
      <c r="DB178" s="126"/>
      <c r="DC178" s="126"/>
      <c r="DD178" s="126"/>
      <c r="DE178" s="126"/>
      <c r="DF178" s="126"/>
      <c r="DG178" s="126"/>
      <c r="DH178" s="126"/>
      <c r="DI178" s="126"/>
      <c r="DJ178" s="126"/>
      <c r="DK178" s="126"/>
      <c r="DL178" s="153"/>
      <c r="DM178" s="154"/>
      <c r="DN178" s="155"/>
      <c r="DO178" s="156"/>
      <c r="DP178" s="124"/>
      <c r="DQ178" s="156"/>
      <c r="DR178" s="157"/>
      <c r="DS178" s="158"/>
      <c r="DT178" s="159"/>
      <c r="DU178" s="160"/>
    </row>
    <row r="179" spans="1:125">
      <c r="A179" s="151"/>
      <c r="B179" s="152"/>
      <c r="C179" s="125"/>
      <c r="D179" s="125"/>
      <c r="E179" s="125"/>
      <c r="F179" s="125"/>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c r="AO179" s="126"/>
      <c r="AP179" s="126"/>
      <c r="AQ179" s="126"/>
      <c r="AR179" s="126"/>
      <c r="AS179" s="126"/>
      <c r="AT179" s="126"/>
      <c r="AU179" s="126"/>
      <c r="AV179" s="126"/>
      <c r="AW179" s="126"/>
      <c r="AX179" s="126"/>
      <c r="AY179" s="126"/>
      <c r="AZ179" s="126"/>
      <c r="BA179" s="126"/>
      <c r="BB179" s="126"/>
      <c r="BC179" s="126"/>
      <c r="BD179" s="126"/>
      <c r="BE179" s="126"/>
      <c r="BF179" s="126"/>
      <c r="BG179" s="126"/>
      <c r="BH179" s="126"/>
      <c r="BI179" s="126"/>
      <c r="BJ179" s="126"/>
      <c r="BK179" s="126"/>
      <c r="BL179" s="126"/>
      <c r="BM179" s="126"/>
      <c r="BN179" s="126"/>
      <c r="BO179" s="126"/>
      <c r="BP179" s="126"/>
      <c r="BQ179" s="126"/>
      <c r="BR179" s="126"/>
      <c r="BS179" s="126"/>
      <c r="BT179" s="126"/>
      <c r="BU179" s="126"/>
      <c r="BV179" s="126"/>
      <c r="BW179" s="126"/>
      <c r="BX179" s="126"/>
      <c r="BY179" s="126"/>
      <c r="BZ179" s="126"/>
      <c r="CA179" s="126"/>
      <c r="CB179" s="126"/>
      <c r="CC179" s="126"/>
      <c r="CD179" s="126"/>
      <c r="CE179" s="126"/>
      <c r="CF179" s="126"/>
      <c r="CG179" s="126"/>
      <c r="CH179" s="126"/>
      <c r="CI179" s="126"/>
      <c r="CJ179" s="126"/>
      <c r="CK179" s="126"/>
      <c r="CL179" s="126"/>
      <c r="CM179" s="126"/>
      <c r="CN179" s="126"/>
      <c r="CO179" s="126"/>
      <c r="CP179" s="126"/>
      <c r="CQ179" s="126"/>
      <c r="CR179" s="126"/>
      <c r="CS179" s="126"/>
      <c r="CT179" s="126"/>
      <c r="CU179" s="126"/>
      <c r="CV179" s="126"/>
      <c r="CW179" s="126"/>
      <c r="CX179" s="126"/>
      <c r="CY179" s="126"/>
      <c r="CZ179" s="126"/>
      <c r="DA179" s="126"/>
      <c r="DB179" s="126"/>
      <c r="DC179" s="126"/>
      <c r="DD179" s="126"/>
      <c r="DE179" s="126"/>
      <c r="DF179" s="126"/>
      <c r="DG179" s="126"/>
      <c r="DH179" s="126"/>
      <c r="DI179" s="126"/>
      <c r="DJ179" s="126"/>
      <c r="DK179" s="126"/>
      <c r="DL179" s="153"/>
      <c r="DM179" s="154"/>
      <c r="DN179" s="155"/>
      <c r="DO179" s="156"/>
      <c r="DP179" s="124"/>
      <c r="DQ179" s="156"/>
      <c r="DR179" s="157"/>
      <c r="DS179" s="158"/>
      <c r="DT179" s="159"/>
      <c r="DU179" s="160"/>
    </row>
    <row r="180" spans="1:125" ht="14.25" customHeight="1">
      <c r="A180" s="151"/>
      <c r="B180" s="152"/>
      <c r="C180" s="125"/>
      <c r="D180" s="125"/>
      <c r="E180" s="125"/>
      <c r="F180" s="125"/>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c r="AO180" s="126"/>
      <c r="AP180" s="126"/>
      <c r="AQ180" s="126"/>
      <c r="AR180" s="126"/>
      <c r="AS180" s="126"/>
      <c r="AT180" s="126"/>
      <c r="AU180" s="126"/>
      <c r="AV180" s="126"/>
      <c r="AW180" s="126"/>
      <c r="AX180" s="126"/>
      <c r="AY180" s="126"/>
      <c r="AZ180" s="126"/>
      <c r="BA180" s="126"/>
      <c r="BB180" s="126"/>
      <c r="BC180" s="126"/>
      <c r="BD180" s="126"/>
      <c r="BE180" s="126"/>
      <c r="BF180" s="126"/>
      <c r="BG180" s="126"/>
      <c r="BH180" s="126"/>
      <c r="BI180" s="126"/>
      <c r="BJ180" s="126"/>
      <c r="BK180" s="126"/>
      <c r="BL180" s="126"/>
      <c r="BM180" s="126"/>
      <c r="BN180" s="126"/>
      <c r="BO180" s="126"/>
      <c r="BP180" s="126"/>
      <c r="BQ180" s="126"/>
      <c r="BR180" s="126"/>
      <c r="BS180" s="126"/>
      <c r="BT180" s="126"/>
      <c r="BU180" s="126"/>
      <c r="BV180" s="126"/>
      <c r="BW180" s="126"/>
      <c r="BX180" s="126"/>
      <c r="BY180" s="126"/>
      <c r="BZ180" s="126"/>
      <c r="CA180" s="126"/>
      <c r="CB180" s="126"/>
      <c r="CC180" s="126"/>
      <c r="CD180" s="126"/>
      <c r="CE180" s="126"/>
      <c r="CF180" s="126"/>
      <c r="CG180" s="126"/>
      <c r="CH180" s="126"/>
      <c r="CI180" s="126"/>
      <c r="CJ180" s="126"/>
      <c r="CK180" s="126"/>
      <c r="CL180" s="126"/>
      <c r="CM180" s="126"/>
      <c r="CN180" s="126"/>
      <c r="CO180" s="126"/>
      <c r="CP180" s="126"/>
      <c r="CQ180" s="126"/>
      <c r="CR180" s="126"/>
      <c r="CS180" s="126"/>
      <c r="CT180" s="126"/>
      <c r="CU180" s="126"/>
      <c r="CV180" s="126"/>
      <c r="CW180" s="126"/>
      <c r="CX180" s="126"/>
      <c r="CY180" s="126"/>
      <c r="CZ180" s="126"/>
      <c r="DA180" s="126"/>
      <c r="DB180" s="126"/>
      <c r="DC180" s="126"/>
      <c r="DD180" s="126"/>
      <c r="DE180" s="126"/>
      <c r="DF180" s="126"/>
      <c r="DG180" s="126"/>
      <c r="DH180" s="126"/>
      <c r="DI180" s="126"/>
      <c r="DJ180" s="126"/>
      <c r="DK180" s="126"/>
      <c r="DL180" s="153"/>
      <c r="DM180" s="154"/>
      <c r="DN180" s="155"/>
      <c r="DO180" s="156"/>
      <c r="DP180" s="124"/>
      <c r="DQ180" s="156"/>
      <c r="DR180" s="157"/>
      <c r="DS180" s="158"/>
      <c r="DT180" s="159"/>
      <c r="DU180" s="160"/>
    </row>
    <row r="181" spans="1:125">
      <c r="A181" s="151"/>
      <c r="B181" s="152"/>
      <c r="C181" s="125"/>
      <c r="D181" s="125"/>
      <c r="E181" s="125"/>
      <c r="F181" s="125"/>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c r="AO181" s="126"/>
      <c r="AP181" s="126"/>
      <c r="AQ181" s="126"/>
      <c r="AR181" s="126"/>
      <c r="AS181" s="126"/>
      <c r="AT181" s="126"/>
      <c r="AU181" s="126"/>
      <c r="AV181" s="126"/>
      <c r="AW181" s="126"/>
      <c r="AX181" s="126"/>
      <c r="AY181" s="126"/>
      <c r="AZ181" s="126"/>
      <c r="BA181" s="126"/>
      <c r="BB181" s="126"/>
      <c r="BC181" s="126"/>
      <c r="BD181" s="126"/>
      <c r="BE181" s="126"/>
      <c r="BF181" s="126"/>
      <c r="BG181" s="126"/>
      <c r="BH181" s="126"/>
      <c r="BI181" s="126"/>
      <c r="BJ181" s="126"/>
      <c r="BK181" s="126"/>
      <c r="BL181" s="126"/>
      <c r="BM181" s="126"/>
      <c r="BN181" s="126"/>
      <c r="BO181" s="126"/>
      <c r="BP181" s="126"/>
      <c r="BQ181" s="126"/>
      <c r="BR181" s="126"/>
      <c r="BS181" s="126"/>
      <c r="BT181" s="126"/>
      <c r="BU181" s="126"/>
      <c r="BV181" s="126"/>
      <c r="BW181" s="126"/>
      <c r="BX181" s="126"/>
      <c r="BY181" s="126"/>
      <c r="BZ181" s="126"/>
      <c r="CA181" s="126"/>
      <c r="CB181" s="126"/>
      <c r="CC181" s="126"/>
      <c r="CD181" s="126"/>
      <c r="CE181" s="126"/>
      <c r="CF181" s="126"/>
      <c r="CG181" s="126"/>
      <c r="CH181" s="126"/>
      <c r="CI181" s="126"/>
      <c r="CJ181" s="126"/>
      <c r="CK181" s="126"/>
      <c r="CL181" s="126"/>
      <c r="CM181" s="126"/>
      <c r="CN181" s="126"/>
      <c r="CO181" s="126"/>
      <c r="CP181" s="126"/>
      <c r="CQ181" s="126"/>
      <c r="CR181" s="126"/>
      <c r="CS181" s="126"/>
      <c r="CT181" s="126"/>
      <c r="CU181" s="126"/>
      <c r="CV181" s="126"/>
      <c r="CW181" s="126"/>
      <c r="CX181" s="126"/>
      <c r="CY181" s="126"/>
      <c r="CZ181" s="126"/>
      <c r="DA181" s="126"/>
      <c r="DB181" s="126"/>
      <c r="DC181" s="126"/>
      <c r="DD181" s="126"/>
      <c r="DE181" s="126"/>
      <c r="DF181" s="126"/>
      <c r="DG181" s="126"/>
      <c r="DH181" s="126"/>
      <c r="DI181" s="126"/>
      <c r="DJ181" s="126"/>
      <c r="DK181" s="126"/>
      <c r="DL181" s="153"/>
      <c r="DM181" s="154"/>
      <c r="DN181" s="155"/>
      <c r="DO181" s="156"/>
      <c r="DP181" s="124"/>
      <c r="DQ181" s="156"/>
      <c r="DR181" s="157"/>
      <c r="DS181" s="158"/>
      <c r="DT181" s="159"/>
      <c r="DU181" s="160"/>
    </row>
    <row r="182" spans="1:125">
      <c r="A182" s="151"/>
      <c r="B182" s="152"/>
      <c r="C182" s="125"/>
      <c r="D182" s="125"/>
      <c r="E182" s="125"/>
      <c r="F182" s="125"/>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c r="AO182" s="126"/>
      <c r="AP182" s="126"/>
      <c r="AQ182" s="126"/>
      <c r="AR182" s="126"/>
      <c r="AS182" s="126"/>
      <c r="AT182" s="126"/>
      <c r="AU182" s="126"/>
      <c r="AV182" s="126"/>
      <c r="AW182" s="126"/>
      <c r="AX182" s="126"/>
      <c r="AY182" s="126"/>
      <c r="AZ182" s="126"/>
      <c r="BA182" s="126"/>
      <c r="BB182" s="126"/>
      <c r="BC182" s="126"/>
      <c r="BD182" s="126"/>
      <c r="BE182" s="126"/>
      <c r="BF182" s="126"/>
      <c r="BG182" s="126"/>
      <c r="BH182" s="126"/>
      <c r="BI182" s="126"/>
      <c r="BJ182" s="126"/>
      <c r="BK182" s="126"/>
      <c r="BL182" s="126"/>
      <c r="BM182" s="126"/>
      <c r="BN182" s="126"/>
      <c r="BO182" s="126"/>
      <c r="BP182" s="126"/>
      <c r="BQ182" s="126"/>
      <c r="BR182" s="126"/>
      <c r="BS182" s="126"/>
      <c r="BT182" s="126"/>
      <c r="BU182" s="126"/>
      <c r="BV182" s="126"/>
      <c r="BW182" s="126"/>
      <c r="BX182" s="126"/>
      <c r="BY182" s="126"/>
      <c r="BZ182" s="126"/>
      <c r="CA182" s="126"/>
      <c r="CB182" s="126"/>
      <c r="CC182" s="126"/>
      <c r="CD182" s="126"/>
      <c r="CE182" s="126"/>
      <c r="CF182" s="126"/>
      <c r="CG182" s="126"/>
      <c r="CH182" s="126"/>
      <c r="CI182" s="126"/>
      <c r="CJ182" s="126"/>
      <c r="CK182" s="126"/>
      <c r="CL182" s="126"/>
      <c r="CM182" s="126"/>
      <c r="CN182" s="126"/>
      <c r="CO182" s="126"/>
      <c r="CP182" s="126"/>
      <c r="CQ182" s="126"/>
      <c r="CR182" s="126"/>
      <c r="CS182" s="126"/>
      <c r="CT182" s="126"/>
      <c r="CU182" s="126"/>
      <c r="CV182" s="126"/>
      <c r="CW182" s="126"/>
      <c r="CX182" s="126"/>
      <c r="CY182" s="126"/>
      <c r="CZ182" s="126"/>
      <c r="DA182" s="126"/>
      <c r="DB182" s="126"/>
      <c r="DC182" s="126"/>
      <c r="DD182" s="126"/>
      <c r="DE182" s="126"/>
      <c r="DF182" s="126"/>
      <c r="DG182" s="126"/>
      <c r="DH182" s="126"/>
      <c r="DI182" s="126"/>
      <c r="DJ182" s="126"/>
      <c r="DK182" s="126"/>
      <c r="DL182" s="153"/>
      <c r="DM182" s="154"/>
      <c r="DN182" s="155"/>
      <c r="DO182" s="156"/>
      <c r="DP182" s="124"/>
      <c r="DQ182" s="156"/>
      <c r="DR182" s="157"/>
      <c r="DS182" s="158"/>
      <c r="DT182" s="159"/>
      <c r="DU182" s="160"/>
    </row>
    <row r="183" spans="1:125">
      <c r="A183" s="151"/>
      <c r="B183" s="152"/>
      <c r="C183" s="125"/>
      <c r="D183" s="125"/>
      <c r="E183" s="125"/>
      <c r="F183" s="125"/>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c r="AO183" s="126"/>
      <c r="AP183" s="126"/>
      <c r="AQ183" s="126"/>
      <c r="AR183" s="126"/>
      <c r="AS183" s="126"/>
      <c r="AT183" s="126"/>
      <c r="AU183" s="126"/>
      <c r="AV183" s="126"/>
      <c r="AW183" s="126"/>
      <c r="AX183" s="126"/>
      <c r="AY183" s="126"/>
      <c r="AZ183" s="126"/>
      <c r="BA183" s="126"/>
      <c r="BB183" s="126"/>
      <c r="BC183" s="126"/>
      <c r="BD183" s="126"/>
      <c r="BE183" s="126"/>
      <c r="BF183" s="126"/>
      <c r="BG183" s="126"/>
      <c r="BH183" s="126"/>
      <c r="BI183" s="126"/>
      <c r="BJ183" s="126"/>
      <c r="BK183" s="126"/>
      <c r="BL183" s="126"/>
      <c r="BM183" s="126"/>
      <c r="BN183" s="126"/>
      <c r="BO183" s="126"/>
      <c r="BP183" s="126"/>
      <c r="BQ183" s="126"/>
      <c r="BR183" s="126"/>
      <c r="BS183" s="126"/>
      <c r="BT183" s="126"/>
      <c r="BU183" s="126"/>
      <c r="BV183" s="126"/>
      <c r="BW183" s="126"/>
      <c r="BX183" s="126"/>
      <c r="BY183" s="126"/>
      <c r="BZ183" s="126"/>
      <c r="CA183" s="126"/>
      <c r="CB183" s="126"/>
      <c r="CC183" s="126"/>
      <c r="CD183" s="126"/>
      <c r="CE183" s="126"/>
      <c r="CF183" s="126"/>
      <c r="CG183" s="126"/>
      <c r="CH183" s="126"/>
      <c r="CI183" s="126"/>
      <c r="CJ183" s="126"/>
      <c r="CK183" s="126"/>
      <c r="CL183" s="126"/>
      <c r="CM183" s="126"/>
      <c r="CN183" s="126"/>
      <c r="CO183" s="126"/>
      <c r="CP183" s="126"/>
      <c r="CQ183" s="126"/>
      <c r="CR183" s="126"/>
      <c r="CS183" s="126"/>
      <c r="CT183" s="126"/>
      <c r="CU183" s="126"/>
      <c r="CV183" s="126"/>
      <c r="CW183" s="126"/>
      <c r="CX183" s="126"/>
      <c r="CY183" s="126"/>
      <c r="CZ183" s="126"/>
      <c r="DA183" s="126"/>
      <c r="DB183" s="126"/>
      <c r="DC183" s="126"/>
      <c r="DD183" s="126"/>
      <c r="DE183" s="126"/>
      <c r="DF183" s="126"/>
      <c r="DG183" s="126"/>
      <c r="DH183" s="126"/>
      <c r="DI183" s="126"/>
      <c r="DJ183" s="126"/>
      <c r="DK183" s="126"/>
      <c r="DL183" s="153"/>
      <c r="DM183" s="154"/>
      <c r="DN183" s="155"/>
      <c r="DO183" s="156"/>
      <c r="DP183" s="124"/>
      <c r="DQ183" s="156"/>
      <c r="DR183" s="157"/>
      <c r="DS183" s="158"/>
      <c r="DT183" s="159"/>
      <c r="DU183" s="160"/>
    </row>
    <row r="184" spans="1:125">
      <c r="A184" s="151"/>
      <c r="B184" s="152"/>
      <c r="C184" s="125"/>
      <c r="D184" s="125"/>
      <c r="E184" s="125"/>
      <c r="F184" s="125"/>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c r="AO184" s="126"/>
      <c r="AP184" s="126"/>
      <c r="AQ184" s="126"/>
      <c r="AR184" s="126"/>
      <c r="AS184" s="126"/>
      <c r="AT184" s="126"/>
      <c r="AU184" s="126"/>
      <c r="AV184" s="126"/>
      <c r="AW184" s="126"/>
      <c r="AX184" s="126"/>
      <c r="AY184" s="126"/>
      <c r="AZ184" s="126"/>
      <c r="BA184" s="126"/>
      <c r="BB184" s="126"/>
      <c r="BC184" s="126"/>
      <c r="BD184" s="126"/>
      <c r="BE184" s="126"/>
      <c r="BF184" s="126"/>
      <c r="BG184" s="126"/>
      <c r="BH184" s="126"/>
      <c r="BI184" s="126"/>
      <c r="BJ184" s="126"/>
      <c r="BK184" s="126"/>
      <c r="BL184" s="126"/>
      <c r="BM184" s="126"/>
      <c r="BN184" s="126"/>
      <c r="BO184" s="126"/>
      <c r="BP184" s="126"/>
      <c r="BQ184" s="126"/>
      <c r="BR184" s="126"/>
      <c r="BS184" s="126"/>
      <c r="BT184" s="126"/>
      <c r="BU184" s="126"/>
      <c r="BV184" s="126"/>
      <c r="BW184" s="126"/>
      <c r="BX184" s="126"/>
      <c r="BY184" s="126"/>
      <c r="BZ184" s="126"/>
      <c r="CA184" s="126"/>
      <c r="CB184" s="126"/>
      <c r="CC184" s="126"/>
      <c r="CD184" s="126"/>
      <c r="CE184" s="126"/>
      <c r="CF184" s="126"/>
      <c r="CG184" s="126"/>
      <c r="CH184" s="126"/>
      <c r="CI184" s="126"/>
      <c r="CJ184" s="126"/>
      <c r="CK184" s="126"/>
      <c r="CL184" s="126"/>
      <c r="CM184" s="126"/>
      <c r="CN184" s="126"/>
      <c r="CO184" s="126"/>
      <c r="CP184" s="126"/>
      <c r="CQ184" s="126"/>
      <c r="CR184" s="126"/>
      <c r="CS184" s="126"/>
      <c r="CT184" s="126"/>
      <c r="CU184" s="126"/>
      <c r="CV184" s="126"/>
      <c r="CW184" s="126"/>
      <c r="CX184" s="126"/>
      <c r="CY184" s="126"/>
      <c r="CZ184" s="126"/>
      <c r="DA184" s="126"/>
      <c r="DB184" s="126"/>
      <c r="DC184" s="126"/>
      <c r="DD184" s="126"/>
      <c r="DE184" s="126"/>
      <c r="DF184" s="126"/>
      <c r="DG184" s="126"/>
      <c r="DH184" s="126"/>
      <c r="DI184" s="126"/>
      <c r="DJ184" s="126"/>
      <c r="DK184" s="126"/>
      <c r="DL184" s="153"/>
      <c r="DM184" s="154"/>
      <c r="DN184" s="155"/>
      <c r="DO184" s="156"/>
      <c r="DP184" s="124"/>
      <c r="DQ184" s="156"/>
      <c r="DR184" s="157"/>
      <c r="DS184" s="158"/>
      <c r="DT184" s="159"/>
      <c r="DU184" s="160"/>
    </row>
    <row r="185" spans="1:125">
      <c r="A185" s="151"/>
      <c r="B185" s="152"/>
      <c r="C185" s="125"/>
      <c r="D185" s="125"/>
      <c r="E185" s="125"/>
      <c r="F185" s="125"/>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c r="AO185" s="126"/>
      <c r="AP185" s="126"/>
      <c r="AQ185" s="126"/>
      <c r="AR185" s="126"/>
      <c r="AS185" s="126"/>
      <c r="AT185" s="126"/>
      <c r="AU185" s="126"/>
      <c r="AV185" s="126"/>
      <c r="AW185" s="126"/>
      <c r="AX185" s="126"/>
      <c r="AY185" s="126"/>
      <c r="AZ185" s="126"/>
      <c r="BA185" s="126"/>
      <c r="BB185" s="126"/>
      <c r="BC185" s="126"/>
      <c r="BD185" s="126"/>
      <c r="BE185" s="126"/>
      <c r="BF185" s="126"/>
      <c r="BG185" s="126"/>
      <c r="BH185" s="126"/>
      <c r="BI185" s="126"/>
      <c r="BJ185" s="126"/>
      <c r="BK185" s="126"/>
      <c r="BL185" s="126"/>
      <c r="BM185" s="126"/>
      <c r="BN185" s="126"/>
      <c r="BO185" s="126"/>
      <c r="BP185" s="126"/>
      <c r="BQ185" s="126"/>
      <c r="BR185" s="126"/>
      <c r="BS185" s="126"/>
      <c r="BT185" s="126"/>
      <c r="BU185" s="126"/>
      <c r="BV185" s="126"/>
      <c r="BW185" s="126"/>
      <c r="BX185" s="126"/>
      <c r="BY185" s="126"/>
      <c r="BZ185" s="126"/>
      <c r="CA185" s="126"/>
      <c r="CB185" s="126"/>
      <c r="CC185" s="126"/>
      <c r="CD185" s="126"/>
      <c r="CE185" s="126"/>
      <c r="CF185" s="126"/>
      <c r="CG185" s="126"/>
      <c r="CH185" s="126"/>
      <c r="CI185" s="126"/>
      <c r="CJ185" s="126"/>
      <c r="CK185" s="126"/>
      <c r="CL185" s="126"/>
      <c r="CM185" s="126"/>
      <c r="CN185" s="126"/>
      <c r="CO185" s="126"/>
      <c r="CP185" s="126"/>
      <c r="CQ185" s="126"/>
      <c r="CR185" s="126"/>
      <c r="CS185" s="126"/>
      <c r="CT185" s="126"/>
      <c r="CU185" s="126"/>
      <c r="CV185" s="126"/>
      <c r="CW185" s="126"/>
      <c r="CX185" s="126"/>
      <c r="CY185" s="126"/>
      <c r="CZ185" s="126"/>
      <c r="DA185" s="126"/>
      <c r="DB185" s="126"/>
      <c r="DC185" s="126"/>
      <c r="DD185" s="126"/>
      <c r="DE185" s="126"/>
      <c r="DF185" s="126"/>
      <c r="DG185" s="126"/>
      <c r="DH185" s="126"/>
      <c r="DI185" s="126"/>
      <c r="DJ185" s="126"/>
      <c r="DK185" s="126"/>
      <c r="DL185" s="153"/>
      <c r="DM185" s="154"/>
      <c r="DN185" s="155"/>
      <c r="DO185" s="156"/>
      <c r="DP185" s="124"/>
      <c r="DQ185" s="156"/>
      <c r="DR185" s="157"/>
      <c r="DS185" s="158"/>
      <c r="DT185" s="159"/>
      <c r="DU185" s="160"/>
    </row>
    <row r="186" spans="1:125">
      <c r="A186" s="151"/>
      <c r="B186" s="152"/>
      <c r="C186" s="125"/>
      <c r="D186" s="125"/>
      <c r="E186" s="125"/>
      <c r="F186" s="125"/>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c r="AO186" s="126"/>
      <c r="AP186" s="126"/>
      <c r="AQ186" s="126"/>
      <c r="AR186" s="126"/>
      <c r="AS186" s="126"/>
      <c r="AT186" s="126"/>
      <c r="AU186" s="126"/>
      <c r="AV186" s="126"/>
      <c r="AW186" s="126"/>
      <c r="AX186" s="126"/>
      <c r="AY186" s="126"/>
      <c r="AZ186" s="126"/>
      <c r="BA186" s="126"/>
      <c r="BB186" s="126"/>
      <c r="BC186" s="126"/>
      <c r="BD186" s="126"/>
      <c r="BE186" s="126"/>
      <c r="BF186" s="126"/>
      <c r="BG186" s="126"/>
      <c r="BH186" s="126"/>
      <c r="BI186" s="126"/>
      <c r="BJ186" s="126"/>
      <c r="BK186" s="126"/>
      <c r="BL186" s="126"/>
      <c r="BM186" s="126"/>
      <c r="BN186" s="126"/>
      <c r="BO186" s="126"/>
      <c r="BP186" s="126"/>
      <c r="BQ186" s="126"/>
      <c r="BR186" s="126"/>
      <c r="BS186" s="126"/>
      <c r="BT186" s="126"/>
      <c r="BU186" s="126"/>
      <c r="BV186" s="126"/>
      <c r="BW186" s="126"/>
      <c r="BX186" s="126"/>
      <c r="BY186" s="126"/>
      <c r="BZ186" s="126"/>
      <c r="CA186" s="126"/>
      <c r="CB186" s="126"/>
      <c r="CC186" s="126"/>
      <c r="CD186" s="126"/>
      <c r="CE186" s="126"/>
      <c r="CF186" s="126"/>
      <c r="CG186" s="126"/>
      <c r="CH186" s="126"/>
      <c r="CI186" s="126"/>
      <c r="CJ186" s="126"/>
      <c r="CK186" s="126"/>
      <c r="CL186" s="126"/>
      <c r="CM186" s="126"/>
      <c r="CN186" s="126"/>
      <c r="CO186" s="126"/>
      <c r="CP186" s="126"/>
      <c r="CQ186" s="126"/>
      <c r="CR186" s="126"/>
      <c r="CS186" s="126"/>
      <c r="CT186" s="126"/>
      <c r="CU186" s="126"/>
      <c r="CV186" s="126"/>
      <c r="CW186" s="126"/>
      <c r="CX186" s="126"/>
      <c r="CY186" s="126"/>
      <c r="CZ186" s="126"/>
      <c r="DA186" s="126"/>
      <c r="DB186" s="126"/>
      <c r="DC186" s="126"/>
      <c r="DD186" s="126"/>
      <c r="DE186" s="126"/>
      <c r="DF186" s="126"/>
      <c r="DG186" s="126"/>
      <c r="DH186" s="126"/>
      <c r="DI186" s="126"/>
      <c r="DJ186" s="126"/>
      <c r="DK186" s="126"/>
      <c r="DL186" s="153"/>
      <c r="DM186" s="154"/>
      <c r="DN186" s="155"/>
      <c r="DO186" s="156"/>
      <c r="DP186" s="124"/>
      <c r="DQ186" s="156"/>
      <c r="DR186" s="157"/>
      <c r="DS186" s="158"/>
      <c r="DT186" s="159"/>
      <c r="DU186" s="160"/>
    </row>
    <row r="187" spans="1:125">
      <c r="A187" s="151"/>
      <c r="B187" s="152"/>
      <c r="C187" s="125"/>
      <c r="D187" s="125"/>
      <c r="E187" s="125"/>
      <c r="F187" s="125"/>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c r="AO187" s="126"/>
      <c r="AP187" s="126"/>
      <c r="AQ187" s="126"/>
      <c r="AR187" s="126"/>
      <c r="AS187" s="126"/>
      <c r="AT187" s="126"/>
      <c r="AU187" s="126"/>
      <c r="AV187" s="126"/>
      <c r="AW187" s="126"/>
      <c r="AX187" s="126"/>
      <c r="AY187" s="126"/>
      <c r="AZ187" s="126"/>
      <c r="BA187" s="126"/>
      <c r="BB187" s="126"/>
      <c r="BC187" s="126"/>
      <c r="BD187" s="126"/>
      <c r="BE187" s="126"/>
      <c r="BF187" s="126"/>
      <c r="BG187" s="126"/>
      <c r="BH187" s="126"/>
      <c r="BI187" s="126"/>
      <c r="BJ187" s="126"/>
      <c r="BK187" s="126"/>
      <c r="BL187" s="126"/>
      <c r="BM187" s="126"/>
      <c r="BN187" s="126"/>
      <c r="BO187" s="126"/>
      <c r="BP187" s="126"/>
      <c r="BQ187" s="126"/>
      <c r="BR187" s="126"/>
      <c r="BS187" s="126"/>
      <c r="BT187" s="126"/>
      <c r="BU187" s="126"/>
      <c r="BV187" s="126"/>
      <c r="BW187" s="126"/>
      <c r="BX187" s="126"/>
      <c r="BY187" s="126"/>
      <c r="BZ187" s="126"/>
      <c r="CA187" s="126"/>
      <c r="CB187" s="126"/>
      <c r="CC187" s="126"/>
      <c r="CD187" s="126"/>
      <c r="CE187" s="126"/>
      <c r="CF187" s="126"/>
      <c r="CG187" s="126"/>
      <c r="CH187" s="126"/>
      <c r="CI187" s="126"/>
      <c r="CJ187" s="126"/>
      <c r="CK187" s="126"/>
      <c r="CL187" s="126"/>
      <c r="CM187" s="126"/>
      <c r="CN187" s="126"/>
      <c r="CO187" s="126"/>
      <c r="CP187" s="126"/>
      <c r="CQ187" s="126"/>
      <c r="CR187" s="126"/>
      <c r="CS187" s="126"/>
      <c r="CT187" s="126"/>
      <c r="CU187" s="126"/>
      <c r="CV187" s="126"/>
      <c r="CW187" s="126"/>
      <c r="CX187" s="126"/>
      <c r="CY187" s="126"/>
      <c r="CZ187" s="126"/>
      <c r="DA187" s="126"/>
      <c r="DB187" s="126"/>
      <c r="DC187" s="126"/>
      <c r="DD187" s="126"/>
      <c r="DE187" s="126"/>
      <c r="DF187" s="126"/>
      <c r="DG187" s="126"/>
      <c r="DH187" s="126"/>
      <c r="DI187" s="126"/>
      <c r="DJ187" s="126"/>
      <c r="DK187" s="126"/>
      <c r="DL187" s="153"/>
      <c r="DM187" s="154"/>
      <c r="DN187" s="155"/>
      <c r="DO187" s="156"/>
      <c r="DP187" s="124"/>
      <c r="DQ187" s="156"/>
      <c r="DR187" s="157"/>
      <c r="DS187" s="158"/>
      <c r="DT187" s="159"/>
      <c r="DU187" s="160"/>
    </row>
    <row r="188" spans="1:125">
      <c r="A188" s="151"/>
      <c r="B188" s="152"/>
      <c r="C188" s="125"/>
      <c r="D188" s="125"/>
      <c r="E188" s="125"/>
      <c r="F188" s="125"/>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c r="AO188" s="126"/>
      <c r="AP188" s="126"/>
      <c r="AQ188" s="126"/>
      <c r="AR188" s="126"/>
      <c r="AS188" s="126"/>
      <c r="AT188" s="126"/>
      <c r="AU188" s="126"/>
      <c r="AV188" s="126"/>
      <c r="AW188" s="126"/>
      <c r="AX188" s="126"/>
      <c r="AY188" s="126"/>
      <c r="AZ188" s="126"/>
      <c r="BA188" s="126"/>
      <c r="BB188" s="126"/>
      <c r="BC188" s="126"/>
      <c r="BD188" s="126"/>
      <c r="BE188" s="126"/>
      <c r="BF188" s="126"/>
      <c r="BG188" s="126"/>
      <c r="BH188" s="126"/>
      <c r="BI188" s="126"/>
      <c r="BJ188" s="126"/>
      <c r="BK188" s="126"/>
      <c r="BL188" s="126"/>
      <c r="BM188" s="126"/>
      <c r="BN188" s="126"/>
      <c r="BO188" s="126"/>
      <c r="BP188" s="126"/>
      <c r="BQ188" s="126"/>
      <c r="BR188" s="126"/>
      <c r="BS188" s="126"/>
      <c r="BT188" s="126"/>
      <c r="BU188" s="126"/>
      <c r="BV188" s="126"/>
      <c r="BW188" s="126"/>
      <c r="BX188" s="126"/>
      <c r="BY188" s="126"/>
      <c r="BZ188" s="126"/>
      <c r="CA188" s="126"/>
      <c r="CB188" s="126"/>
      <c r="CC188" s="126"/>
      <c r="CD188" s="126"/>
      <c r="CE188" s="126"/>
      <c r="CF188" s="126"/>
      <c r="CG188" s="126"/>
      <c r="CH188" s="126"/>
      <c r="CI188" s="126"/>
      <c r="CJ188" s="126"/>
      <c r="CK188" s="126"/>
      <c r="CL188" s="126"/>
      <c r="CM188" s="126"/>
      <c r="CN188" s="126"/>
      <c r="CO188" s="126"/>
      <c r="CP188" s="126"/>
      <c r="CQ188" s="126"/>
      <c r="CR188" s="126"/>
      <c r="CS188" s="126"/>
      <c r="CT188" s="126"/>
      <c r="CU188" s="126"/>
      <c r="CV188" s="126"/>
      <c r="CW188" s="126"/>
      <c r="CX188" s="126"/>
      <c r="CY188" s="126"/>
      <c r="CZ188" s="126"/>
      <c r="DA188" s="126"/>
      <c r="DB188" s="126"/>
      <c r="DC188" s="126"/>
      <c r="DD188" s="126"/>
      <c r="DE188" s="126"/>
      <c r="DF188" s="126"/>
      <c r="DG188" s="126"/>
      <c r="DH188" s="126"/>
      <c r="DI188" s="126"/>
      <c r="DJ188" s="126"/>
      <c r="DK188" s="126"/>
      <c r="DL188" s="153"/>
      <c r="DM188" s="154"/>
      <c r="DN188" s="155"/>
      <c r="DO188" s="156"/>
      <c r="DP188" s="124"/>
      <c r="DQ188" s="156"/>
      <c r="DR188" s="157"/>
      <c r="DS188" s="158"/>
      <c r="DT188" s="159"/>
      <c r="DU188" s="160"/>
    </row>
    <row r="189" spans="1:125">
      <c r="A189" s="125"/>
      <c r="B189" s="161"/>
      <c r="C189" s="125"/>
      <c r="D189" s="125"/>
      <c r="E189" s="125"/>
      <c r="F189" s="125"/>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c r="AO189" s="126"/>
      <c r="AP189" s="126"/>
      <c r="AQ189" s="126"/>
      <c r="AR189" s="126"/>
      <c r="AS189" s="126"/>
      <c r="AT189" s="126"/>
      <c r="AU189" s="126"/>
      <c r="AV189" s="126"/>
      <c r="AW189" s="126"/>
      <c r="AX189" s="126"/>
      <c r="AY189" s="126"/>
      <c r="AZ189" s="126"/>
      <c r="BA189" s="126"/>
      <c r="BB189" s="126"/>
      <c r="BC189" s="126"/>
      <c r="BD189" s="126"/>
      <c r="BE189" s="126"/>
      <c r="BF189" s="126"/>
      <c r="BG189" s="126"/>
      <c r="BH189" s="126"/>
      <c r="BI189" s="126"/>
      <c r="BJ189" s="126"/>
      <c r="BK189" s="126"/>
      <c r="BL189" s="126"/>
      <c r="BM189" s="126"/>
      <c r="BN189" s="126"/>
      <c r="BO189" s="126"/>
      <c r="BP189" s="126"/>
      <c r="BQ189" s="126"/>
      <c r="BR189" s="126"/>
      <c r="BS189" s="126"/>
      <c r="BT189" s="126"/>
      <c r="BU189" s="126"/>
      <c r="BV189" s="126"/>
      <c r="BW189" s="126"/>
      <c r="BX189" s="126"/>
      <c r="BY189" s="126"/>
      <c r="BZ189" s="126"/>
      <c r="CA189" s="126"/>
      <c r="CB189" s="126"/>
      <c r="CC189" s="126"/>
      <c r="CD189" s="126"/>
      <c r="CE189" s="126"/>
      <c r="CF189" s="126"/>
      <c r="CG189" s="126"/>
      <c r="CH189" s="126"/>
      <c r="CI189" s="126"/>
      <c r="CJ189" s="126"/>
      <c r="CK189" s="126"/>
      <c r="CL189" s="126"/>
      <c r="CM189" s="126"/>
      <c r="CN189" s="126"/>
      <c r="CO189" s="126"/>
      <c r="CP189" s="126"/>
      <c r="CQ189" s="126"/>
      <c r="CR189" s="126"/>
      <c r="CS189" s="126"/>
      <c r="CT189" s="126"/>
      <c r="CU189" s="126"/>
      <c r="CV189" s="126"/>
      <c r="CW189" s="126"/>
      <c r="CX189" s="126"/>
      <c r="CY189" s="126"/>
      <c r="CZ189" s="126"/>
      <c r="DA189" s="126"/>
      <c r="DB189" s="126"/>
      <c r="DC189" s="126"/>
      <c r="DD189" s="126"/>
      <c r="DE189" s="126"/>
      <c r="DF189" s="126"/>
      <c r="DG189" s="126"/>
      <c r="DH189" s="126"/>
      <c r="DI189" s="126"/>
      <c r="DJ189" s="126"/>
      <c r="DK189" s="126"/>
      <c r="DL189" s="126"/>
      <c r="DM189" s="126"/>
      <c r="DN189" s="126"/>
      <c r="DO189" s="126"/>
      <c r="DP189" s="126"/>
      <c r="DQ189" s="126"/>
      <c r="DR189" s="157"/>
      <c r="DS189" s="162"/>
      <c r="DT189" s="159"/>
      <c r="DU189" s="99"/>
    </row>
    <row r="190" spans="1:125">
      <c r="A190" s="125"/>
      <c r="B190" s="161"/>
      <c r="C190" s="125"/>
      <c r="D190" s="125"/>
      <c r="E190" s="125"/>
      <c r="F190" s="125"/>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c r="AO190" s="126"/>
      <c r="AP190" s="126"/>
      <c r="AQ190" s="126"/>
      <c r="AR190" s="126"/>
      <c r="AS190" s="126"/>
      <c r="AT190" s="126"/>
      <c r="AU190" s="126"/>
      <c r="AV190" s="126"/>
      <c r="AW190" s="126"/>
      <c r="AX190" s="126"/>
      <c r="AY190" s="126"/>
      <c r="AZ190" s="126"/>
      <c r="BA190" s="126"/>
      <c r="BB190" s="126"/>
      <c r="BC190" s="126"/>
      <c r="BD190" s="126"/>
      <c r="BE190" s="126"/>
      <c r="BF190" s="126"/>
      <c r="BG190" s="126"/>
      <c r="BH190" s="126"/>
      <c r="BI190" s="126"/>
      <c r="BJ190" s="126"/>
      <c r="BK190" s="126"/>
      <c r="BL190" s="126"/>
      <c r="BM190" s="126"/>
      <c r="BN190" s="126"/>
      <c r="BO190" s="126"/>
      <c r="BP190" s="126"/>
      <c r="BQ190" s="126"/>
      <c r="BR190" s="126"/>
      <c r="BS190" s="126"/>
      <c r="BT190" s="126"/>
      <c r="BU190" s="126"/>
      <c r="BV190" s="126"/>
      <c r="BW190" s="126"/>
      <c r="BX190" s="126"/>
      <c r="BY190" s="126"/>
      <c r="BZ190" s="126"/>
      <c r="CA190" s="126"/>
      <c r="CB190" s="126"/>
      <c r="CC190" s="126"/>
      <c r="CD190" s="126"/>
      <c r="CE190" s="126"/>
      <c r="CF190" s="126"/>
      <c r="CG190" s="126"/>
      <c r="CH190" s="126"/>
      <c r="CI190" s="126"/>
      <c r="CJ190" s="126"/>
      <c r="CK190" s="126"/>
      <c r="CL190" s="126"/>
      <c r="CM190" s="126"/>
      <c r="CN190" s="126"/>
      <c r="CO190" s="126"/>
      <c r="CP190" s="126"/>
      <c r="CQ190" s="126"/>
      <c r="CR190" s="126"/>
      <c r="CS190" s="126"/>
      <c r="CT190" s="126"/>
      <c r="CU190" s="126"/>
      <c r="CV190" s="126"/>
      <c r="CW190" s="126"/>
      <c r="CX190" s="126"/>
      <c r="CY190" s="126"/>
      <c r="CZ190" s="126"/>
      <c r="DA190" s="126"/>
      <c r="DB190" s="126"/>
      <c r="DC190" s="126"/>
      <c r="DD190" s="126"/>
      <c r="DE190" s="126"/>
      <c r="DF190" s="126"/>
      <c r="DG190" s="126"/>
      <c r="DH190" s="126"/>
      <c r="DI190" s="126"/>
      <c r="DJ190" s="126"/>
      <c r="DK190" s="126"/>
      <c r="DL190" s="153"/>
      <c r="DM190" s="154"/>
      <c r="DN190" s="155"/>
      <c r="DO190" s="156"/>
      <c r="DP190" s="124"/>
      <c r="DQ190" s="156"/>
      <c r="DR190" s="157"/>
      <c r="DS190" s="158"/>
      <c r="DT190" s="159"/>
      <c r="DU190" s="160"/>
    </row>
    <row r="191" spans="1:125">
      <c r="A191" s="163"/>
      <c r="B191" s="152"/>
      <c r="C191" s="125"/>
      <c r="D191" s="125"/>
      <c r="E191" s="125"/>
      <c r="F191" s="125"/>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c r="AO191" s="126"/>
      <c r="AP191" s="126"/>
      <c r="AQ191" s="126"/>
      <c r="AR191" s="126"/>
      <c r="AS191" s="126"/>
      <c r="AT191" s="126"/>
      <c r="AU191" s="126"/>
      <c r="AV191" s="126"/>
      <c r="AW191" s="126"/>
      <c r="AX191" s="126"/>
      <c r="AY191" s="126"/>
      <c r="AZ191" s="126"/>
      <c r="BA191" s="126"/>
      <c r="BB191" s="126"/>
      <c r="BC191" s="126"/>
      <c r="BD191" s="126"/>
      <c r="BE191" s="126"/>
      <c r="BF191" s="126"/>
      <c r="BG191" s="126"/>
      <c r="BH191" s="126"/>
      <c r="BI191" s="126"/>
      <c r="BJ191" s="126"/>
      <c r="BK191" s="126"/>
      <c r="BL191" s="126"/>
      <c r="BM191" s="126"/>
      <c r="BN191" s="126"/>
      <c r="BO191" s="126"/>
      <c r="BP191" s="126"/>
      <c r="BQ191" s="126"/>
      <c r="BR191" s="126"/>
      <c r="BS191" s="126"/>
      <c r="BT191" s="126"/>
      <c r="BU191" s="126"/>
      <c r="BV191" s="126"/>
      <c r="BW191" s="126"/>
      <c r="BX191" s="126"/>
      <c r="BY191" s="126"/>
      <c r="BZ191" s="126"/>
      <c r="CA191" s="126"/>
      <c r="CB191" s="126"/>
      <c r="CC191" s="126"/>
      <c r="CD191" s="126"/>
      <c r="CE191" s="126"/>
      <c r="CF191" s="126"/>
      <c r="CG191" s="126"/>
      <c r="CH191" s="126"/>
      <c r="CI191" s="126"/>
      <c r="CJ191" s="126"/>
      <c r="CK191" s="126"/>
      <c r="CL191" s="126"/>
      <c r="CM191" s="126"/>
      <c r="CN191" s="126"/>
      <c r="CO191" s="126"/>
      <c r="CP191" s="126"/>
      <c r="CQ191" s="126"/>
      <c r="CR191" s="126"/>
      <c r="CS191" s="126"/>
      <c r="CT191" s="126"/>
      <c r="CU191" s="126"/>
      <c r="CV191" s="126"/>
      <c r="CW191" s="126"/>
      <c r="CX191" s="126"/>
      <c r="CY191" s="126"/>
      <c r="CZ191" s="126"/>
      <c r="DA191" s="126"/>
      <c r="DB191" s="126"/>
      <c r="DC191" s="126"/>
      <c r="DD191" s="126"/>
      <c r="DE191" s="126"/>
      <c r="DF191" s="126"/>
      <c r="DG191" s="126"/>
      <c r="DH191" s="126"/>
      <c r="DI191" s="126"/>
      <c r="DJ191" s="126"/>
      <c r="DK191" s="126"/>
      <c r="DL191" s="153"/>
      <c r="DM191" s="154"/>
      <c r="DN191" s="155"/>
      <c r="DO191" s="156"/>
      <c r="DP191" s="124"/>
      <c r="DQ191" s="156"/>
      <c r="DR191" s="157"/>
      <c r="DS191" s="158"/>
      <c r="DT191" s="159"/>
      <c r="DU191" s="160"/>
    </row>
    <row r="192" spans="1:125">
      <c r="A192" s="151"/>
      <c r="B192" s="152"/>
      <c r="C192" s="125"/>
      <c r="D192" s="125"/>
      <c r="E192" s="125"/>
      <c r="F192" s="125"/>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c r="AO192" s="126"/>
      <c r="AP192" s="126"/>
      <c r="AQ192" s="126"/>
      <c r="AR192" s="126"/>
      <c r="AS192" s="126"/>
      <c r="AT192" s="126"/>
      <c r="AU192" s="126"/>
      <c r="AV192" s="126"/>
      <c r="AW192" s="126"/>
      <c r="AX192" s="126"/>
      <c r="AY192" s="126"/>
      <c r="AZ192" s="126"/>
      <c r="BA192" s="126"/>
      <c r="BB192" s="126"/>
      <c r="BC192" s="126"/>
      <c r="BD192" s="126"/>
      <c r="BE192" s="126"/>
      <c r="BF192" s="126"/>
      <c r="BG192" s="126"/>
      <c r="BH192" s="126"/>
      <c r="BI192" s="126"/>
      <c r="BJ192" s="126"/>
      <c r="BK192" s="126"/>
      <c r="BL192" s="126"/>
      <c r="BM192" s="126"/>
      <c r="BN192" s="126"/>
      <c r="BO192" s="126"/>
      <c r="BP192" s="126"/>
      <c r="BQ192" s="126"/>
      <c r="BR192" s="126"/>
      <c r="BS192" s="126"/>
      <c r="BT192" s="126"/>
      <c r="BU192" s="126"/>
      <c r="BV192" s="126"/>
      <c r="BW192" s="126"/>
      <c r="BX192" s="126"/>
      <c r="BY192" s="126"/>
      <c r="BZ192" s="126"/>
      <c r="CA192" s="126"/>
      <c r="CB192" s="126"/>
      <c r="CC192" s="126"/>
      <c r="CD192" s="126"/>
      <c r="CE192" s="126"/>
      <c r="CF192" s="126"/>
      <c r="CG192" s="126"/>
      <c r="CH192" s="126"/>
      <c r="CI192" s="126"/>
      <c r="CJ192" s="126"/>
      <c r="CK192" s="126"/>
      <c r="CL192" s="126"/>
      <c r="CM192" s="126"/>
      <c r="CN192" s="126"/>
      <c r="CO192" s="126"/>
      <c r="CP192" s="126"/>
      <c r="CQ192" s="126"/>
      <c r="CR192" s="126"/>
      <c r="CS192" s="126"/>
      <c r="CT192" s="126"/>
      <c r="CU192" s="126"/>
      <c r="CV192" s="126"/>
      <c r="CW192" s="126"/>
      <c r="CX192" s="126"/>
      <c r="CY192" s="126"/>
      <c r="CZ192" s="126"/>
      <c r="DA192" s="126"/>
      <c r="DB192" s="126"/>
      <c r="DC192" s="126"/>
      <c r="DD192" s="126"/>
      <c r="DE192" s="126"/>
      <c r="DF192" s="126"/>
      <c r="DG192" s="126"/>
      <c r="DH192" s="126"/>
      <c r="DI192" s="126"/>
      <c r="DJ192" s="126"/>
      <c r="DK192" s="126"/>
      <c r="DL192" s="153"/>
      <c r="DM192" s="154"/>
      <c r="DN192" s="155"/>
      <c r="DO192" s="156"/>
      <c r="DP192" s="124"/>
      <c r="DQ192" s="156"/>
      <c r="DR192" s="157"/>
      <c r="DS192" s="158"/>
      <c r="DT192" s="159"/>
      <c r="DU192" s="160"/>
    </row>
    <row r="193" spans="1:125">
      <c r="A193" s="125"/>
      <c r="B193" s="161"/>
      <c r="C193" s="125"/>
      <c r="D193" s="125"/>
      <c r="E193" s="125"/>
      <c r="F193" s="125"/>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c r="AO193" s="126"/>
      <c r="AP193" s="126"/>
      <c r="AQ193" s="126"/>
      <c r="AR193" s="126"/>
      <c r="AS193" s="126"/>
      <c r="AT193" s="126"/>
      <c r="AU193" s="126"/>
      <c r="AV193" s="126"/>
      <c r="AW193" s="126"/>
      <c r="AX193" s="126"/>
      <c r="AY193" s="126"/>
      <c r="AZ193" s="126"/>
      <c r="BA193" s="126"/>
      <c r="BB193" s="126"/>
      <c r="BC193" s="126"/>
      <c r="BD193" s="126"/>
      <c r="BE193" s="126"/>
      <c r="BF193" s="126"/>
      <c r="BG193" s="126"/>
      <c r="BH193" s="126"/>
      <c r="BI193" s="126"/>
      <c r="BJ193" s="126"/>
      <c r="BK193" s="126"/>
      <c r="BL193" s="126"/>
      <c r="BM193" s="126"/>
      <c r="BN193" s="126"/>
      <c r="BO193" s="126"/>
      <c r="BP193" s="126"/>
      <c r="BQ193" s="126"/>
      <c r="BR193" s="126"/>
      <c r="BS193" s="126"/>
      <c r="BT193" s="126"/>
      <c r="BU193" s="126"/>
      <c r="BV193" s="126"/>
      <c r="BW193" s="126"/>
      <c r="BX193" s="126"/>
      <c r="BY193" s="126"/>
      <c r="BZ193" s="126"/>
      <c r="CA193" s="126"/>
      <c r="CB193" s="126"/>
      <c r="CC193" s="126"/>
      <c r="CD193" s="126"/>
      <c r="CE193" s="126"/>
      <c r="CF193" s="126"/>
      <c r="CG193" s="126"/>
      <c r="CH193" s="126"/>
      <c r="CI193" s="126"/>
      <c r="CJ193" s="126"/>
      <c r="CK193" s="126"/>
      <c r="CL193" s="126"/>
      <c r="CM193" s="126"/>
      <c r="CN193" s="126"/>
      <c r="CO193" s="126"/>
      <c r="CP193" s="126"/>
      <c r="CQ193" s="126"/>
      <c r="CR193" s="126"/>
      <c r="CS193" s="126"/>
      <c r="CT193" s="126"/>
      <c r="CU193" s="126"/>
      <c r="CV193" s="126"/>
      <c r="CW193" s="126"/>
      <c r="CX193" s="126"/>
      <c r="CY193" s="126"/>
      <c r="CZ193" s="126"/>
      <c r="DA193" s="126"/>
      <c r="DB193" s="126"/>
      <c r="DC193" s="126"/>
      <c r="DD193" s="126"/>
      <c r="DE193" s="126"/>
      <c r="DF193" s="126"/>
      <c r="DG193" s="126"/>
      <c r="DH193" s="126"/>
      <c r="DI193" s="126"/>
      <c r="DJ193" s="126"/>
      <c r="DK193" s="126"/>
      <c r="DL193" s="126"/>
      <c r="DM193" s="126"/>
      <c r="DN193" s="126"/>
      <c r="DO193" s="126"/>
      <c r="DP193" s="126"/>
      <c r="DQ193" s="126"/>
      <c r="DR193" s="157"/>
      <c r="DS193" s="162"/>
      <c r="DT193" s="159"/>
      <c r="DU193" s="99"/>
    </row>
    <row r="194" spans="1:125">
      <c r="A194" s="151"/>
      <c r="B194" s="152"/>
      <c r="C194" s="125"/>
      <c r="D194" s="125"/>
      <c r="E194" s="125"/>
      <c r="F194" s="125"/>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c r="AO194" s="126"/>
      <c r="AP194" s="126"/>
      <c r="AQ194" s="126"/>
      <c r="AR194" s="126"/>
      <c r="AS194" s="126"/>
      <c r="AT194" s="126"/>
      <c r="AU194" s="126"/>
      <c r="AV194" s="126"/>
      <c r="AW194" s="126"/>
      <c r="AX194" s="126"/>
      <c r="AY194" s="126"/>
      <c r="AZ194" s="126"/>
      <c r="BA194" s="126"/>
      <c r="BB194" s="126"/>
      <c r="BC194" s="126"/>
      <c r="BD194" s="126"/>
      <c r="BE194" s="126"/>
      <c r="BF194" s="126"/>
      <c r="BG194" s="126"/>
      <c r="BH194" s="126"/>
      <c r="BI194" s="126"/>
      <c r="BJ194" s="126"/>
      <c r="BK194" s="126"/>
      <c r="BL194" s="126"/>
      <c r="BM194" s="126"/>
      <c r="BN194" s="126"/>
      <c r="BO194" s="126"/>
      <c r="BP194" s="126"/>
      <c r="BQ194" s="126"/>
      <c r="BR194" s="126"/>
      <c r="BS194" s="126"/>
      <c r="BT194" s="126"/>
      <c r="BU194" s="126"/>
      <c r="BV194" s="126"/>
      <c r="BW194" s="126"/>
      <c r="BX194" s="126"/>
      <c r="BY194" s="126"/>
      <c r="BZ194" s="126"/>
      <c r="CA194" s="126"/>
      <c r="CB194" s="126"/>
      <c r="CC194" s="126"/>
      <c r="CD194" s="126"/>
      <c r="CE194" s="126"/>
      <c r="CF194" s="126"/>
      <c r="CG194" s="126"/>
      <c r="CH194" s="126"/>
      <c r="CI194" s="126"/>
      <c r="CJ194" s="126"/>
      <c r="CK194" s="126"/>
      <c r="CL194" s="126"/>
      <c r="CM194" s="126"/>
      <c r="CN194" s="126"/>
      <c r="CO194" s="126"/>
      <c r="CP194" s="126"/>
      <c r="CQ194" s="126"/>
      <c r="CR194" s="126"/>
      <c r="CS194" s="126"/>
      <c r="CT194" s="126"/>
      <c r="CU194" s="126"/>
      <c r="CV194" s="126"/>
      <c r="CW194" s="126"/>
      <c r="CX194" s="126"/>
      <c r="CY194" s="126"/>
      <c r="CZ194" s="126"/>
      <c r="DA194" s="126"/>
      <c r="DB194" s="126"/>
      <c r="DC194" s="126"/>
      <c r="DD194" s="126"/>
      <c r="DE194" s="126"/>
      <c r="DF194" s="126"/>
      <c r="DG194" s="126"/>
      <c r="DH194" s="126"/>
      <c r="DI194" s="126"/>
      <c r="DJ194" s="126"/>
      <c r="DK194" s="126"/>
      <c r="DL194" s="153"/>
      <c r="DM194" s="154"/>
      <c r="DN194" s="155"/>
      <c r="DO194" s="156"/>
      <c r="DP194" s="124"/>
      <c r="DQ194" s="156"/>
      <c r="DR194" s="157"/>
      <c r="DS194" s="158"/>
      <c r="DT194" s="159"/>
      <c r="DU194" s="160"/>
    </row>
    <row r="195" spans="1:125">
      <c r="A195" s="151"/>
      <c r="B195" s="152"/>
      <c r="C195" s="125"/>
      <c r="D195" s="125"/>
      <c r="E195" s="125"/>
      <c r="F195" s="125"/>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c r="AO195" s="126"/>
      <c r="AP195" s="126"/>
      <c r="AQ195" s="126"/>
      <c r="AR195" s="126"/>
      <c r="AS195" s="126"/>
      <c r="AT195" s="126"/>
      <c r="AU195" s="126"/>
      <c r="AV195" s="126"/>
      <c r="AW195" s="126"/>
      <c r="AX195" s="126"/>
      <c r="AY195" s="126"/>
      <c r="AZ195" s="126"/>
      <c r="BA195" s="126"/>
      <c r="BB195" s="126"/>
      <c r="BC195" s="126"/>
      <c r="BD195" s="126"/>
      <c r="BE195" s="126"/>
      <c r="BF195" s="126"/>
      <c r="BG195" s="126"/>
      <c r="BH195" s="126"/>
      <c r="BI195" s="126"/>
      <c r="BJ195" s="126"/>
      <c r="BK195" s="126"/>
      <c r="BL195" s="126"/>
      <c r="BM195" s="126"/>
      <c r="BN195" s="126"/>
      <c r="BO195" s="126"/>
      <c r="BP195" s="126"/>
      <c r="BQ195" s="126"/>
      <c r="BR195" s="126"/>
      <c r="BS195" s="126"/>
      <c r="BT195" s="126"/>
      <c r="BU195" s="126"/>
      <c r="BV195" s="126"/>
      <c r="BW195" s="126"/>
      <c r="BX195" s="126"/>
      <c r="BY195" s="126"/>
      <c r="BZ195" s="126"/>
      <c r="CA195" s="126"/>
      <c r="CB195" s="126"/>
      <c r="CC195" s="126"/>
      <c r="CD195" s="126"/>
      <c r="CE195" s="126"/>
      <c r="CF195" s="126"/>
      <c r="CG195" s="126"/>
      <c r="CH195" s="126"/>
      <c r="CI195" s="126"/>
      <c r="CJ195" s="126"/>
      <c r="CK195" s="126"/>
      <c r="CL195" s="126"/>
      <c r="CM195" s="126"/>
      <c r="CN195" s="126"/>
      <c r="CO195" s="126"/>
      <c r="CP195" s="126"/>
      <c r="CQ195" s="126"/>
      <c r="CR195" s="126"/>
      <c r="CS195" s="126"/>
      <c r="CT195" s="126"/>
      <c r="CU195" s="126"/>
      <c r="CV195" s="126"/>
      <c r="CW195" s="126"/>
      <c r="CX195" s="126"/>
      <c r="CY195" s="126"/>
      <c r="CZ195" s="126"/>
      <c r="DA195" s="126"/>
      <c r="DB195" s="126"/>
      <c r="DC195" s="126"/>
      <c r="DD195" s="126"/>
      <c r="DE195" s="126"/>
      <c r="DF195" s="126"/>
      <c r="DG195" s="126"/>
      <c r="DH195" s="126"/>
      <c r="DI195" s="126"/>
      <c r="DJ195" s="126"/>
      <c r="DK195" s="126"/>
      <c r="DL195" s="153"/>
      <c r="DM195" s="154"/>
      <c r="DN195" s="155"/>
      <c r="DO195" s="156"/>
      <c r="DP195" s="124"/>
      <c r="DQ195" s="156"/>
      <c r="DR195" s="157"/>
      <c r="DS195" s="158"/>
      <c r="DT195" s="159"/>
      <c r="DU195" s="160"/>
    </row>
    <row r="196" spans="1:125">
      <c r="A196" s="151"/>
      <c r="B196" s="152"/>
      <c r="C196" s="125"/>
      <c r="D196" s="125"/>
      <c r="E196" s="125"/>
      <c r="F196" s="125"/>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c r="AO196" s="126"/>
      <c r="AP196" s="126"/>
      <c r="AQ196" s="126"/>
      <c r="AR196" s="126"/>
      <c r="AS196" s="126"/>
      <c r="AT196" s="126"/>
      <c r="AU196" s="126"/>
      <c r="AV196" s="126"/>
      <c r="AW196" s="126"/>
      <c r="AX196" s="126"/>
      <c r="AY196" s="126"/>
      <c r="AZ196" s="126"/>
      <c r="BA196" s="126"/>
      <c r="BB196" s="126"/>
      <c r="BC196" s="126"/>
      <c r="BD196" s="126"/>
      <c r="BE196" s="126"/>
      <c r="BF196" s="126"/>
      <c r="BG196" s="126"/>
      <c r="BH196" s="126"/>
      <c r="BI196" s="126"/>
      <c r="BJ196" s="126"/>
      <c r="BK196" s="126"/>
      <c r="BL196" s="126"/>
      <c r="BM196" s="126"/>
      <c r="BN196" s="126"/>
      <c r="BO196" s="126"/>
      <c r="BP196" s="126"/>
      <c r="BQ196" s="126"/>
      <c r="BR196" s="126"/>
      <c r="BS196" s="126"/>
      <c r="BT196" s="126"/>
      <c r="BU196" s="126"/>
      <c r="BV196" s="126"/>
      <c r="BW196" s="126"/>
      <c r="BX196" s="126"/>
      <c r="BY196" s="126"/>
      <c r="BZ196" s="126"/>
      <c r="CA196" s="126"/>
      <c r="CB196" s="126"/>
      <c r="CC196" s="126"/>
      <c r="CD196" s="126"/>
      <c r="CE196" s="126"/>
      <c r="CF196" s="126"/>
      <c r="CG196" s="126"/>
      <c r="CH196" s="126"/>
      <c r="CI196" s="126"/>
      <c r="CJ196" s="126"/>
      <c r="CK196" s="126"/>
      <c r="CL196" s="126"/>
      <c r="CM196" s="126"/>
      <c r="CN196" s="126"/>
      <c r="CO196" s="126"/>
      <c r="CP196" s="126"/>
      <c r="CQ196" s="126"/>
      <c r="CR196" s="126"/>
      <c r="CS196" s="126"/>
      <c r="CT196" s="126"/>
      <c r="CU196" s="126"/>
      <c r="CV196" s="126"/>
      <c r="CW196" s="126"/>
      <c r="CX196" s="126"/>
      <c r="CY196" s="126"/>
      <c r="CZ196" s="126"/>
      <c r="DA196" s="126"/>
      <c r="DB196" s="126"/>
      <c r="DC196" s="126"/>
      <c r="DD196" s="126"/>
      <c r="DE196" s="126"/>
      <c r="DF196" s="126"/>
      <c r="DG196" s="126"/>
      <c r="DH196" s="126"/>
      <c r="DI196" s="126"/>
      <c r="DJ196" s="126"/>
      <c r="DK196" s="126"/>
      <c r="DL196" s="153"/>
      <c r="DM196" s="154"/>
      <c r="DN196" s="155"/>
      <c r="DO196" s="156"/>
      <c r="DP196" s="124"/>
      <c r="DQ196" s="156"/>
      <c r="DR196" s="157"/>
      <c r="DS196" s="158"/>
      <c r="DT196" s="159"/>
      <c r="DU196" s="160"/>
    </row>
    <row r="197" spans="1:125">
      <c r="A197" s="151"/>
      <c r="B197" s="152"/>
      <c r="C197" s="125"/>
      <c r="D197" s="125"/>
      <c r="E197" s="125"/>
      <c r="F197" s="125"/>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c r="AO197" s="126"/>
      <c r="AP197" s="126"/>
      <c r="AQ197" s="126"/>
      <c r="AR197" s="126"/>
      <c r="AS197" s="126"/>
      <c r="AT197" s="126"/>
      <c r="AU197" s="126"/>
      <c r="AV197" s="126"/>
      <c r="AW197" s="126"/>
      <c r="AX197" s="126"/>
      <c r="AY197" s="126"/>
      <c r="AZ197" s="126"/>
      <c r="BA197" s="126"/>
      <c r="BB197" s="126"/>
      <c r="BC197" s="126"/>
      <c r="BD197" s="126"/>
      <c r="BE197" s="126"/>
      <c r="BF197" s="126"/>
      <c r="BG197" s="126"/>
      <c r="BH197" s="126"/>
      <c r="BI197" s="126"/>
      <c r="BJ197" s="126"/>
      <c r="BK197" s="126"/>
      <c r="BL197" s="126"/>
      <c r="BM197" s="126"/>
      <c r="BN197" s="126"/>
      <c r="BO197" s="126"/>
      <c r="BP197" s="126"/>
      <c r="BQ197" s="126"/>
      <c r="BR197" s="126"/>
      <c r="BS197" s="126"/>
      <c r="BT197" s="126"/>
      <c r="BU197" s="126"/>
      <c r="BV197" s="126"/>
      <c r="BW197" s="126"/>
      <c r="BX197" s="126"/>
      <c r="BY197" s="126"/>
      <c r="BZ197" s="126"/>
      <c r="CA197" s="126"/>
      <c r="CB197" s="126"/>
      <c r="CC197" s="126"/>
      <c r="CD197" s="126"/>
      <c r="CE197" s="126"/>
      <c r="CF197" s="126"/>
      <c r="CG197" s="126"/>
      <c r="CH197" s="126"/>
      <c r="CI197" s="126"/>
      <c r="CJ197" s="126"/>
      <c r="CK197" s="126"/>
      <c r="CL197" s="126"/>
      <c r="CM197" s="126"/>
      <c r="CN197" s="126"/>
      <c r="CO197" s="126"/>
      <c r="CP197" s="126"/>
      <c r="CQ197" s="126"/>
      <c r="CR197" s="126"/>
      <c r="CS197" s="126"/>
      <c r="CT197" s="126"/>
      <c r="CU197" s="126"/>
      <c r="CV197" s="126"/>
      <c r="CW197" s="126"/>
      <c r="CX197" s="126"/>
      <c r="CY197" s="126"/>
      <c r="CZ197" s="126"/>
      <c r="DA197" s="126"/>
      <c r="DB197" s="126"/>
      <c r="DC197" s="126"/>
      <c r="DD197" s="126"/>
      <c r="DE197" s="126"/>
      <c r="DF197" s="126"/>
      <c r="DG197" s="126"/>
      <c r="DH197" s="126"/>
      <c r="DI197" s="126"/>
      <c r="DJ197" s="126"/>
      <c r="DK197" s="126"/>
      <c r="DL197" s="153"/>
      <c r="DM197" s="154"/>
      <c r="DN197" s="155"/>
      <c r="DO197" s="156"/>
      <c r="DP197" s="124"/>
      <c r="DQ197" s="156"/>
      <c r="DR197" s="157"/>
      <c r="DS197" s="158"/>
      <c r="DT197" s="159"/>
      <c r="DU197" s="160"/>
    </row>
    <row r="198" spans="1:125">
      <c r="A198" s="151"/>
      <c r="B198" s="152"/>
      <c r="C198" s="125"/>
      <c r="D198" s="125"/>
      <c r="E198" s="125"/>
      <c r="F198" s="125"/>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c r="AO198" s="126"/>
      <c r="AP198" s="126"/>
      <c r="AQ198" s="126"/>
      <c r="AR198" s="126"/>
      <c r="AS198" s="126"/>
      <c r="AT198" s="126"/>
      <c r="AU198" s="126"/>
      <c r="AV198" s="126"/>
      <c r="AW198" s="126"/>
      <c r="AX198" s="126"/>
      <c r="AY198" s="126"/>
      <c r="AZ198" s="126"/>
      <c r="BA198" s="126"/>
      <c r="BB198" s="126"/>
      <c r="BC198" s="126"/>
      <c r="BD198" s="126"/>
      <c r="BE198" s="126"/>
      <c r="BF198" s="126"/>
      <c r="BG198" s="126"/>
      <c r="BH198" s="126"/>
      <c r="BI198" s="126"/>
      <c r="BJ198" s="126"/>
      <c r="BK198" s="126"/>
      <c r="BL198" s="126"/>
      <c r="BM198" s="126"/>
      <c r="BN198" s="126"/>
      <c r="BO198" s="126"/>
      <c r="BP198" s="126"/>
      <c r="BQ198" s="126"/>
      <c r="BR198" s="126"/>
      <c r="BS198" s="126"/>
      <c r="BT198" s="126"/>
      <c r="BU198" s="126"/>
      <c r="BV198" s="126"/>
      <c r="BW198" s="126"/>
      <c r="BX198" s="126"/>
      <c r="BY198" s="126"/>
      <c r="BZ198" s="126"/>
      <c r="CA198" s="126"/>
      <c r="CB198" s="126"/>
      <c r="CC198" s="126"/>
      <c r="CD198" s="126"/>
      <c r="CE198" s="126"/>
      <c r="CF198" s="126"/>
      <c r="CG198" s="126"/>
      <c r="CH198" s="126"/>
      <c r="CI198" s="126"/>
      <c r="CJ198" s="126"/>
      <c r="CK198" s="126"/>
      <c r="CL198" s="126"/>
      <c r="CM198" s="126"/>
      <c r="CN198" s="126"/>
      <c r="CO198" s="126"/>
      <c r="CP198" s="126"/>
      <c r="CQ198" s="126"/>
      <c r="CR198" s="126"/>
      <c r="CS198" s="126"/>
      <c r="CT198" s="126"/>
      <c r="CU198" s="126"/>
      <c r="CV198" s="126"/>
      <c r="CW198" s="126"/>
      <c r="CX198" s="126"/>
      <c r="CY198" s="126"/>
      <c r="CZ198" s="126"/>
      <c r="DA198" s="126"/>
      <c r="DB198" s="126"/>
      <c r="DC198" s="126"/>
      <c r="DD198" s="126"/>
      <c r="DE198" s="126"/>
      <c r="DF198" s="126"/>
      <c r="DG198" s="126"/>
      <c r="DH198" s="126"/>
      <c r="DI198" s="126"/>
      <c r="DJ198" s="126"/>
      <c r="DK198" s="126"/>
      <c r="DL198" s="153"/>
      <c r="DM198" s="154"/>
      <c r="DN198" s="155"/>
      <c r="DO198" s="156"/>
      <c r="DP198" s="124"/>
      <c r="DQ198" s="156"/>
      <c r="DR198" s="157"/>
      <c r="DS198" s="158"/>
      <c r="DT198" s="159"/>
      <c r="DU198" s="160"/>
    </row>
    <row r="199" spans="1:125">
      <c r="A199" s="164"/>
      <c r="B199" s="152"/>
      <c r="C199" s="164"/>
      <c r="D199" s="164"/>
      <c r="E199" s="164"/>
      <c r="F199" s="164"/>
      <c r="G199" s="165"/>
      <c r="H199" s="165"/>
      <c r="I199" s="165"/>
      <c r="J199" s="165"/>
      <c r="K199" s="165"/>
      <c r="L199" s="165"/>
      <c r="M199" s="165"/>
      <c r="N199" s="165"/>
      <c r="O199" s="165"/>
      <c r="P199" s="165"/>
      <c r="Q199" s="165"/>
      <c r="R199" s="165"/>
      <c r="S199" s="165"/>
      <c r="T199" s="165"/>
      <c r="U199" s="165"/>
      <c r="V199" s="165"/>
      <c r="W199" s="165"/>
      <c r="X199" s="165"/>
      <c r="Y199" s="165"/>
      <c r="Z199" s="165"/>
      <c r="AA199" s="165"/>
      <c r="AB199" s="165"/>
      <c r="AC199" s="165"/>
      <c r="AD199" s="165"/>
      <c r="AE199" s="165"/>
      <c r="AF199" s="165"/>
      <c r="AG199" s="165"/>
      <c r="AH199" s="165"/>
      <c r="AI199" s="165"/>
      <c r="AJ199" s="165"/>
      <c r="AK199" s="165"/>
      <c r="AL199" s="165"/>
      <c r="AM199" s="165"/>
      <c r="AN199" s="165"/>
      <c r="AO199" s="165"/>
      <c r="AP199" s="165"/>
      <c r="AQ199" s="165"/>
      <c r="AR199" s="165"/>
      <c r="AS199" s="165"/>
      <c r="AT199" s="165"/>
      <c r="AU199" s="165"/>
      <c r="AV199" s="165"/>
      <c r="AW199" s="165"/>
      <c r="AX199" s="165"/>
      <c r="AY199" s="165"/>
      <c r="AZ199" s="165"/>
      <c r="BA199" s="165"/>
      <c r="BB199" s="165"/>
      <c r="BC199" s="165"/>
      <c r="BD199" s="165"/>
      <c r="BE199" s="165"/>
      <c r="BF199" s="165"/>
      <c r="BG199" s="165"/>
      <c r="BH199" s="165"/>
      <c r="BI199" s="165"/>
      <c r="BJ199" s="165"/>
      <c r="BK199" s="165"/>
      <c r="BL199" s="165"/>
      <c r="BM199" s="165"/>
      <c r="BN199" s="165"/>
      <c r="BO199" s="165"/>
      <c r="BP199" s="165"/>
      <c r="BQ199" s="165"/>
      <c r="BR199" s="165"/>
      <c r="BS199" s="165"/>
      <c r="BT199" s="165"/>
      <c r="BU199" s="165"/>
      <c r="BV199" s="165"/>
      <c r="BW199" s="165"/>
      <c r="BX199" s="165"/>
      <c r="BY199" s="165"/>
      <c r="BZ199" s="165"/>
      <c r="CA199" s="165"/>
      <c r="CB199" s="165"/>
      <c r="CC199" s="165"/>
      <c r="CD199" s="165"/>
      <c r="CE199" s="165"/>
      <c r="CF199" s="165"/>
      <c r="CG199" s="165"/>
      <c r="CH199" s="165"/>
      <c r="CI199" s="165"/>
      <c r="CJ199" s="165"/>
      <c r="CK199" s="165"/>
      <c r="CL199" s="165"/>
      <c r="CM199" s="165"/>
      <c r="CN199" s="165"/>
      <c r="CO199" s="165"/>
      <c r="CP199" s="165"/>
      <c r="CQ199" s="165"/>
      <c r="CR199" s="165"/>
      <c r="CS199" s="165"/>
      <c r="CT199" s="165"/>
      <c r="CU199" s="165"/>
      <c r="CV199" s="165"/>
      <c r="CW199" s="165"/>
      <c r="CX199" s="165"/>
      <c r="CY199" s="165"/>
      <c r="CZ199" s="165"/>
      <c r="DA199" s="165"/>
      <c r="DB199" s="165"/>
      <c r="DC199" s="165"/>
      <c r="DD199" s="165"/>
      <c r="DE199" s="165"/>
      <c r="DF199" s="165"/>
      <c r="DG199" s="165"/>
      <c r="DH199" s="165"/>
      <c r="DI199" s="165"/>
      <c r="DJ199" s="165"/>
      <c r="DK199" s="165"/>
      <c r="DL199" s="165"/>
      <c r="DM199" s="165"/>
      <c r="DN199" s="165"/>
      <c r="DO199" s="165"/>
      <c r="DP199" s="165"/>
      <c r="DQ199" s="165"/>
      <c r="DR199" s="166"/>
      <c r="DS199" s="167"/>
      <c r="DT199" s="159"/>
      <c r="DU199" s="168"/>
    </row>
    <row r="200" spans="1:125">
      <c r="A200" s="164"/>
      <c r="B200" s="152"/>
      <c r="C200" s="164"/>
      <c r="D200" s="164"/>
      <c r="E200" s="164"/>
      <c r="F200" s="164"/>
      <c r="G200" s="165"/>
      <c r="H200" s="165"/>
      <c r="I200" s="165"/>
      <c r="J200" s="165"/>
      <c r="K200" s="165"/>
      <c r="L200" s="165"/>
      <c r="M200" s="165"/>
      <c r="N200" s="165"/>
      <c r="O200" s="165"/>
      <c r="P200" s="165"/>
      <c r="Q200" s="165"/>
      <c r="R200" s="165"/>
      <c r="S200" s="165"/>
      <c r="T200" s="165"/>
      <c r="U200" s="165"/>
      <c r="V200" s="165"/>
      <c r="W200" s="165"/>
      <c r="X200" s="165"/>
      <c r="Y200" s="165"/>
      <c r="Z200" s="165"/>
      <c r="AA200" s="165"/>
      <c r="AB200" s="165"/>
      <c r="AC200" s="165"/>
      <c r="AD200" s="165"/>
      <c r="AE200" s="165"/>
      <c r="AF200" s="165"/>
      <c r="AG200" s="165"/>
      <c r="AH200" s="165"/>
      <c r="AI200" s="165"/>
      <c r="AJ200" s="165"/>
      <c r="AK200" s="165"/>
      <c r="AL200" s="165"/>
      <c r="AM200" s="165"/>
      <c r="AN200" s="165"/>
      <c r="AO200" s="165"/>
      <c r="AP200" s="165"/>
      <c r="AQ200" s="165"/>
      <c r="AR200" s="165"/>
      <c r="AS200" s="165"/>
      <c r="AT200" s="165"/>
      <c r="AU200" s="165"/>
      <c r="AV200" s="165"/>
      <c r="AW200" s="165"/>
      <c r="AX200" s="165"/>
      <c r="AY200" s="165"/>
      <c r="AZ200" s="165"/>
      <c r="BA200" s="165"/>
      <c r="BB200" s="165"/>
      <c r="BC200" s="165"/>
      <c r="BD200" s="165"/>
      <c r="BE200" s="165"/>
      <c r="BF200" s="165"/>
      <c r="BG200" s="165"/>
      <c r="BH200" s="165"/>
      <c r="BI200" s="165"/>
      <c r="BJ200" s="165"/>
      <c r="BK200" s="165"/>
      <c r="BL200" s="165"/>
      <c r="BM200" s="165"/>
      <c r="BN200" s="165"/>
      <c r="BO200" s="165"/>
      <c r="BP200" s="165"/>
      <c r="BQ200" s="165"/>
      <c r="BR200" s="165"/>
      <c r="BS200" s="165"/>
      <c r="BT200" s="165"/>
      <c r="BU200" s="165"/>
      <c r="BV200" s="165"/>
      <c r="BW200" s="165"/>
      <c r="BX200" s="165"/>
      <c r="BY200" s="165"/>
      <c r="BZ200" s="165"/>
      <c r="CA200" s="165"/>
      <c r="CB200" s="165"/>
      <c r="CC200" s="165"/>
      <c r="CD200" s="165"/>
      <c r="CE200" s="165"/>
      <c r="CF200" s="165"/>
      <c r="CG200" s="165"/>
      <c r="CH200" s="165"/>
      <c r="CI200" s="165"/>
      <c r="CJ200" s="165"/>
      <c r="CK200" s="165"/>
      <c r="CL200" s="165"/>
      <c r="CM200" s="165"/>
      <c r="CN200" s="165"/>
      <c r="CO200" s="165"/>
      <c r="CP200" s="165"/>
      <c r="CQ200" s="165"/>
      <c r="CR200" s="165"/>
      <c r="CS200" s="165"/>
      <c r="CT200" s="165"/>
      <c r="CU200" s="165"/>
      <c r="CV200" s="165"/>
      <c r="CW200" s="165"/>
      <c r="CX200" s="165"/>
      <c r="CY200" s="165"/>
      <c r="CZ200" s="165"/>
      <c r="DA200" s="165"/>
      <c r="DB200" s="165"/>
      <c r="DC200" s="165"/>
      <c r="DD200" s="165"/>
      <c r="DE200" s="165"/>
      <c r="DF200" s="165"/>
      <c r="DG200" s="165"/>
      <c r="DH200" s="165"/>
      <c r="DI200" s="165"/>
      <c r="DJ200" s="165"/>
      <c r="DK200" s="165"/>
      <c r="DL200" s="165"/>
      <c r="DM200" s="165"/>
      <c r="DN200" s="165"/>
      <c r="DO200" s="165"/>
      <c r="DP200" s="165"/>
      <c r="DQ200" s="165"/>
      <c r="DR200" s="166"/>
      <c r="DS200" s="167"/>
      <c r="DT200" s="159"/>
      <c r="DU200" s="168"/>
    </row>
    <row r="201" spans="1:125">
      <c r="A201" s="151"/>
      <c r="B201" s="152"/>
      <c r="C201" s="125"/>
      <c r="D201" s="125"/>
      <c r="E201" s="125"/>
      <c r="F201" s="125"/>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c r="AO201" s="126"/>
      <c r="AP201" s="126"/>
      <c r="AQ201" s="126"/>
      <c r="AR201" s="126"/>
      <c r="AS201" s="126"/>
      <c r="AT201" s="126"/>
      <c r="AU201" s="126"/>
      <c r="AV201" s="126"/>
      <c r="AW201" s="126"/>
      <c r="AX201" s="126"/>
      <c r="AY201" s="126"/>
      <c r="AZ201" s="126"/>
      <c r="BA201" s="126"/>
      <c r="BB201" s="126"/>
      <c r="BC201" s="126"/>
      <c r="BD201" s="126"/>
      <c r="BE201" s="126"/>
      <c r="BF201" s="126"/>
      <c r="BG201" s="126"/>
      <c r="BH201" s="126"/>
      <c r="BI201" s="126"/>
      <c r="BJ201" s="126"/>
      <c r="BK201" s="126"/>
      <c r="BL201" s="126"/>
      <c r="BM201" s="126"/>
      <c r="BN201" s="126"/>
      <c r="BO201" s="126"/>
      <c r="BP201" s="126"/>
      <c r="BQ201" s="126"/>
      <c r="BR201" s="126"/>
      <c r="BS201" s="126"/>
      <c r="BT201" s="126"/>
      <c r="BU201" s="126"/>
      <c r="BV201" s="126"/>
      <c r="BW201" s="126"/>
      <c r="BX201" s="126"/>
      <c r="BY201" s="126"/>
      <c r="BZ201" s="126"/>
      <c r="CA201" s="126"/>
      <c r="CB201" s="126"/>
      <c r="CC201" s="126"/>
      <c r="CD201" s="126"/>
      <c r="CE201" s="126"/>
      <c r="CF201" s="126"/>
      <c r="CG201" s="126"/>
      <c r="CH201" s="126"/>
      <c r="CI201" s="126"/>
      <c r="CJ201" s="126"/>
      <c r="CK201" s="126"/>
      <c r="CL201" s="126"/>
      <c r="CM201" s="126"/>
      <c r="CN201" s="126"/>
      <c r="CO201" s="126"/>
      <c r="CP201" s="126"/>
      <c r="CQ201" s="126"/>
      <c r="CR201" s="126"/>
      <c r="CS201" s="126"/>
      <c r="CT201" s="126"/>
      <c r="CU201" s="126"/>
      <c r="CV201" s="126"/>
      <c r="CW201" s="126"/>
      <c r="CX201" s="126"/>
      <c r="CY201" s="126"/>
      <c r="CZ201" s="126"/>
      <c r="DA201" s="126"/>
      <c r="DB201" s="126"/>
      <c r="DC201" s="126"/>
      <c r="DD201" s="126"/>
      <c r="DE201" s="126"/>
      <c r="DF201" s="126"/>
      <c r="DG201" s="126"/>
      <c r="DH201" s="126"/>
      <c r="DI201" s="126"/>
      <c r="DJ201" s="126"/>
      <c r="DK201" s="126"/>
      <c r="DL201" s="153"/>
      <c r="DM201" s="154"/>
      <c r="DN201" s="155"/>
      <c r="DO201" s="156"/>
      <c r="DP201" s="124"/>
      <c r="DQ201" s="156"/>
      <c r="DR201" s="157"/>
      <c r="DS201" s="158"/>
      <c r="DT201" s="159"/>
      <c r="DU201" s="160"/>
    </row>
    <row r="202" spans="1:125">
      <c r="A202" s="151"/>
      <c r="B202" s="152"/>
      <c r="C202" s="125"/>
      <c r="D202" s="125"/>
      <c r="E202" s="125"/>
      <c r="F202" s="125"/>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c r="AO202" s="126"/>
      <c r="AP202" s="126"/>
      <c r="AQ202" s="126"/>
      <c r="AR202" s="126"/>
      <c r="AS202" s="126"/>
      <c r="AT202" s="126"/>
      <c r="AU202" s="126"/>
      <c r="AV202" s="126"/>
      <c r="AW202" s="126"/>
      <c r="AX202" s="126"/>
      <c r="AY202" s="126"/>
      <c r="AZ202" s="126"/>
      <c r="BA202" s="126"/>
      <c r="BB202" s="126"/>
      <c r="BC202" s="126"/>
      <c r="BD202" s="126"/>
      <c r="BE202" s="126"/>
      <c r="BF202" s="126"/>
      <c r="BG202" s="126"/>
      <c r="BH202" s="126"/>
      <c r="BI202" s="126"/>
      <c r="BJ202" s="126"/>
      <c r="BK202" s="126"/>
      <c r="BL202" s="126"/>
      <c r="BM202" s="126"/>
      <c r="BN202" s="126"/>
      <c r="BO202" s="126"/>
      <c r="BP202" s="126"/>
      <c r="BQ202" s="126"/>
      <c r="BR202" s="126"/>
      <c r="BS202" s="126"/>
      <c r="BT202" s="126"/>
      <c r="BU202" s="126"/>
      <c r="BV202" s="126"/>
      <c r="BW202" s="126"/>
      <c r="BX202" s="126"/>
      <c r="BY202" s="126"/>
      <c r="BZ202" s="126"/>
      <c r="CA202" s="126"/>
      <c r="CB202" s="126"/>
      <c r="CC202" s="126"/>
      <c r="CD202" s="126"/>
      <c r="CE202" s="126"/>
      <c r="CF202" s="126"/>
      <c r="CG202" s="126"/>
      <c r="CH202" s="126"/>
      <c r="CI202" s="126"/>
      <c r="CJ202" s="126"/>
      <c r="CK202" s="126"/>
      <c r="CL202" s="126"/>
      <c r="CM202" s="126"/>
      <c r="CN202" s="126"/>
      <c r="CO202" s="126"/>
      <c r="CP202" s="126"/>
      <c r="CQ202" s="126"/>
      <c r="CR202" s="126"/>
      <c r="CS202" s="126"/>
      <c r="CT202" s="126"/>
      <c r="CU202" s="126"/>
      <c r="CV202" s="126"/>
      <c r="CW202" s="126"/>
      <c r="CX202" s="126"/>
      <c r="CY202" s="126"/>
      <c r="CZ202" s="126"/>
      <c r="DA202" s="126"/>
      <c r="DB202" s="126"/>
      <c r="DC202" s="126"/>
      <c r="DD202" s="126"/>
      <c r="DE202" s="126"/>
      <c r="DF202" s="126"/>
      <c r="DG202" s="126"/>
      <c r="DH202" s="126"/>
      <c r="DI202" s="126"/>
      <c r="DJ202" s="126"/>
      <c r="DK202" s="126"/>
      <c r="DL202" s="153"/>
      <c r="DM202" s="154"/>
      <c r="DN202" s="155"/>
      <c r="DO202" s="156"/>
      <c r="DP202" s="124"/>
      <c r="DQ202" s="156"/>
      <c r="DR202" s="157"/>
      <c r="DS202" s="158"/>
      <c r="DT202" s="159"/>
      <c r="DU202" s="160"/>
    </row>
    <row r="203" spans="1:125">
      <c r="A203" s="151"/>
      <c r="B203" s="152"/>
      <c r="C203" s="125"/>
      <c r="D203" s="125"/>
      <c r="E203" s="125"/>
      <c r="F203" s="125"/>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c r="AO203" s="126"/>
      <c r="AP203" s="126"/>
      <c r="AQ203" s="126"/>
      <c r="AR203" s="126"/>
      <c r="AS203" s="126"/>
      <c r="AT203" s="126"/>
      <c r="AU203" s="126"/>
      <c r="AV203" s="126"/>
      <c r="AW203" s="126"/>
      <c r="AX203" s="126"/>
      <c r="AY203" s="126"/>
      <c r="AZ203" s="126"/>
      <c r="BA203" s="126"/>
      <c r="BB203" s="126"/>
      <c r="BC203" s="126"/>
      <c r="BD203" s="126"/>
      <c r="BE203" s="126"/>
      <c r="BF203" s="126"/>
      <c r="BG203" s="126"/>
      <c r="BH203" s="126"/>
      <c r="BI203" s="126"/>
      <c r="BJ203" s="126"/>
      <c r="BK203" s="126"/>
      <c r="BL203" s="126"/>
      <c r="BM203" s="126"/>
      <c r="BN203" s="126"/>
      <c r="BO203" s="126"/>
      <c r="BP203" s="126"/>
      <c r="BQ203" s="126"/>
      <c r="BR203" s="126"/>
      <c r="BS203" s="126"/>
      <c r="BT203" s="126"/>
      <c r="BU203" s="126"/>
      <c r="BV203" s="126"/>
      <c r="BW203" s="126"/>
      <c r="BX203" s="126"/>
      <c r="BY203" s="126"/>
      <c r="BZ203" s="126"/>
      <c r="CA203" s="126"/>
      <c r="CB203" s="126"/>
      <c r="CC203" s="126"/>
      <c r="CD203" s="126"/>
      <c r="CE203" s="126"/>
      <c r="CF203" s="126"/>
      <c r="CG203" s="126"/>
      <c r="CH203" s="126"/>
      <c r="CI203" s="126"/>
      <c r="CJ203" s="126"/>
      <c r="CK203" s="126"/>
      <c r="CL203" s="126"/>
      <c r="CM203" s="126"/>
      <c r="CN203" s="126"/>
      <c r="CO203" s="126"/>
      <c r="CP203" s="126"/>
      <c r="CQ203" s="126"/>
      <c r="CR203" s="126"/>
      <c r="CS203" s="126"/>
      <c r="CT203" s="126"/>
      <c r="CU203" s="126"/>
      <c r="CV203" s="126"/>
      <c r="CW203" s="126"/>
      <c r="CX203" s="126"/>
      <c r="CY203" s="126"/>
      <c r="CZ203" s="126"/>
      <c r="DA203" s="126"/>
      <c r="DB203" s="126"/>
      <c r="DC203" s="126"/>
      <c r="DD203" s="126"/>
      <c r="DE203" s="126"/>
      <c r="DF203" s="126"/>
      <c r="DG203" s="126"/>
      <c r="DH203" s="126"/>
      <c r="DI203" s="126"/>
      <c r="DJ203" s="126"/>
      <c r="DK203" s="126"/>
      <c r="DL203" s="153"/>
      <c r="DM203" s="154"/>
      <c r="DN203" s="155"/>
      <c r="DO203" s="156"/>
      <c r="DP203" s="124"/>
      <c r="DQ203" s="156"/>
      <c r="DR203" s="157"/>
      <c r="DS203" s="158"/>
      <c r="DT203" s="159"/>
      <c r="DU203" s="160"/>
    </row>
    <row r="204" spans="1:125">
      <c r="A204" s="151"/>
      <c r="B204" s="152"/>
      <c r="C204" s="125"/>
      <c r="D204" s="125"/>
      <c r="E204" s="125"/>
      <c r="F204" s="125"/>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c r="AO204" s="126"/>
      <c r="AP204" s="126"/>
      <c r="AQ204" s="126"/>
      <c r="AR204" s="126"/>
      <c r="AS204" s="126"/>
      <c r="AT204" s="126"/>
      <c r="AU204" s="126"/>
      <c r="AV204" s="126"/>
      <c r="AW204" s="126"/>
      <c r="AX204" s="126"/>
      <c r="AY204" s="126"/>
      <c r="AZ204" s="126"/>
      <c r="BA204" s="126"/>
      <c r="BB204" s="126"/>
      <c r="BC204" s="126"/>
      <c r="BD204" s="126"/>
      <c r="BE204" s="126"/>
      <c r="BF204" s="126"/>
      <c r="BG204" s="126"/>
      <c r="BH204" s="126"/>
      <c r="BI204" s="126"/>
      <c r="BJ204" s="126"/>
      <c r="BK204" s="126"/>
      <c r="BL204" s="126"/>
      <c r="BM204" s="126"/>
      <c r="BN204" s="126"/>
      <c r="BO204" s="126"/>
      <c r="BP204" s="126"/>
      <c r="BQ204" s="126"/>
      <c r="BR204" s="126"/>
      <c r="BS204" s="126"/>
      <c r="BT204" s="126"/>
      <c r="BU204" s="126"/>
      <c r="BV204" s="126"/>
      <c r="BW204" s="126"/>
      <c r="BX204" s="126"/>
      <c r="BY204" s="126"/>
      <c r="BZ204" s="126"/>
      <c r="CA204" s="126"/>
      <c r="CB204" s="126"/>
      <c r="CC204" s="126"/>
      <c r="CD204" s="126"/>
      <c r="CE204" s="126"/>
      <c r="CF204" s="126"/>
      <c r="CG204" s="126"/>
      <c r="CH204" s="126"/>
      <c r="CI204" s="126"/>
      <c r="CJ204" s="126"/>
      <c r="CK204" s="126"/>
      <c r="CL204" s="126"/>
      <c r="CM204" s="126"/>
      <c r="CN204" s="126"/>
      <c r="CO204" s="126"/>
      <c r="CP204" s="126"/>
      <c r="CQ204" s="126"/>
      <c r="CR204" s="126"/>
      <c r="CS204" s="126"/>
      <c r="CT204" s="126"/>
      <c r="CU204" s="126"/>
      <c r="CV204" s="126"/>
      <c r="CW204" s="126"/>
      <c r="CX204" s="126"/>
      <c r="CY204" s="126"/>
      <c r="CZ204" s="126"/>
      <c r="DA204" s="126"/>
      <c r="DB204" s="126"/>
      <c r="DC204" s="126"/>
      <c r="DD204" s="126"/>
      <c r="DE204" s="126"/>
      <c r="DF204" s="126"/>
      <c r="DG204" s="126"/>
      <c r="DH204" s="126"/>
      <c r="DI204" s="126"/>
      <c r="DJ204" s="126"/>
      <c r="DK204" s="126"/>
      <c r="DL204" s="153"/>
      <c r="DM204" s="154"/>
      <c r="DN204" s="155"/>
      <c r="DO204" s="156"/>
      <c r="DP204" s="124"/>
      <c r="DQ204" s="156"/>
      <c r="DR204" s="157"/>
      <c r="DS204" s="158"/>
      <c r="DT204" s="159"/>
      <c r="DU204" s="160"/>
    </row>
    <row r="205" spans="1:125">
      <c r="A205" s="151"/>
      <c r="B205" s="152"/>
      <c r="C205" s="125"/>
      <c r="D205" s="125"/>
      <c r="E205" s="125"/>
      <c r="F205" s="125"/>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c r="AO205" s="126"/>
      <c r="AP205" s="126"/>
      <c r="AQ205" s="126"/>
      <c r="AR205" s="126"/>
      <c r="AS205" s="126"/>
      <c r="AT205" s="126"/>
      <c r="AU205" s="126"/>
      <c r="AV205" s="126"/>
      <c r="AW205" s="126"/>
      <c r="AX205" s="126"/>
      <c r="AY205" s="126"/>
      <c r="AZ205" s="126"/>
      <c r="BA205" s="126"/>
      <c r="BB205" s="126"/>
      <c r="BC205" s="126"/>
      <c r="BD205" s="126"/>
      <c r="BE205" s="126"/>
      <c r="BF205" s="126"/>
      <c r="BG205" s="126"/>
      <c r="BH205" s="126"/>
      <c r="BI205" s="126"/>
      <c r="BJ205" s="126"/>
      <c r="BK205" s="126"/>
      <c r="BL205" s="126"/>
      <c r="BM205" s="126"/>
      <c r="BN205" s="126"/>
      <c r="BO205" s="126"/>
      <c r="BP205" s="126"/>
      <c r="BQ205" s="126"/>
      <c r="BR205" s="126"/>
      <c r="BS205" s="126"/>
      <c r="BT205" s="126"/>
      <c r="BU205" s="126"/>
      <c r="BV205" s="126"/>
      <c r="BW205" s="126"/>
      <c r="BX205" s="126"/>
      <c r="BY205" s="126"/>
      <c r="BZ205" s="126"/>
      <c r="CA205" s="126"/>
      <c r="CB205" s="126"/>
      <c r="CC205" s="126"/>
      <c r="CD205" s="126"/>
      <c r="CE205" s="126"/>
      <c r="CF205" s="126"/>
      <c r="CG205" s="126"/>
      <c r="CH205" s="126"/>
      <c r="CI205" s="126"/>
      <c r="CJ205" s="126"/>
      <c r="CK205" s="126"/>
      <c r="CL205" s="126"/>
      <c r="CM205" s="126"/>
      <c r="CN205" s="126"/>
      <c r="CO205" s="126"/>
      <c r="CP205" s="126"/>
      <c r="CQ205" s="126"/>
      <c r="CR205" s="126"/>
      <c r="CS205" s="126"/>
      <c r="CT205" s="126"/>
      <c r="CU205" s="126"/>
      <c r="CV205" s="126"/>
      <c r="CW205" s="126"/>
      <c r="CX205" s="126"/>
      <c r="CY205" s="126"/>
      <c r="CZ205" s="126"/>
      <c r="DA205" s="126"/>
      <c r="DB205" s="126"/>
      <c r="DC205" s="126"/>
      <c r="DD205" s="126"/>
      <c r="DE205" s="126"/>
      <c r="DF205" s="126"/>
      <c r="DG205" s="126"/>
      <c r="DH205" s="126"/>
      <c r="DI205" s="126"/>
      <c r="DJ205" s="126"/>
      <c r="DK205" s="126"/>
      <c r="DL205" s="153"/>
      <c r="DM205" s="154"/>
      <c r="DN205" s="155"/>
      <c r="DO205" s="156"/>
      <c r="DP205" s="124"/>
      <c r="DQ205" s="156"/>
      <c r="DR205" s="157"/>
      <c r="DS205" s="158"/>
      <c r="DT205" s="159"/>
      <c r="DU205" s="160"/>
    </row>
    <row r="206" spans="1:125">
      <c r="A206" s="151"/>
      <c r="B206" s="152"/>
      <c r="C206" s="125"/>
      <c r="D206" s="125"/>
      <c r="E206" s="125"/>
      <c r="F206" s="125"/>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c r="AO206" s="126"/>
      <c r="AP206" s="126"/>
      <c r="AQ206" s="126"/>
      <c r="AR206" s="126"/>
      <c r="AS206" s="126"/>
      <c r="AT206" s="126"/>
      <c r="AU206" s="126"/>
      <c r="AV206" s="126"/>
      <c r="AW206" s="126"/>
      <c r="AX206" s="126"/>
      <c r="AY206" s="126"/>
      <c r="AZ206" s="126"/>
      <c r="BA206" s="126"/>
      <c r="BB206" s="126"/>
      <c r="BC206" s="126"/>
      <c r="BD206" s="126"/>
      <c r="BE206" s="126"/>
      <c r="BF206" s="126"/>
      <c r="BG206" s="126"/>
      <c r="BH206" s="126"/>
      <c r="BI206" s="126"/>
      <c r="BJ206" s="126"/>
      <c r="BK206" s="126"/>
      <c r="BL206" s="126"/>
      <c r="BM206" s="126"/>
      <c r="BN206" s="126"/>
      <c r="BO206" s="126"/>
      <c r="BP206" s="126"/>
      <c r="BQ206" s="126"/>
      <c r="BR206" s="126"/>
      <c r="BS206" s="126"/>
      <c r="BT206" s="126"/>
      <c r="BU206" s="126"/>
      <c r="BV206" s="126"/>
      <c r="BW206" s="126"/>
      <c r="BX206" s="126"/>
      <c r="BY206" s="126"/>
      <c r="BZ206" s="126"/>
      <c r="CA206" s="126"/>
      <c r="CB206" s="126"/>
      <c r="CC206" s="126"/>
      <c r="CD206" s="126"/>
      <c r="CE206" s="126"/>
      <c r="CF206" s="126"/>
      <c r="CG206" s="126"/>
      <c r="CH206" s="126"/>
      <c r="CI206" s="126"/>
      <c r="CJ206" s="126"/>
      <c r="CK206" s="126"/>
      <c r="CL206" s="126"/>
      <c r="CM206" s="126"/>
      <c r="CN206" s="126"/>
      <c r="CO206" s="126"/>
      <c r="CP206" s="126"/>
      <c r="CQ206" s="126"/>
      <c r="CR206" s="126"/>
      <c r="CS206" s="126"/>
      <c r="CT206" s="126"/>
      <c r="CU206" s="126"/>
      <c r="CV206" s="126"/>
      <c r="CW206" s="126"/>
      <c r="CX206" s="126"/>
      <c r="CY206" s="126"/>
      <c r="CZ206" s="126"/>
      <c r="DA206" s="126"/>
      <c r="DB206" s="126"/>
      <c r="DC206" s="126"/>
      <c r="DD206" s="126"/>
      <c r="DE206" s="126"/>
      <c r="DF206" s="126"/>
      <c r="DG206" s="126"/>
      <c r="DH206" s="126"/>
      <c r="DI206" s="126"/>
      <c r="DJ206" s="126"/>
      <c r="DK206" s="126"/>
      <c r="DL206" s="153"/>
      <c r="DM206" s="154"/>
      <c r="DN206" s="155"/>
      <c r="DO206" s="156"/>
      <c r="DP206" s="124"/>
      <c r="DQ206" s="156"/>
      <c r="DR206" s="157"/>
      <c r="DS206" s="158"/>
      <c r="DT206" s="159"/>
      <c r="DU206" s="160"/>
    </row>
    <row r="207" spans="1:125">
      <c r="A207" s="151"/>
      <c r="B207" s="169"/>
      <c r="C207" s="125"/>
      <c r="D207" s="125"/>
      <c r="E207" s="125"/>
      <c r="F207" s="125"/>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c r="AO207" s="126"/>
      <c r="AP207" s="126"/>
      <c r="AQ207" s="126"/>
      <c r="AR207" s="126"/>
      <c r="AS207" s="126"/>
      <c r="AT207" s="126"/>
      <c r="AU207" s="126"/>
      <c r="AV207" s="126"/>
      <c r="AW207" s="126"/>
      <c r="AX207" s="126"/>
      <c r="AY207" s="126"/>
      <c r="AZ207" s="126"/>
      <c r="BA207" s="126"/>
      <c r="BB207" s="126"/>
      <c r="BC207" s="126"/>
      <c r="BD207" s="126"/>
      <c r="BE207" s="126"/>
      <c r="BF207" s="126"/>
      <c r="BG207" s="126"/>
      <c r="BH207" s="126"/>
      <c r="BI207" s="126"/>
      <c r="BJ207" s="126"/>
      <c r="BK207" s="126"/>
      <c r="BL207" s="126"/>
      <c r="BM207" s="126"/>
      <c r="BN207" s="126"/>
      <c r="BO207" s="126"/>
      <c r="BP207" s="126"/>
      <c r="BQ207" s="126"/>
      <c r="BR207" s="126"/>
      <c r="BS207" s="126"/>
      <c r="BT207" s="126"/>
      <c r="BU207" s="126"/>
      <c r="BV207" s="126"/>
      <c r="BW207" s="126"/>
      <c r="BX207" s="126"/>
      <c r="BY207" s="126"/>
      <c r="BZ207" s="126"/>
      <c r="CA207" s="126"/>
      <c r="CB207" s="126"/>
      <c r="CC207" s="126"/>
      <c r="CD207" s="126"/>
      <c r="CE207" s="126"/>
      <c r="CF207" s="126"/>
      <c r="CG207" s="126"/>
      <c r="CH207" s="126"/>
      <c r="CI207" s="126"/>
      <c r="CJ207" s="126"/>
      <c r="CK207" s="126"/>
      <c r="CL207" s="126"/>
      <c r="CM207" s="126"/>
      <c r="CN207" s="126"/>
      <c r="CO207" s="126"/>
      <c r="CP207" s="126"/>
      <c r="CQ207" s="126"/>
      <c r="CR207" s="126"/>
      <c r="CS207" s="126"/>
      <c r="CT207" s="126"/>
      <c r="CU207" s="126"/>
      <c r="CV207" s="126"/>
      <c r="CW207" s="126"/>
      <c r="CX207" s="126"/>
      <c r="CY207" s="126"/>
      <c r="CZ207" s="126"/>
      <c r="DA207" s="126"/>
      <c r="DB207" s="126"/>
      <c r="DC207" s="126"/>
      <c r="DD207" s="126"/>
      <c r="DE207" s="126"/>
      <c r="DF207" s="126"/>
      <c r="DG207" s="126"/>
      <c r="DH207" s="126"/>
      <c r="DI207" s="126"/>
      <c r="DJ207" s="126"/>
      <c r="DK207" s="126"/>
      <c r="DL207" s="153"/>
      <c r="DM207" s="154"/>
      <c r="DN207" s="155"/>
      <c r="DO207" s="156"/>
      <c r="DP207" s="124"/>
      <c r="DQ207" s="156"/>
      <c r="DR207" s="157"/>
      <c r="DS207" s="158"/>
      <c r="DT207" s="159"/>
      <c r="DU207" s="160"/>
    </row>
    <row r="208" spans="1:125">
      <c r="A208" s="151"/>
      <c r="B208" s="152"/>
      <c r="C208" s="125"/>
      <c r="D208" s="125"/>
      <c r="E208" s="125"/>
      <c r="F208" s="125"/>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c r="AO208" s="126"/>
      <c r="AP208" s="126"/>
      <c r="AQ208" s="126"/>
      <c r="AR208" s="126"/>
      <c r="AS208" s="126"/>
      <c r="AT208" s="126"/>
      <c r="AU208" s="126"/>
      <c r="AV208" s="126"/>
      <c r="AW208" s="126"/>
      <c r="AX208" s="126"/>
      <c r="AY208" s="126"/>
      <c r="AZ208" s="126"/>
      <c r="BA208" s="126"/>
      <c r="BB208" s="126"/>
      <c r="BC208" s="126"/>
      <c r="BD208" s="126"/>
      <c r="BE208" s="126"/>
      <c r="BF208" s="126"/>
      <c r="BG208" s="126"/>
      <c r="BH208" s="126"/>
      <c r="BI208" s="126"/>
      <c r="BJ208" s="126"/>
      <c r="BK208" s="126"/>
      <c r="BL208" s="126"/>
      <c r="BM208" s="126"/>
      <c r="BN208" s="126"/>
      <c r="BO208" s="126"/>
      <c r="BP208" s="126"/>
      <c r="BQ208" s="126"/>
      <c r="BR208" s="126"/>
      <c r="BS208" s="126"/>
      <c r="BT208" s="126"/>
      <c r="BU208" s="126"/>
      <c r="BV208" s="126"/>
      <c r="BW208" s="126"/>
      <c r="BX208" s="126"/>
      <c r="BY208" s="126"/>
      <c r="BZ208" s="126"/>
      <c r="CA208" s="126"/>
      <c r="CB208" s="126"/>
      <c r="CC208" s="126"/>
      <c r="CD208" s="126"/>
      <c r="CE208" s="126"/>
      <c r="CF208" s="126"/>
      <c r="CG208" s="126"/>
      <c r="CH208" s="126"/>
      <c r="CI208" s="126"/>
      <c r="CJ208" s="126"/>
      <c r="CK208" s="126"/>
      <c r="CL208" s="126"/>
      <c r="CM208" s="126"/>
      <c r="CN208" s="126"/>
      <c r="CO208" s="126"/>
      <c r="CP208" s="126"/>
      <c r="CQ208" s="126"/>
      <c r="CR208" s="126"/>
      <c r="CS208" s="126"/>
      <c r="CT208" s="126"/>
      <c r="CU208" s="126"/>
      <c r="CV208" s="126"/>
      <c r="CW208" s="126"/>
      <c r="CX208" s="126"/>
      <c r="CY208" s="126"/>
      <c r="CZ208" s="126"/>
      <c r="DA208" s="126"/>
      <c r="DB208" s="126"/>
      <c r="DC208" s="126"/>
      <c r="DD208" s="126"/>
      <c r="DE208" s="126"/>
      <c r="DF208" s="126"/>
      <c r="DG208" s="126"/>
      <c r="DH208" s="126"/>
      <c r="DI208" s="126"/>
      <c r="DJ208" s="126"/>
      <c r="DK208" s="126"/>
      <c r="DL208" s="153"/>
      <c r="DM208" s="154"/>
      <c r="DN208" s="155"/>
      <c r="DO208" s="156"/>
      <c r="DP208" s="124"/>
      <c r="DQ208" s="156"/>
      <c r="DR208" s="157"/>
      <c r="DS208" s="158"/>
      <c r="DT208" s="159"/>
      <c r="DU208" s="160"/>
    </row>
    <row r="209" spans="1:125">
      <c r="A209" s="151"/>
      <c r="B209" s="169"/>
      <c r="C209" s="125"/>
      <c r="D209" s="125"/>
      <c r="E209" s="125"/>
      <c r="F209" s="125"/>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c r="AO209" s="126"/>
      <c r="AP209" s="126"/>
      <c r="AQ209" s="126"/>
      <c r="AR209" s="126"/>
      <c r="AS209" s="126"/>
      <c r="AT209" s="126"/>
      <c r="AU209" s="126"/>
      <c r="AV209" s="126"/>
      <c r="AW209" s="126"/>
      <c r="AX209" s="126"/>
      <c r="AY209" s="126"/>
      <c r="AZ209" s="126"/>
      <c r="BA209" s="126"/>
      <c r="BB209" s="126"/>
      <c r="BC209" s="126"/>
      <c r="BD209" s="126"/>
      <c r="BE209" s="126"/>
      <c r="BF209" s="126"/>
      <c r="BG209" s="126"/>
      <c r="BH209" s="126"/>
      <c r="BI209" s="126"/>
      <c r="BJ209" s="126"/>
      <c r="BK209" s="126"/>
      <c r="BL209" s="126"/>
      <c r="BM209" s="126"/>
      <c r="BN209" s="126"/>
      <c r="BO209" s="126"/>
      <c r="BP209" s="126"/>
      <c r="BQ209" s="126"/>
      <c r="BR209" s="126"/>
      <c r="BS209" s="126"/>
      <c r="BT209" s="126"/>
      <c r="BU209" s="126"/>
      <c r="BV209" s="126"/>
      <c r="BW209" s="126"/>
      <c r="BX209" s="126"/>
      <c r="BY209" s="126"/>
      <c r="BZ209" s="126"/>
      <c r="CA209" s="126"/>
      <c r="CB209" s="126"/>
      <c r="CC209" s="126"/>
      <c r="CD209" s="126"/>
      <c r="CE209" s="126"/>
      <c r="CF209" s="126"/>
      <c r="CG209" s="126"/>
      <c r="CH209" s="126"/>
      <c r="CI209" s="126"/>
      <c r="CJ209" s="126"/>
      <c r="CK209" s="126"/>
      <c r="CL209" s="126"/>
      <c r="CM209" s="126"/>
      <c r="CN209" s="126"/>
      <c r="CO209" s="126"/>
      <c r="CP209" s="126"/>
      <c r="CQ209" s="126"/>
      <c r="CR209" s="126"/>
      <c r="CS209" s="126"/>
      <c r="CT209" s="126"/>
      <c r="CU209" s="126"/>
      <c r="CV209" s="126"/>
      <c r="CW209" s="126"/>
      <c r="CX209" s="126"/>
      <c r="CY209" s="126"/>
      <c r="CZ209" s="126"/>
      <c r="DA209" s="126"/>
      <c r="DB209" s="126"/>
      <c r="DC209" s="126"/>
      <c r="DD209" s="126"/>
      <c r="DE209" s="126"/>
      <c r="DF209" s="126"/>
      <c r="DG209" s="126"/>
      <c r="DH209" s="126"/>
      <c r="DI209" s="126"/>
      <c r="DJ209" s="126"/>
      <c r="DK209" s="126"/>
      <c r="DL209" s="153"/>
      <c r="DM209" s="154"/>
      <c r="DN209" s="155"/>
      <c r="DO209" s="156"/>
      <c r="DP209" s="124"/>
      <c r="DQ209" s="156"/>
      <c r="DR209" s="157"/>
      <c r="DS209" s="158"/>
      <c r="DT209" s="159"/>
      <c r="DU209" s="160"/>
    </row>
    <row r="210" spans="1:125">
      <c r="A210" s="151"/>
      <c r="B210" s="152"/>
      <c r="C210" s="125"/>
      <c r="D210" s="125"/>
      <c r="E210" s="125"/>
      <c r="F210" s="125"/>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c r="AO210" s="126"/>
      <c r="AP210" s="126"/>
      <c r="AQ210" s="126"/>
      <c r="AR210" s="126"/>
      <c r="AS210" s="126"/>
      <c r="AT210" s="126"/>
      <c r="AU210" s="126"/>
      <c r="AV210" s="126"/>
      <c r="AW210" s="126"/>
      <c r="AX210" s="126"/>
      <c r="AY210" s="126"/>
      <c r="AZ210" s="126"/>
      <c r="BA210" s="126"/>
      <c r="BB210" s="126"/>
      <c r="BC210" s="126"/>
      <c r="BD210" s="126"/>
      <c r="BE210" s="126"/>
      <c r="BF210" s="126"/>
      <c r="BG210" s="126"/>
      <c r="BH210" s="126"/>
      <c r="BI210" s="126"/>
      <c r="BJ210" s="126"/>
      <c r="BK210" s="126"/>
      <c r="BL210" s="126"/>
      <c r="BM210" s="126"/>
      <c r="BN210" s="126"/>
      <c r="BO210" s="126"/>
      <c r="BP210" s="126"/>
      <c r="BQ210" s="126"/>
      <c r="BR210" s="126"/>
      <c r="BS210" s="126"/>
      <c r="BT210" s="126"/>
      <c r="BU210" s="126"/>
      <c r="BV210" s="126"/>
      <c r="BW210" s="126"/>
      <c r="BX210" s="126"/>
      <c r="BY210" s="126"/>
      <c r="BZ210" s="126"/>
      <c r="CA210" s="126"/>
      <c r="CB210" s="126"/>
      <c r="CC210" s="126"/>
      <c r="CD210" s="126"/>
      <c r="CE210" s="126"/>
      <c r="CF210" s="126"/>
      <c r="CG210" s="126"/>
      <c r="CH210" s="126"/>
      <c r="CI210" s="126"/>
      <c r="CJ210" s="126"/>
      <c r="CK210" s="126"/>
      <c r="CL210" s="126"/>
      <c r="CM210" s="126"/>
      <c r="CN210" s="126"/>
      <c r="CO210" s="126"/>
      <c r="CP210" s="126"/>
      <c r="CQ210" s="126"/>
      <c r="CR210" s="126"/>
      <c r="CS210" s="126"/>
      <c r="CT210" s="126"/>
      <c r="CU210" s="126"/>
      <c r="CV210" s="126"/>
      <c r="CW210" s="126"/>
      <c r="CX210" s="126"/>
      <c r="CY210" s="126"/>
      <c r="CZ210" s="126"/>
      <c r="DA210" s="126"/>
      <c r="DB210" s="126"/>
      <c r="DC210" s="126"/>
      <c r="DD210" s="126"/>
      <c r="DE210" s="126"/>
      <c r="DF210" s="126"/>
      <c r="DG210" s="126"/>
      <c r="DH210" s="126"/>
      <c r="DI210" s="126"/>
      <c r="DJ210" s="126"/>
      <c r="DK210" s="126"/>
      <c r="DL210" s="153"/>
      <c r="DM210" s="154"/>
      <c r="DN210" s="155"/>
      <c r="DO210" s="156"/>
      <c r="DP210" s="124"/>
      <c r="DQ210" s="156"/>
      <c r="DR210" s="157"/>
      <c r="DS210" s="158"/>
      <c r="DT210" s="159"/>
      <c r="DU210" s="160"/>
    </row>
    <row r="211" spans="1:125">
      <c r="A211" s="151"/>
      <c r="B211" s="152"/>
      <c r="C211" s="125"/>
      <c r="D211" s="125"/>
      <c r="E211" s="125"/>
      <c r="F211" s="125"/>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c r="AO211" s="126"/>
      <c r="AP211" s="126"/>
      <c r="AQ211" s="126"/>
      <c r="AR211" s="126"/>
      <c r="AS211" s="126"/>
      <c r="AT211" s="126"/>
      <c r="AU211" s="126"/>
      <c r="AV211" s="126"/>
      <c r="AW211" s="126"/>
      <c r="AX211" s="126"/>
      <c r="AY211" s="126"/>
      <c r="AZ211" s="126"/>
      <c r="BA211" s="126"/>
      <c r="BB211" s="126"/>
      <c r="BC211" s="126"/>
      <c r="BD211" s="126"/>
      <c r="BE211" s="126"/>
      <c r="BF211" s="126"/>
      <c r="BG211" s="126"/>
      <c r="BH211" s="126"/>
      <c r="BI211" s="126"/>
      <c r="BJ211" s="126"/>
      <c r="BK211" s="126"/>
      <c r="BL211" s="126"/>
      <c r="BM211" s="126"/>
      <c r="BN211" s="126"/>
      <c r="BO211" s="126"/>
      <c r="BP211" s="126"/>
      <c r="BQ211" s="126"/>
      <c r="BR211" s="126"/>
      <c r="BS211" s="126"/>
      <c r="BT211" s="126"/>
      <c r="BU211" s="126"/>
      <c r="BV211" s="126"/>
      <c r="BW211" s="126"/>
      <c r="BX211" s="126"/>
      <c r="BY211" s="126"/>
      <c r="BZ211" s="126"/>
      <c r="CA211" s="126"/>
      <c r="CB211" s="126"/>
      <c r="CC211" s="126"/>
      <c r="CD211" s="126"/>
      <c r="CE211" s="126"/>
      <c r="CF211" s="126"/>
      <c r="CG211" s="126"/>
      <c r="CH211" s="126"/>
      <c r="CI211" s="126"/>
      <c r="CJ211" s="126"/>
      <c r="CK211" s="126"/>
      <c r="CL211" s="126"/>
      <c r="CM211" s="126"/>
      <c r="CN211" s="126"/>
      <c r="CO211" s="126"/>
      <c r="CP211" s="126"/>
      <c r="CQ211" s="126"/>
      <c r="CR211" s="126"/>
      <c r="CS211" s="126"/>
      <c r="CT211" s="126"/>
      <c r="CU211" s="126"/>
      <c r="CV211" s="126"/>
      <c r="CW211" s="126"/>
      <c r="CX211" s="126"/>
      <c r="CY211" s="126"/>
      <c r="CZ211" s="126"/>
      <c r="DA211" s="126"/>
      <c r="DB211" s="126"/>
      <c r="DC211" s="126"/>
      <c r="DD211" s="126"/>
      <c r="DE211" s="126"/>
      <c r="DF211" s="126"/>
      <c r="DG211" s="126"/>
      <c r="DH211" s="126"/>
      <c r="DI211" s="126"/>
      <c r="DJ211" s="126"/>
      <c r="DK211" s="126"/>
      <c r="DL211" s="153"/>
      <c r="DM211" s="154"/>
      <c r="DN211" s="155"/>
      <c r="DO211" s="156"/>
      <c r="DP211" s="124"/>
      <c r="DQ211" s="156"/>
      <c r="DR211" s="157"/>
      <c r="DS211" s="158"/>
      <c r="DT211" s="159"/>
      <c r="DU211" s="160"/>
    </row>
    <row r="212" spans="1:125">
      <c r="A212" s="151"/>
      <c r="B212" s="152"/>
      <c r="C212" s="125"/>
      <c r="D212" s="125"/>
      <c r="E212" s="125"/>
      <c r="F212" s="125"/>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c r="AO212" s="126"/>
      <c r="AP212" s="126"/>
      <c r="AQ212" s="126"/>
      <c r="AR212" s="126"/>
      <c r="AS212" s="126"/>
      <c r="AT212" s="126"/>
      <c r="AU212" s="126"/>
      <c r="AV212" s="126"/>
      <c r="AW212" s="126"/>
      <c r="AX212" s="126"/>
      <c r="AY212" s="126"/>
      <c r="AZ212" s="126"/>
      <c r="BA212" s="126"/>
      <c r="BB212" s="126"/>
      <c r="BC212" s="126"/>
      <c r="BD212" s="126"/>
      <c r="BE212" s="126"/>
      <c r="BF212" s="126"/>
      <c r="BG212" s="126"/>
      <c r="BH212" s="126"/>
      <c r="BI212" s="126"/>
      <c r="BJ212" s="126"/>
      <c r="BK212" s="126"/>
      <c r="BL212" s="126"/>
      <c r="BM212" s="126"/>
      <c r="BN212" s="126"/>
      <c r="BO212" s="126"/>
      <c r="BP212" s="126"/>
      <c r="BQ212" s="126"/>
      <c r="BR212" s="126"/>
      <c r="BS212" s="126"/>
      <c r="BT212" s="126"/>
      <c r="BU212" s="126"/>
      <c r="BV212" s="126"/>
      <c r="BW212" s="126"/>
      <c r="BX212" s="126"/>
      <c r="BY212" s="126"/>
      <c r="BZ212" s="126"/>
      <c r="CA212" s="126"/>
      <c r="CB212" s="126"/>
      <c r="CC212" s="126"/>
      <c r="CD212" s="126"/>
      <c r="CE212" s="126"/>
      <c r="CF212" s="126"/>
      <c r="CG212" s="126"/>
      <c r="CH212" s="126"/>
      <c r="CI212" s="126"/>
      <c r="CJ212" s="126"/>
      <c r="CK212" s="126"/>
      <c r="CL212" s="126"/>
      <c r="CM212" s="126"/>
      <c r="CN212" s="126"/>
      <c r="CO212" s="126"/>
      <c r="CP212" s="126"/>
      <c r="CQ212" s="126"/>
      <c r="CR212" s="126"/>
      <c r="CS212" s="126"/>
      <c r="CT212" s="126"/>
      <c r="CU212" s="126"/>
      <c r="CV212" s="126"/>
      <c r="CW212" s="126"/>
      <c r="CX212" s="126"/>
      <c r="CY212" s="126"/>
      <c r="CZ212" s="126"/>
      <c r="DA212" s="126"/>
      <c r="DB212" s="126"/>
      <c r="DC212" s="126"/>
      <c r="DD212" s="126"/>
      <c r="DE212" s="126"/>
      <c r="DF212" s="126"/>
      <c r="DG212" s="126"/>
      <c r="DH212" s="126"/>
      <c r="DI212" s="126"/>
      <c r="DJ212" s="126"/>
      <c r="DK212" s="126"/>
      <c r="DL212" s="153"/>
      <c r="DM212" s="154"/>
      <c r="DN212" s="155"/>
      <c r="DO212" s="156"/>
      <c r="DP212" s="124"/>
      <c r="DQ212" s="156"/>
      <c r="DR212" s="157"/>
      <c r="DS212" s="158"/>
      <c r="DT212" s="159"/>
      <c r="DU212" s="160"/>
    </row>
    <row r="213" spans="1:125">
      <c r="A213" s="151"/>
      <c r="B213" s="152"/>
      <c r="C213" s="125"/>
      <c r="D213" s="125"/>
      <c r="E213" s="125"/>
      <c r="F213" s="125"/>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c r="AO213" s="126"/>
      <c r="AP213" s="126"/>
      <c r="AQ213" s="126"/>
      <c r="AR213" s="126"/>
      <c r="AS213" s="126"/>
      <c r="AT213" s="126"/>
      <c r="AU213" s="126"/>
      <c r="AV213" s="126"/>
      <c r="AW213" s="126"/>
      <c r="AX213" s="126"/>
      <c r="AY213" s="126"/>
      <c r="AZ213" s="126"/>
      <c r="BA213" s="126"/>
      <c r="BB213" s="126"/>
      <c r="BC213" s="126"/>
      <c r="BD213" s="126"/>
      <c r="BE213" s="126"/>
      <c r="BF213" s="126"/>
      <c r="BG213" s="126"/>
      <c r="BH213" s="126"/>
      <c r="BI213" s="126"/>
      <c r="BJ213" s="126"/>
      <c r="BK213" s="126"/>
      <c r="BL213" s="126"/>
      <c r="BM213" s="126"/>
      <c r="BN213" s="126"/>
      <c r="BO213" s="126"/>
      <c r="BP213" s="126"/>
      <c r="BQ213" s="126"/>
      <c r="BR213" s="126"/>
      <c r="BS213" s="126"/>
      <c r="BT213" s="126"/>
      <c r="BU213" s="126"/>
      <c r="BV213" s="126"/>
      <c r="BW213" s="126"/>
      <c r="BX213" s="126"/>
      <c r="BY213" s="126"/>
      <c r="BZ213" s="126"/>
      <c r="CA213" s="126"/>
      <c r="CB213" s="126"/>
      <c r="CC213" s="126"/>
      <c r="CD213" s="126"/>
      <c r="CE213" s="126"/>
      <c r="CF213" s="126"/>
      <c r="CG213" s="126"/>
      <c r="CH213" s="126"/>
      <c r="CI213" s="126"/>
      <c r="CJ213" s="126"/>
      <c r="CK213" s="126"/>
      <c r="CL213" s="126"/>
      <c r="CM213" s="126"/>
      <c r="CN213" s="126"/>
      <c r="CO213" s="126"/>
      <c r="CP213" s="126"/>
      <c r="CQ213" s="126"/>
      <c r="CR213" s="126"/>
      <c r="CS213" s="126"/>
      <c r="CT213" s="126"/>
      <c r="CU213" s="126"/>
      <c r="CV213" s="126"/>
      <c r="CW213" s="126"/>
      <c r="CX213" s="126"/>
      <c r="CY213" s="126"/>
      <c r="CZ213" s="126"/>
      <c r="DA213" s="126"/>
      <c r="DB213" s="126"/>
      <c r="DC213" s="126"/>
      <c r="DD213" s="126"/>
      <c r="DE213" s="126"/>
      <c r="DF213" s="126"/>
      <c r="DG213" s="126"/>
      <c r="DH213" s="126"/>
      <c r="DI213" s="126"/>
      <c r="DJ213" s="126"/>
      <c r="DK213" s="126"/>
      <c r="DL213" s="153"/>
      <c r="DM213" s="154"/>
      <c r="DN213" s="155"/>
      <c r="DO213" s="156"/>
      <c r="DP213" s="124"/>
      <c r="DQ213" s="156"/>
      <c r="DR213" s="157"/>
      <c r="DS213" s="170"/>
      <c r="DT213" s="159"/>
      <c r="DU213" s="160"/>
    </row>
    <row r="214" spans="1:125">
      <c r="A214" s="151"/>
      <c r="B214" s="152"/>
      <c r="C214" s="125"/>
      <c r="D214" s="125"/>
      <c r="E214" s="125"/>
      <c r="F214" s="125"/>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c r="AO214" s="126"/>
      <c r="AP214" s="126"/>
      <c r="AQ214" s="126"/>
      <c r="AR214" s="126"/>
      <c r="AS214" s="126"/>
      <c r="AT214" s="126"/>
      <c r="AU214" s="126"/>
      <c r="AV214" s="126"/>
      <c r="AW214" s="126"/>
      <c r="AX214" s="126"/>
      <c r="AY214" s="126"/>
      <c r="AZ214" s="126"/>
      <c r="BA214" s="126"/>
      <c r="BB214" s="126"/>
      <c r="BC214" s="126"/>
      <c r="BD214" s="126"/>
      <c r="BE214" s="126"/>
      <c r="BF214" s="126"/>
      <c r="BG214" s="126"/>
      <c r="BH214" s="126"/>
      <c r="BI214" s="126"/>
      <c r="BJ214" s="126"/>
      <c r="BK214" s="126"/>
      <c r="BL214" s="126"/>
      <c r="BM214" s="126"/>
      <c r="BN214" s="126"/>
      <c r="BO214" s="126"/>
      <c r="BP214" s="126"/>
      <c r="BQ214" s="126"/>
      <c r="BR214" s="126"/>
      <c r="BS214" s="126"/>
      <c r="BT214" s="126"/>
      <c r="BU214" s="126"/>
      <c r="BV214" s="126"/>
      <c r="BW214" s="126"/>
      <c r="BX214" s="126"/>
      <c r="BY214" s="126"/>
      <c r="BZ214" s="126"/>
      <c r="CA214" s="126"/>
      <c r="CB214" s="126"/>
      <c r="CC214" s="126"/>
      <c r="CD214" s="126"/>
      <c r="CE214" s="126"/>
      <c r="CF214" s="126"/>
      <c r="CG214" s="126"/>
      <c r="CH214" s="126"/>
      <c r="CI214" s="126"/>
      <c r="CJ214" s="126"/>
      <c r="CK214" s="126"/>
      <c r="CL214" s="126"/>
      <c r="CM214" s="126"/>
      <c r="CN214" s="126"/>
      <c r="CO214" s="126"/>
      <c r="CP214" s="126"/>
      <c r="CQ214" s="126"/>
      <c r="CR214" s="126"/>
      <c r="CS214" s="126"/>
      <c r="CT214" s="126"/>
      <c r="CU214" s="126"/>
      <c r="CV214" s="126"/>
      <c r="CW214" s="126"/>
      <c r="CX214" s="126"/>
      <c r="CY214" s="126"/>
      <c r="CZ214" s="126"/>
      <c r="DA214" s="126"/>
      <c r="DB214" s="126"/>
      <c r="DC214" s="126"/>
      <c r="DD214" s="126"/>
      <c r="DE214" s="126"/>
      <c r="DF214" s="126"/>
      <c r="DG214" s="126"/>
      <c r="DH214" s="126"/>
      <c r="DI214" s="126"/>
      <c r="DJ214" s="126"/>
      <c r="DK214" s="126"/>
      <c r="DL214" s="153"/>
      <c r="DM214" s="154"/>
      <c r="DN214" s="155"/>
      <c r="DO214" s="156"/>
      <c r="DP214" s="124"/>
      <c r="DQ214" s="156"/>
      <c r="DR214" s="157"/>
      <c r="DS214" s="170"/>
      <c r="DT214" s="159"/>
      <c r="DU214" s="160"/>
    </row>
    <row r="215" spans="1:125">
      <c r="A215" s="151"/>
      <c r="B215" s="152"/>
      <c r="C215" s="125"/>
      <c r="D215" s="125"/>
      <c r="E215" s="125"/>
      <c r="F215" s="125"/>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c r="AO215" s="126"/>
      <c r="AP215" s="126"/>
      <c r="AQ215" s="126"/>
      <c r="AR215" s="126"/>
      <c r="AS215" s="126"/>
      <c r="AT215" s="126"/>
      <c r="AU215" s="126"/>
      <c r="AV215" s="126"/>
      <c r="AW215" s="126"/>
      <c r="AX215" s="126"/>
      <c r="AY215" s="126"/>
      <c r="AZ215" s="126"/>
      <c r="BA215" s="126"/>
      <c r="BB215" s="126"/>
      <c r="BC215" s="126"/>
      <c r="BD215" s="126"/>
      <c r="BE215" s="126"/>
      <c r="BF215" s="126"/>
      <c r="BG215" s="126"/>
      <c r="BH215" s="126"/>
      <c r="BI215" s="126"/>
      <c r="BJ215" s="126"/>
      <c r="BK215" s="126"/>
      <c r="BL215" s="126"/>
      <c r="BM215" s="126"/>
      <c r="BN215" s="126"/>
      <c r="BO215" s="126"/>
      <c r="BP215" s="126"/>
      <c r="BQ215" s="126"/>
      <c r="BR215" s="126"/>
      <c r="BS215" s="126"/>
      <c r="BT215" s="126"/>
      <c r="BU215" s="126"/>
      <c r="BV215" s="126"/>
      <c r="BW215" s="126"/>
      <c r="BX215" s="126"/>
      <c r="BY215" s="126"/>
      <c r="BZ215" s="126"/>
      <c r="CA215" s="126"/>
      <c r="CB215" s="126"/>
      <c r="CC215" s="126"/>
      <c r="CD215" s="126"/>
      <c r="CE215" s="126"/>
      <c r="CF215" s="126"/>
      <c r="CG215" s="126"/>
      <c r="CH215" s="126"/>
      <c r="CI215" s="126"/>
      <c r="CJ215" s="126"/>
      <c r="CK215" s="126"/>
      <c r="CL215" s="126"/>
      <c r="CM215" s="126"/>
      <c r="CN215" s="126"/>
      <c r="CO215" s="126"/>
      <c r="CP215" s="126"/>
      <c r="CQ215" s="126"/>
      <c r="CR215" s="126"/>
      <c r="CS215" s="126"/>
      <c r="CT215" s="126"/>
      <c r="CU215" s="126"/>
      <c r="CV215" s="126"/>
      <c r="CW215" s="126"/>
      <c r="CX215" s="126"/>
      <c r="CY215" s="126"/>
      <c r="CZ215" s="126"/>
      <c r="DA215" s="126"/>
      <c r="DB215" s="126"/>
      <c r="DC215" s="126"/>
      <c r="DD215" s="126"/>
      <c r="DE215" s="126"/>
      <c r="DF215" s="126"/>
      <c r="DG215" s="126"/>
      <c r="DH215" s="126"/>
      <c r="DI215" s="126"/>
      <c r="DJ215" s="126"/>
      <c r="DK215" s="126"/>
      <c r="DL215" s="153"/>
      <c r="DM215" s="154"/>
      <c r="DN215" s="155"/>
      <c r="DO215" s="156"/>
      <c r="DP215" s="124"/>
      <c r="DQ215" s="156"/>
      <c r="DR215" s="157"/>
      <c r="DS215" s="170"/>
      <c r="DT215" s="159"/>
      <c r="DU215" s="160"/>
    </row>
    <row r="216" spans="1:125">
      <c r="A216" s="151"/>
      <c r="B216" s="152"/>
      <c r="C216" s="125"/>
      <c r="D216" s="125"/>
      <c r="E216" s="125"/>
      <c r="F216" s="125"/>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c r="AO216" s="126"/>
      <c r="AP216" s="126"/>
      <c r="AQ216" s="126"/>
      <c r="AR216" s="126"/>
      <c r="AS216" s="126"/>
      <c r="AT216" s="126"/>
      <c r="AU216" s="126"/>
      <c r="AV216" s="126"/>
      <c r="AW216" s="126"/>
      <c r="AX216" s="126"/>
      <c r="AY216" s="126"/>
      <c r="AZ216" s="126"/>
      <c r="BA216" s="126"/>
      <c r="BB216" s="126"/>
      <c r="BC216" s="126"/>
      <c r="BD216" s="126"/>
      <c r="BE216" s="126"/>
      <c r="BF216" s="126"/>
      <c r="BG216" s="126"/>
      <c r="BH216" s="126"/>
      <c r="BI216" s="126"/>
      <c r="BJ216" s="126"/>
      <c r="BK216" s="126"/>
      <c r="BL216" s="126"/>
      <c r="BM216" s="126"/>
      <c r="BN216" s="126"/>
      <c r="BO216" s="126"/>
      <c r="BP216" s="126"/>
      <c r="BQ216" s="126"/>
      <c r="BR216" s="126"/>
      <c r="BS216" s="126"/>
      <c r="BT216" s="126"/>
      <c r="BU216" s="126"/>
      <c r="BV216" s="126"/>
      <c r="BW216" s="126"/>
      <c r="BX216" s="126"/>
      <c r="BY216" s="126"/>
      <c r="BZ216" s="126"/>
      <c r="CA216" s="126"/>
      <c r="CB216" s="126"/>
      <c r="CC216" s="126"/>
      <c r="CD216" s="126"/>
      <c r="CE216" s="126"/>
      <c r="CF216" s="126"/>
      <c r="CG216" s="126"/>
      <c r="CH216" s="126"/>
      <c r="CI216" s="126"/>
      <c r="CJ216" s="126"/>
      <c r="CK216" s="126"/>
      <c r="CL216" s="126"/>
      <c r="CM216" s="126"/>
      <c r="CN216" s="126"/>
      <c r="CO216" s="126"/>
      <c r="CP216" s="126"/>
      <c r="CQ216" s="126"/>
      <c r="CR216" s="126"/>
      <c r="CS216" s="126"/>
      <c r="CT216" s="126"/>
      <c r="CU216" s="126"/>
      <c r="CV216" s="126"/>
      <c r="CW216" s="126"/>
      <c r="CX216" s="126"/>
      <c r="CY216" s="126"/>
      <c r="CZ216" s="126"/>
      <c r="DA216" s="126"/>
      <c r="DB216" s="126"/>
      <c r="DC216" s="126"/>
      <c r="DD216" s="126"/>
      <c r="DE216" s="126"/>
      <c r="DF216" s="126"/>
      <c r="DG216" s="126"/>
      <c r="DH216" s="126"/>
      <c r="DI216" s="126"/>
      <c r="DJ216" s="126"/>
      <c r="DK216" s="126"/>
      <c r="DL216" s="153"/>
      <c r="DM216" s="154"/>
      <c r="DN216" s="155"/>
      <c r="DO216" s="156"/>
      <c r="DP216" s="124"/>
      <c r="DQ216" s="156"/>
      <c r="DR216" s="157"/>
      <c r="DS216" s="170"/>
      <c r="DT216" s="159"/>
      <c r="DU216" s="160"/>
    </row>
    <row r="217" spans="1:125">
      <c r="A217" s="164"/>
      <c r="B217" s="164"/>
      <c r="C217" s="164"/>
      <c r="D217" s="164"/>
      <c r="E217" s="164"/>
      <c r="F217" s="164"/>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c r="AC217" s="165"/>
      <c r="AD217" s="165"/>
      <c r="AE217" s="165"/>
      <c r="AF217" s="165"/>
      <c r="AG217" s="165"/>
      <c r="AH217" s="165"/>
      <c r="AI217" s="165"/>
      <c r="AJ217" s="165"/>
      <c r="AK217" s="165"/>
      <c r="AL217" s="165"/>
      <c r="AM217" s="165"/>
      <c r="AN217" s="165"/>
      <c r="AO217" s="165"/>
      <c r="AP217" s="165"/>
      <c r="AQ217" s="165"/>
      <c r="AR217" s="165"/>
      <c r="AS217" s="165"/>
      <c r="AT217" s="165"/>
      <c r="AU217" s="165"/>
      <c r="AV217" s="165"/>
      <c r="AW217" s="165"/>
      <c r="AX217" s="165"/>
      <c r="AY217" s="165"/>
      <c r="AZ217" s="165"/>
      <c r="BA217" s="165"/>
      <c r="BB217" s="165"/>
      <c r="BC217" s="165"/>
      <c r="BD217" s="165"/>
      <c r="BE217" s="165"/>
      <c r="BF217" s="165"/>
      <c r="BG217" s="165"/>
      <c r="BH217" s="165"/>
      <c r="BI217" s="165"/>
      <c r="BJ217" s="165"/>
      <c r="BK217" s="165"/>
      <c r="BL217" s="165"/>
      <c r="BM217" s="165"/>
      <c r="BN217" s="165"/>
      <c r="BO217" s="165"/>
      <c r="BP217" s="165"/>
      <c r="BQ217" s="165"/>
      <c r="BR217" s="165"/>
      <c r="BS217" s="165"/>
      <c r="BT217" s="165"/>
      <c r="BU217" s="165"/>
      <c r="BV217" s="165"/>
      <c r="BW217" s="165"/>
      <c r="BX217" s="165"/>
      <c r="BY217" s="165"/>
      <c r="BZ217" s="165"/>
      <c r="CA217" s="165"/>
      <c r="CB217" s="165"/>
      <c r="CC217" s="165"/>
      <c r="CD217" s="165"/>
      <c r="CE217" s="165"/>
      <c r="CF217" s="165"/>
      <c r="CG217" s="165"/>
      <c r="CH217" s="165"/>
      <c r="CI217" s="165"/>
      <c r="CJ217" s="165"/>
      <c r="CK217" s="165"/>
      <c r="CL217" s="165"/>
      <c r="CM217" s="165"/>
      <c r="CN217" s="165"/>
      <c r="CO217" s="165"/>
      <c r="CP217" s="165"/>
      <c r="CQ217" s="165"/>
      <c r="CR217" s="165"/>
      <c r="CS217" s="165"/>
      <c r="CT217" s="165"/>
      <c r="CU217" s="165"/>
      <c r="CV217" s="165"/>
      <c r="CW217" s="165"/>
      <c r="CX217" s="165"/>
      <c r="CY217" s="165"/>
      <c r="CZ217" s="165"/>
      <c r="DA217" s="165"/>
      <c r="DB217" s="165"/>
      <c r="DC217" s="165"/>
      <c r="DD217" s="165"/>
      <c r="DE217" s="165"/>
      <c r="DF217" s="165"/>
      <c r="DG217" s="165"/>
      <c r="DH217" s="165"/>
      <c r="DI217" s="165"/>
      <c r="DJ217" s="165"/>
      <c r="DK217" s="165"/>
      <c r="DL217" s="165"/>
      <c r="DM217" s="165"/>
      <c r="DN217" s="165"/>
      <c r="DO217" s="165"/>
      <c r="DP217" s="165"/>
      <c r="DQ217" s="165"/>
      <c r="DR217" s="166"/>
      <c r="DS217" s="171"/>
      <c r="DT217" s="159"/>
      <c r="DU217" s="168"/>
    </row>
    <row r="218" spans="1:125">
      <c r="A218" s="125"/>
      <c r="B218" s="125"/>
      <c r="C218" s="125"/>
      <c r="D218" s="125"/>
      <c r="E218" s="125"/>
      <c r="F218" s="125"/>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6"/>
      <c r="BE218" s="126"/>
      <c r="BF218" s="126"/>
      <c r="BG218" s="126"/>
      <c r="BH218" s="126"/>
      <c r="BI218" s="126"/>
      <c r="BJ218" s="126"/>
      <c r="BK218" s="126"/>
      <c r="BL218" s="126"/>
      <c r="BM218" s="126"/>
      <c r="BN218" s="126"/>
      <c r="BO218" s="126"/>
      <c r="BP218" s="126"/>
      <c r="BQ218" s="126"/>
      <c r="BR218" s="126"/>
      <c r="BS218" s="126"/>
      <c r="BT218" s="126"/>
      <c r="BU218" s="126"/>
      <c r="BV218" s="126"/>
      <c r="BW218" s="126"/>
      <c r="BX218" s="126"/>
      <c r="BY218" s="126"/>
      <c r="BZ218" s="126"/>
      <c r="CA218" s="126"/>
      <c r="CB218" s="126"/>
      <c r="CC218" s="126"/>
      <c r="CD218" s="126"/>
      <c r="CE218" s="126"/>
      <c r="CF218" s="126"/>
      <c r="CG218" s="126"/>
      <c r="CH218" s="126"/>
      <c r="CI218" s="126"/>
      <c r="CJ218" s="126"/>
      <c r="CK218" s="126"/>
      <c r="CL218" s="126"/>
      <c r="CM218" s="126"/>
      <c r="CN218" s="126"/>
      <c r="CO218" s="126"/>
      <c r="CP218" s="126"/>
      <c r="CQ218" s="126"/>
      <c r="CR218" s="126"/>
      <c r="CS218" s="126"/>
      <c r="CT218" s="126"/>
      <c r="CU218" s="126"/>
      <c r="CV218" s="126"/>
      <c r="CW218" s="126"/>
      <c r="CX218" s="126"/>
      <c r="CY218" s="126"/>
      <c r="CZ218" s="126"/>
      <c r="DA218" s="126"/>
      <c r="DB218" s="126"/>
      <c r="DC218" s="126"/>
      <c r="DD218" s="126"/>
      <c r="DE218" s="126"/>
      <c r="DF218" s="126"/>
      <c r="DG218" s="126"/>
      <c r="DH218" s="126"/>
      <c r="DI218" s="126"/>
      <c r="DJ218" s="126"/>
      <c r="DK218" s="126"/>
      <c r="DL218" s="153"/>
      <c r="DM218" s="154"/>
      <c r="DN218" s="155"/>
      <c r="DO218" s="156"/>
      <c r="DP218" s="124"/>
      <c r="DQ218" s="156"/>
      <c r="DR218" s="157">
        <f t="shared" ref="DR218" si="0">SUM(DM218:DP218)</f>
        <v>0</v>
      </c>
      <c r="DS218" s="170"/>
      <c r="DT218" s="159">
        <f t="shared" ref="DT218" si="1">SUM(DL218:DQ218)</f>
        <v>0</v>
      </c>
      <c r="DU218" s="160"/>
    </row>
    <row r="219" spans="1:125">
      <c r="A219" s="172" t="s">
        <v>76</v>
      </c>
      <c r="B219" s="172"/>
      <c r="C219" s="172"/>
      <c r="D219" s="172"/>
      <c r="E219" s="172"/>
      <c r="F219" s="172"/>
      <c r="G219" s="173"/>
      <c r="H219" s="173"/>
      <c r="I219" s="173"/>
      <c r="J219" s="173"/>
      <c r="K219" s="173"/>
      <c r="L219" s="173"/>
      <c r="M219" s="173"/>
      <c r="N219" s="173"/>
      <c r="O219" s="173"/>
      <c r="P219" s="173"/>
      <c r="Q219" s="173"/>
      <c r="R219" s="173"/>
      <c r="S219" s="173"/>
      <c r="T219" s="173"/>
      <c r="U219" s="173"/>
      <c r="V219" s="173"/>
      <c r="W219" s="173"/>
      <c r="X219" s="173"/>
      <c r="Y219" s="173"/>
      <c r="Z219" s="173"/>
      <c r="AA219" s="173"/>
      <c r="AB219" s="173"/>
      <c r="AC219" s="173"/>
      <c r="AD219" s="173"/>
      <c r="AE219" s="173"/>
      <c r="AF219" s="173"/>
      <c r="AG219" s="173"/>
      <c r="AH219" s="173"/>
      <c r="AI219" s="173"/>
      <c r="AJ219" s="173"/>
      <c r="AK219" s="173"/>
      <c r="AL219" s="173"/>
      <c r="AM219" s="173"/>
      <c r="AN219" s="173"/>
      <c r="AO219" s="173">
        <f>SUM(AO9:AO218)</f>
        <v>0</v>
      </c>
      <c r="AP219" s="173">
        <f>SUM(AP9:AP218)</f>
        <v>0</v>
      </c>
      <c r="AQ219" s="173"/>
      <c r="AR219" s="173"/>
      <c r="AS219" s="173"/>
      <c r="AT219" s="173"/>
      <c r="AU219" s="173"/>
      <c r="AV219" s="173"/>
      <c r="AW219" s="173"/>
      <c r="AX219" s="173"/>
      <c r="AY219" s="173"/>
      <c r="AZ219" s="173"/>
      <c r="BA219" s="173"/>
      <c r="BB219" s="173"/>
      <c r="BC219" s="173"/>
      <c r="BD219" s="173"/>
      <c r="BE219" s="173"/>
      <c r="BF219" s="173"/>
      <c r="BG219" s="173"/>
      <c r="BH219" s="173"/>
      <c r="BI219" s="173"/>
      <c r="BJ219" s="173"/>
      <c r="BK219" s="173"/>
      <c r="BL219" s="173"/>
      <c r="BM219" s="173"/>
      <c r="BN219" s="173"/>
      <c r="BO219" s="173"/>
      <c r="BP219" s="173"/>
      <c r="BQ219" s="173"/>
      <c r="BR219" s="173"/>
      <c r="BS219" s="173"/>
      <c r="BT219" s="173"/>
      <c r="BU219" s="173"/>
      <c r="BV219" s="173"/>
      <c r="BW219" s="173"/>
      <c r="BX219" s="173"/>
      <c r="BY219" s="173"/>
      <c r="BZ219" s="173"/>
      <c r="CA219" s="173"/>
      <c r="CB219" s="173"/>
      <c r="CC219" s="173"/>
      <c r="CD219" s="173"/>
      <c r="CE219" s="173">
        <f t="shared" ref="CE219:CX219" si="2">SUM(CE9:CE218)</f>
        <v>0</v>
      </c>
      <c r="CF219" s="173">
        <f t="shared" si="2"/>
        <v>0</v>
      </c>
      <c r="CG219" s="173">
        <f t="shared" si="2"/>
        <v>0</v>
      </c>
      <c r="CH219" s="173">
        <f t="shared" si="2"/>
        <v>0</v>
      </c>
      <c r="CI219" s="173">
        <f t="shared" si="2"/>
        <v>0</v>
      </c>
      <c r="CJ219" s="173">
        <f t="shared" si="2"/>
        <v>0</v>
      </c>
      <c r="CK219" s="173">
        <f t="shared" si="2"/>
        <v>0</v>
      </c>
      <c r="CL219" s="173">
        <f t="shared" si="2"/>
        <v>0</v>
      </c>
      <c r="CM219" s="173">
        <f t="shared" si="2"/>
        <v>0</v>
      </c>
      <c r="CN219" s="173">
        <f t="shared" si="2"/>
        <v>0</v>
      </c>
      <c r="CO219" s="173">
        <f t="shared" si="2"/>
        <v>0</v>
      </c>
      <c r="CP219" s="173">
        <f t="shared" si="2"/>
        <v>0</v>
      </c>
      <c r="CQ219" s="173">
        <f t="shared" si="2"/>
        <v>0</v>
      </c>
      <c r="CR219" s="173">
        <f t="shared" si="2"/>
        <v>0</v>
      </c>
      <c r="CS219" s="173">
        <f t="shared" si="2"/>
        <v>0</v>
      </c>
      <c r="CT219" s="173">
        <f t="shared" si="2"/>
        <v>0</v>
      </c>
      <c r="CU219" s="173">
        <f t="shared" si="2"/>
        <v>0</v>
      </c>
      <c r="CV219" s="173">
        <f t="shared" si="2"/>
        <v>0</v>
      </c>
      <c r="CW219" s="173">
        <f t="shared" si="2"/>
        <v>0</v>
      </c>
      <c r="CX219" s="173">
        <f t="shared" si="2"/>
        <v>0</v>
      </c>
      <c r="CY219" s="173"/>
      <c r="CZ219" s="173"/>
      <c r="DA219" s="173"/>
      <c r="DB219" s="173"/>
      <c r="DC219" s="173"/>
      <c r="DD219" s="173"/>
      <c r="DE219" s="173"/>
      <c r="DF219" s="173"/>
      <c r="DG219" s="173"/>
      <c r="DH219" s="173"/>
      <c r="DI219" s="173"/>
      <c r="DJ219" s="173"/>
      <c r="DK219" s="173"/>
      <c r="DL219" s="174"/>
      <c r="DM219" s="175"/>
      <c r="DN219" s="176"/>
      <c r="DO219" s="177"/>
      <c r="DP219" s="177"/>
      <c r="DQ219" s="177"/>
      <c r="DR219" s="157">
        <f t="shared" ref="DR219:DR220" si="3">SUM(DM219:DP219)</f>
        <v>0</v>
      </c>
      <c r="DS219" s="178"/>
      <c r="DT219" s="159">
        <f t="shared" ref="DT219:DT221" si="4">SUM(DL219:DQ219)</f>
        <v>0</v>
      </c>
      <c r="DU219" s="160">
        <f>DC219+CT219</f>
        <v>0</v>
      </c>
    </row>
    <row r="220" spans="1:125" ht="33" customHeight="1">
      <c r="A220" s="104"/>
      <c r="B220" s="104"/>
      <c r="C220" s="104"/>
      <c r="D220" s="104"/>
      <c r="E220" s="104"/>
      <c r="F220" s="104"/>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5"/>
      <c r="BC220" s="105"/>
      <c r="BD220" s="105"/>
      <c r="BE220" s="105"/>
      <c r="BF220" s="105"/>
      <c r="BG220" s="105"/>
      <c r="BH220" s="105"/>
      <c r="BI220" s="105"/>
      <c r="BJ220" s="105"/>
      <c r="BK220" s="105"/>
      <c r="BL220" s="105"/>
      <c r="BM220" s="105"/>
      <c r="BN220" s="105"/>
      <c r="BO220" s="105"/>
      <c r="BP220" s="105"/>
      <c r="BQ220" s="105"/>
      <c r="BR220" s="105"/>
      <c r="BS220" s="105"/>
      <c r="BT220" s="105"/>
      <c r="BU220" s="105"/>
      <c r="BV220" s="105"/>
      <c r="BW220" s="105"/>
      <c r="BX220" s="105"/>
      <c r="BY220" s="105"/>
      <c r="BZ220" s="105"/>
      <c r="CA220" s="105"/>
      <c r="CB220" s="105"/>
      <c r="CC220" s="105"/>
      <c r="CD220" s="105"/>
      <c r="CE220" s="105"/>
      <c r="CF220" s="105"/>
      <c r="CG220" s="105"/>
      <c r="CH220" s="105"/>
      <c r="CI220" s="105"/>
      <c r="CJ220" s="105"/>
      <c r="CK220" s="105"/>
      <c r="CL220" s="105"/>
      <c r="CM220" s="105"/>
      <c r="CN220" s="105"/>
      <c r="CO220" s="105"/>
      <c r="CP220" s="105"/>
      <c r="CQ220" s="105"/>
      <c r="CR220" s="105"/>
      <c r="CS220" s="105"/>
      <c r="CT220" s="105"/>
      <c r="CU220" s="105"/>
      <c r="CV220" s="105"/>
      <c r="CW220" s="105"/>
      <c r="CX220" s="105"/>
      <c r="CY220" s="105"/>
      <c r="CZ220" s="105"/>
      <c r="DA220" s="105"/>
      <c r="DB220" s="105"/>
      <c r="DC220" s="105"/>
      <c r="DD220" s="105"/>
      <c r="DE220" s="105"/>
      <c r="DF220" s="105"/>
      <c r="DG220" s="105"/>
      <c r="DH220" s="105"/>
      <c r="DI220" s="105"/>
      <c r="DJ220" s="105"/>
      <c r="DK220" s="105"/>
      <c r="DL220" s="105"/>
      <c r="DM220" s="179"/>
      <c r="DN220" s="180"/>
      <c r="DO220" s="160"/>
      <c r="DP220" s="99"/>
      <c r="DQ220" s="160"/>
      <c r="DR220" s="157">
        <f t="shared" si="3"/>
        <v>0</v>
      </c>
      <c r="DT220" s="159">
        <f t="shared" si="4"/>
        <v>0</v>
      </c>
      <c r="DU220" s="160">
        <f t="shared" ref="DU220:DU221" si="5">DC220+CT220</f>
        <v>0</v>
      </c>
    </row>
    <row r="221" spans="1:125">
      <c r="A221" s="128" t="s">
        <v>550</v>
      </c>
      <c r="B221" s="128" t="s">
        <v>2</v>
      </c>
      <c r="C221" s="128" t="s">
        <v>894</v>
      </c>
      <c r="D221" s="128" t="s">
        <v>895</v>
      </c>
      <c r="E221" s="128" t="s">
        <v>896</v>
      </c>
      <c r="F221" s="128" t="s">
        <v>897</v>
      </c>
      <c r="G221" s="94" t="s">
        <v>722</v>
      </c>
      <c r="H221" s="94" t="s">
        <v>724</v>
      </c>
      <c r="I221" s="94" t="s">
        <v>726</v>
      </c>
      <c r="J221" s="94" t="s">
        <v>728</v>
      </c>
      <c r="K221" s="94" t="s">
        <v>731</v>
      </c>
      <c r="L221" s="94" t="s">
        <v>733</v>
      </c>
      <c r="M221" s="94" t="s">
        <v>735</v>
      </c>
      <c r="N221" s="94" t="s">
        <v>739</v>
      </c>
      <c r="O221" s="94" t="s">
        <v>742</v>
      </c>
      <c r="P221" s="94" t="s">
        <v>744</v>
      </c>
      <c r="Q221" s="94" t="s">
        <v>746</v>
      </c>
      <c r="R221" s="94" t="s">
        <v>748</v>
      </c>
      <c r="S221" s="94" t="s">
        <v>750</v>
      </c>
      <c r="T221" s="94" t="s">
        <v>971</v>
      </c>
      <c r="U221" s="94"/>
      <c r="V221" s="94" t="s">
        <v>755</v>
      </c>
      <c r="W221" s="94" t="s">
        <v>757</v>
      </c>
      <c r="X221" s="94" t="s">
        <v>759</v>
      </c>
      <c r="Y221" s="94" t="s">
        <v>761</v>
      </c>
      <c r="Z221" s="95" t="s">
        <v>763</v>
      </c>
      <c r="AA221" s="94" t="s">
        <v>765</v>
      </c>
      <c r="AB221" s="94" t="s">
        <v>767</v>
      </c>
      <c r="AC221" s="94" t="s">
        <v>769</v>
      </c>
      <c r="AD221" s="94" t="s">
        <v>771</v>
      </c>
      <c r="AE221" s="94" t="s">
        <v>773</v>
      </c>
      <c r="AF221" s="94" t="s">
        <v>775</v>
      </c>
      <c r="AG221" s="94" t="s">
        <v>777</v>
      </c>
      <c r="AH221" s="94" t="s">
        <v>779</v>
      </c>
      <c r="AI221" s="94" t="s">
        <v>781</v>
      </c>
      <c r="AJ221" s="94" t="s">
        <v>783</v>
      </c>
      <c r="AK221" s="94" t="s">
        <v>785</v>
      </c>
      <c r="AL221" s="94" t="s">
        <v>787</v>
      </c>
      <c r="AM221" s="94" t="s">
        <v>788</v>
      </c>
      <c r="AN221" s="94" t="s">
        <v>790</v>
      </c>
      <c r="AO221" s="94" t="s">
        <v>792</v>
      </c>
      <c r="AP221" s="94" t="s">
        <v>807</v>
      </c>
      <c r="AQ221" s="94" t="s">
        <v>809</v>
      </c>
      <c r="AR221" s="94" t="s">
        <v>811</v>
      </c>
      <c r="AS221" s="94" t="s">
        <v>813</v>
      </c>
      <c r="AT221" s="94" t="s">
        <v>815</v>
      </c>
      <c r="AU221" s="94" t="s">
        <v>817</v>
      </c>
      <c r="AV221" s="94" t="s">
        <v>819</v>
      </c>
      <c r="AW221" s="94" t="s">
        <v>821</v>
      </c>
      <c r="AX221" s="94" t="s">
        <v>824</v>
      </c>
      <c r="AY221" s="94" t="s">
        <v>827</v>
      </c>
      <c r="AZ221" s="94"/>
      <c r="BA221" s="94"/>
      <c r="BB221" s="94"/>
      <c r="BC221" s="94"/>
      <c r="BD221" s="94" t="s">
        <v>836</v>
      </c>
      <c r="BE221" s="94" t="s">
        <v>838</v>
      </c>
      <c r="BF221" s="94" t="s">
        <v>840</v>
      </c>
      <c r="BG221" s="94"/>
      <c r="BH221" s="94" t="s">
        <v>844</v>
      </c>
      <c r="BI221" s="94" t="s">
        <v>846</v>
      </c>
      <c r="BJ221" s="96" t="s">
        <v>848</v>
      </c>
      <c r="BK221" s="96" t="s">
        <v>855</v>
      </c>
      <c r="BL221" s="96"/>
      <c r="BM221" s="96"/>
      <c r="BN221" s="96"/>
      <c r="BO221" s="96"/>
      <c r="BP221" s="96" t="s">
        <v>863</v>
      </c>
      <c r="BQ221" s="96" t="s">
        <v>865</v>
      </c>
      <c r="BR221" s="96"/>
      <c r="BS221" s="96" t="s">
        <v>869</v>
      </c>
      <c r="BT221" s="96" t="s">
        <v>871</v>
      </c>
      <c r="BU221" s="96"/>
      <c r="BV221" s="97"/>
      <c r="BW221" s="97"/>
      <c r="BX221" s="97"/>
      <c r="BY221" s="97" t="s">
        <v>965</v>
      </c>
      <c r="BZ221" s="97" t="s">
        <v>966</v>
      </c>
      <c r="CA221" s="97" t="s">
        <v>967</v>
      </c>
      <c r="CB221" s="97" t="s">
        <v>968</v>
      </c>
      <c r="CC221" s="97" t="s">
        <v>969</v>
      </c>
      <c r="CD221" s="97"/>
      <c r="CE221" s="98"/>
      <c r="CF221" s="98"/>
      <c r="CG221" s="98"/>
      <c r="CH221" s="98"/>
      <c r="CI221" s="98"/>
      <c r="CJ221" s="98"/>
      <c r="CK221" s="106"/>
      <c r="CL221" s="106"/>
      <c r="CM221" s="106"/>
      <c r="CN221" s="106"/>
      <c r="CO221" s="106"/>
      <c r="CP221" s="106"/>
      <c r="CQ221" s="106"/>
      <c r="CR221" s="106"/>
      <c r="CS221" s="106"/>
      <c r="CT221" s="106"/>
      <c r="CU221" s="127"/>
      <c r="CV221" s="127"/>
      <c r="CW221" s="127"/>
      <c r="CX221" s="127"/>
      <c r="CY221" s="127"/>
      <c r="CZ221" s="127"/>
      <c r="DA221" s="127"/>
      <c r="DB221" s="127"/>
      <c r="DC221" s="127"/>
      <c r="DD221" s="128"/>
      <c r="DE221" s="128"/>
      <c r="DF221" s="128"/>
      <c r="DG221" s="128"/>
      <c r="DH221" s="181">
        <f t="shared" ref="DH221:DS221" si="6">SUM(DH9:DH220)</f>
        <v>0</v>
      </c>
      <c r="DI221" s="181">
        <f t="shared" si="6"/>
        <v>0</v>
      </c>
      <c r="DJ221" s="128">
        <f t="shared" si="6"/>
        <v>0</v>
      </c>
      <c r="DK221" s="128">
        <f t="shared" si="6"/>
        <v>0</v>
      </c>
      <c r="DL221" s="128">
        <f t="shared" si="6"/>
        <v>0</v>
      </c>
      <c r="DM221" s="111">
        <f t="shared" si="6"/>
        <v>0</v>
      </c>
      <c r="DN221" s="111">
        <f t="shared" si="6"/>
        <v>0</v>
      </c>
      <c r="DO221" s="112">
        <f t="shared" si="6"/>
        <v>0</v>
      </c>
      <c r="DP221" s="112">
        <f t="shared" si="6"/>
        <v>0</v>
      </c>
      <c r="DQ221" s="129">
        <f t="shared" si="6"/>
        <v>0</v>
      </c>
      <c r="DR221" s="129">
        <f t="shared" si="6"/>
        <v>0</v>
      </c>
      <c r="DS221" s="130">
        <f t="shared" si="6"/>
        <v>0</v>
      </c>
      <c r="DT221" s="159">
        <f t="shared" si="4"/>
        <v>0</v>
      </c>
      <c r="DU221" s="160">
        <f t="shared" si="5"/>
        <v>0</v>
      </c>
    </row>
    <row r="222" spans="1:125">
      <c r="A222" s="104">
        <v>1</v>
      </c>
      <c r="B222" s="104">
        <v>2</v>
      </c>
      <c r="C222" s="104">
        <v>3</v>
      </c>
      <c r="D222" s="104">
        <v>4</v>
      </c>
      <c r="E222" s="104">
        <v>5</v>
      </c>
      <c r="F222" s="104">
        <v>6</v>
      </c>
      <c r="G222" s="104">
        <v>7</v>
      </c>
      <c r="H222" s="104">
        <v>8</v>
      </c>
      <c r="I222" s="104">
        <v>9</v>
      </c>
      <c r="J222" s="104">
        <v>10</v>
      </c>
      <c r="K222" s="104">
        <v>11</v>
      </c>
      <c r="L222" s="104">
        <v>12</v>
      </c>
      <c r="M222" s="104">
        <v>13</v>
      </c>
      <c r="N222" s="104">
        <v>14</v>
      </c>
      <c r="O222" s="104">
        <v>15</v>
      </c>
      <c r="P222" s="104">
        <v>16</v>
      </c>
      <c r="Q222" s="104">
        <v>17</v>
      </c>
      <c r="R222" s="104">
        <v>18</v>
      </c>
      <c r="S222" s="104">
        <v>19</v>
      </c>
      <c r="T222" s="104">
        <v>20</v>
      </c>
      <c r="U222" s="104">
        <v>21</v>
      </c>
      <c r="V222" s="104">
        <v>22</v>
      </c>
      <c r="W222" s="104">
        <v>23</v>
      </c>
      <c r="X222" s="104">
        <v>24</v>
      </c>
      <c r="Y222" s="104">
        <v>25</v>
      </c>
      <c r="Z222" s="104">
        <v>26</v>
      </c>
      <c r="AA222" s="104">
        <v>27</v>
      </c>
      <c r="AB222" s="104">
        <v>28</v>
      </c>
      <c r="AC222" s="104">
        <v>29</v>
      </c>
      <c r="AD222" s="104">
        <v>30</v>
      </c>
      <c r="AE222" s="104">
        <v>31</v>
      </c>
      <c r="AF222" s="104">
        <v>32</v>
      </c>
      <c r="AG222" s="104">
        <v>33</v>
      </c>
      <c r="AH222" s="104">
        <v>34</v>
      </c>
      <c r="AI222" s="104">
        <v>35</v>
      </c>
      <c r="AJ222" s="104">
        <v>36</v>
      </c>
      <c r="AK222" s="104">
        <v>37</v>
      </c>
      <c r="AL222" s="104">
        <v>38</v>
      </c>
      <c r="AM222" s="104">
        <v>39</v>
      </c>
      <c r="AN222" s="104">
        <v>40</v>
      </c>
      <c r="AO222" s="104">
        <v>41</v>
      </c>
      <c r="AP222" s="104">
        <v>42</v>
      </c>
      <c r="AQ222" s="104">
        <v>43</v>
      </c>
      <c r="AR222" s="104">
        <v>44</v>
      </c>
      <c r="AS222" s="104">
        <v>45</v>
      </c>
      <c r="AT222" s="104">
        <v>46</v>
      </c>
      <c r="AU222" s="104">
        <v>47</v>
      </c>
      <c r="AV222" s="104">
        <v>48</v>
      </c>
      <c r="AW222" s="104">
        <v>49</v>
      </c>
      <c r="AX222" s="104">
        <v>50</v>
      </c>
      <c r="AY222" s="104">
        <v>51</v>
      </c>
      <c r="AZ222" s="104">
        <v>52</v>
      </c>
      <c r="BA222" s="104">
        <v>53</v>
      </c>
      <c r="BB222" s="104">
        <v>54</v>
      </c>
      <c r="BC222" s="104">
        <v>55</v>
      </c>
      <c r="BD222" s="104">
        <v>56</v>
      </c>
      <c r="BE222" s="104">
        <v>57</v>
      </c>
      <c r="BF222" s="104">
        <v>58</v>
      </c>
      <c r="BG222" s="104">
        <v>59</v>
      </c>
      <c r="BH222" s="104">
        <v>60</v>
      </c>
      <c r="BI222" s="104">
        <v>61</v>
      </c>
      <c r="BJ222" s="104">
        <v>62</v>
      </c>
      <c r="BK222" s="104">
        <v>63</v>
      </c>
      <c r="BL222" s="104">
        <v>64</v>
      </c>
      <c r="BM222" s="104">
        <v>65</v>
      </c>
      <c r="BN222" s="104">
        <v>66</v>
      </c>
      <c r="BO222" s="104">
        <v>67</v>
      </c>
      <c r="BP222" s="104">
        <v>68</v>
      </c>
      <c r="BQ222" s="104">
        <v>69</v>
      </c>
      <c r="BR222" s="104">
        <v>70</v>
      </c>
      <c r="BS222" s="104">
        <v>71</v>
      </c>
      <c r="BT222" s="104">
        <v>72</v>
      </c>
      <c r="BU222" s="104">
        <v>73</v>
      </c>
      <c r="BV222" s="104">
        <v>74</v>
      </c>
      <c r="BW222" s="104">
        <v>75</v>
      </c>
      <c r="BX222" s="104">
        <v>76</v>
      </c>
      <c r="BY222" s="104">
        <v>77</v>
      </c>
      <c r="BZ222" s="104">
        <v>78</v>
      </c>
      <c r="CA222" s="104">
        <v>79</v>
      </c>
      <c r="CB222" s="104">
        <v>80</v>
      </c>
      <c r="CC222" s="104">
        <v>81</v>
      </c>
      <c r="CD222" s="104">
        <v>82</v>
      </c>
      <c r="CE222" s="104">
        <v>83</v>
      </c>
      <c r="CF222" s="104">
        <v>84</v>
      </c>
      <c r="CG222" s="104">
        <v>85</v>
      </c>
      <c r="CH222" s="104">
        <v>86</v>
      </c>
      <c r="CI222" s="104">
        <v>87</v>
      </c>
      <c r="CJ222" s="104">
        <v>88</v>
      </c>
      <c r="CK222" s="104">
        <v>89</v>
      </c>
      <c r="CL222" s="104">
        <v>90</v>
      </c>
      <c r="CM222" s="104">
        <v>91</v>
      </c>
      <c r="CN222" s="104">
        <v>92</v>
      </c>
      <c r="CO222" s="104">
        <v>93</v>
      </c>
      <c r="CP222" s="104">
        <v>94</v>
      </c>
      <c r="CQ222" s="104">
        <v>95</v>
      </c>
      <c r="CR222" s="104">
        <v>96</v>
      </c>
      <c r="CS222" s="104">
        <v>97</v>
      </c>
      <c r="CT222" s="104">
        <v>98</v>
      </c>
      <c r="CU222" s="104">
        <v>99</v>
      </c>
      <c r="CV222" s="104">
        <v>100</v>
      </c>
      <c r="CW222" s="104">
        <v>101</v>
      </c>
      <c r="CX222" s="104">
        <v>102</v>
      </c>
      <c r="CY222" s="104">
        <v>103</v>
      </c>
      <c r="CZ222" s="104">
        <v>104</v>
      </c>
      <c r="DA222" s="104">
        <v>105</v>
      </c>
      <c r="DB222" s="104">
        <v>106</v>
      </c>
      <c r="DC222" s="104">
        <v>107</v>
      </c>
      <c r="DD222" s="104">
        <v>108</v>
      </c>
      <c r="DE222" s="104">
        <v>109</v>
      </c>
      <c r="DF222" s="104">
        <v>110</v>
      </c>
      <c r="DG222" s="104">
        <v>111</v>
      </c>
      <c r="DH222" s="104">
        <v>112</v>
      </c>
      <c r="DI222" s="104">
        <v>113</v>
      </c>
      <c r="DJ222" s="104">
        <v>114</v>
      </c>
      <c r="DK222" s="104">
        <v>115</v>
      </c>
      <c r="DL222" s="104">
        <v>116</v>
      </c>
      <c r="DM222" s="104">
        <v>117</v>
      </c>
      <c r="DN222" s="104">
        <v>118</v>
      </c>
      <c r="DO222" s="104">
        <v>119</v>
      </c>
      <c r="DP222" s="104">
        <v>120</v>
      </c>
      <c r="DQ222" s="104">
        <v>121</v>
      </c>
      <c r="DR222" s="104"/>
      <c r="DS222" s="104">
        <v>122</v>
      </c>
      <c r="DT222" s="159">
        <v>123</v>
      </c>
      <c r="DU222" s="160"/>
    </row>
    <row r="223" spans="1:125">
      <c r="A223" s="104"/>
      <c r="B223" s="104"/>
      <c r="C223" s="104"/>
      <c r="D223" s="104"/>
      <c r="E223" s="104"/>
      <c r="F223" s="104"/>
      <c r="G223" s="105"/>
      <c r="H223" s="105"/>
      <c r="I223" s="105"/>
      <c r="J223" s="105"/>
      <c r="K223" s="105"/>
      <c r="L223" s="105"/>
      <c r="M223" s="105"/>
      <c r="N223" s="105"/>
      <c r="O223" s="105"/>
      <c r="P223" s="105"/>
      <c r="Q223" s="105"/>
      <c r="R223" s="105"/>
      <c r="S223" s="105"/>
      <c r="T223" s="105"/>
      <c r="U223" s="105"/>
      <c r="V223" s="105"/>
      <c r="W223" s="105"/>
      <c r="X223" s="105"/>
      <c r="Y223" s="105"/>
      <c r="Z223" s="105"/>
      <c r="AA223" s="105"/>
      <c r="AB223" s="105"/>
      <c r="AC223" s="105"/>
      <c r="AD223" s="105"/>
      <c r="AE223" s="105"/>
      <c r="AF223" s="105"/>
      <c r="AG223" s="105"/>
      <c r="AH223" s="105"/>
      <c r="AI223" s="105"/>
      <c r="AJ223" s="105"/>
      <c r="AK223" s="105"/>
      <c r="AL223" s="105"/>
      <c r="AM223" s="105"/>
      <c r="AN223" s="105"/>
      <c r="AO223" s="105"/>
      <c r="AP223" s="105"/>
      <c r="AQ223" s="105"/>
      <c r="AR223" s="105"/>
      <c r="AS223" s="105"/>
      <c r="AT223" s="105"/>
      <c r="AU223" s="105"/>
      <c r="AV223" s="105"/>
      <c r="AW223" s="105"/>
      <c r="AX223" s="105"/>
      <c r="AY223" s="105"/>
      <c r="AZ223" s="105"/>
      <c r="BA223" s="105"/>
      <c r="BB223" s="105"/>
      <c r="BC223" s="105"/>
      <c r="BD223" s="105"/>
      <c r="BE223" s="105"/>
      <c r="BF223" s="105"/>
      <c r="BG223" s="105"/>
      <c r="BH223" s="105"/>
      <c r="BI223" s="105"/>
      <c r="BJ223" s="105"/>
      <c r="BK223" s="105"/>
      <c r="BL223" s="105"/>
      <c r="BM223" s="105"/>
      <c r="BN223" s="105"/>
      <c r="BO223" s="105"/>
      <c r="BP223" s="105"/>
      <c r="BQ223" s="105"/>
      <c r="BR223" s="105"/>
      <c r="BS223" s="105"/>
      <c r="BT223" s="105"/>
      <c r="BU223" s="105"/>
      <c r="BV223" s="105"/>
      <c r="BW223" s="105"/>
      <c r="BX223" s="105"/>
      <c r="BY223" s="105"/>
      <c r="BZ223" s="105"/>
      <c r="CA223" s="105"/>
      <c r="CB223" s="105"/>
      <c r="CC223" s="105"/>
      <c r="CD223" s="105"/>
      <c r="CE223" s="105"/>
      <c r="CF223" s="105"/>
      <c r="CG223" s="105"/>
      <c r="CH223" s="105"/>
      <c r="CI223" s="105"/>
      <c r="CJ223" s="105"/>
      <c r="CK223" s="105"/>
      <c r="CL223" s="105"/>
      <c r="CM223" s="105"/>
      <c r="CN223" s="105"/>
      <c r="CO223" s="105"/>
      <c r="CP223" s="105"/>
      <c r="CQ223" s="105"/>
      <c r="CR223" s="105"/>
      <c r="CS223" s="105"/>
      <c r="CT223" s="105"/>
      <c r="CU223" s="105"/>
      <c r="CV223" s="105"/>
      <c r="CW223" s="105"/>
      <c r="CX223" s="105"/>
      <c r="CY223" s="105"/>
      <c r="CZ223" s="105"/>
      <c r="DA223" s="105"/>
      <c r="DB223" s="105"/>
      <c r="DC223" s="105"/>
      <c r="DD223" s="105"/>
      <c r="DE223" s="105"/>
      <c r="DF223" s="105"/>
      <c r="DG223" s="105"/>
      <c r="DH223" s="105"/>
      <c r="DI223" s="105"/>
      <c r="DJ223" s="105"/>
      <c r="DK223" s="105"/>
      <c r="DL223" s="105"/>
      <c r="DM223" s="179"/>
      <c r="DN223" s="180"/>
      <c r="DO223" s="160"/>
      <c r="DP223" s="99"/>
      <c r="DQ223" s="160"/>
      <c r="DR223" s="160"/>
    </row>
    <row r="224" spans="1:125">
      <c r="A224" s="104"/>
      <c r="B224" s="104">
        <f>COUNTIF(B226:B284,"Not Copied")</f>
        <v>0</v>
      </c>
      <c r="C224" s="104">
        <f>COUNTA(C9:C219)</f>
        <v>0</v>
      </c>
      <c r="D224" s="104"/>
      <c r="E224" s="104"/>
      <c r="F224" s="104"/>
      <c r="G224" s="105"/>
      <c r="H224" s="105"/>
      <c r="I224" s="105"/>
      <c r="J224" s="105"/>
      <c r="K224" s="105"/>
      <c r="L224" s="105"/>
      <c r="M224" s="105"/>
      <c r="N224" s="105"/>
      <c r="O224" s="105"/>
      <c r="P224" s="105"/>
      <c r="Q224" s="105"/>
      <c r="R224" s="105"/>
      <c r="S224" s="105"/>
      <c r="T224" s="105"/>
      <c r="U224" s="105"/>
      <c r="V224" s="105"/>
      <c r="W224" s="105"/>
      <c r="X224" s="105"/>
      <c r="Y224" s="105"/>
      <c r="Z224" s="105"/>
      <c r="AA224" s="105"/>
      <c r="AB224" s="105"/>
      <c r="AC224" s="105"/>
      <c r="AD224" s="105"/>
      <c r="AE224" s="105"/>
      <c r="AF224" s="105"/>
      <c r="AG224" s="105"/>
      <c r="AH224" s="105"/>
      <c r="AI224" s="105"/>
      <c r="AJ224" s="105"/>
      <c r="AK224" s="105"/>
      <c r="AL224" s="105"/>
      <c r="AM224" s="105"/>
      <c r="AN224" s="105"/>
      <c r="AO224" s="105"/>
      <c r="AP224" s="105"/>
      <c r="AQ224" s="105"/>
      <c r="AR224" s="105"/>
      <c r="AS224" s="105"/>
      <c r="AT224" s="105"/>
      <c r="AU224" s="105"/>
      <c r="AV224" s="105"/>
      <c r="AW224" s="105"/>
      <c r="AX224" s="105"/>
      <c r="AY224" s="105"/>
      <c r="AZ224" s="105"/>
      <c r="BA224" s="105"/>
      <c r="BB224" s="105"/>
      <c r="BC224" s="105"/>
      <c r="BD224" s="105"/>
      <c r="BE224" s="105"/>
      <c r="BF224" s="105"/>
      <c r="BG224" s="105"/>
      <c r="BH224" s="105"/>
      <c r="BI224" s="105"/>
      <c r="BJ224" s="105"/>
      <c r="BK224" s="105"/>
      <c r="BL224" s="105"/>
      <c r="BM224" s="105"/>
      <c r="BN224" s="105"/>
      <c r="BO224" s="105"/>
      <c r="BP224" s="105"/>
      <c r="BQ224" s="105"/>
      <c r="BR224" s="105"/>
      <c r="BS224" s="105"/>
      <c r="BT224" s="105"/>
      <c r="BU224" s="105"/>
      <c r="BV224" s="105"/>
      <c r="BW224" s="105"/>
      <c r="BX224" s="105"/>
      <c r="BY224" s="105"/>
      <c r="BZ224" s="105"/>
      <c r="CA224" s="105"/>
      <c r="CB224" s="105"/>
      <c r="CC224" s="105"/>
      <c r="CD224" s="105"/>
      <c r="CE224" s="105"/>
      <c r="CF224" s="105"/>
      <c r="CG224" s="105"/>
      <c r="CH224" s="105"/>
      <c r="CI224" s="105"/>
      <c r="CJ224" s="105"/>
      <c r="CK224" s="105"/>
      <c r="CL224" s="105"/>
      <c r="CM224" s="105"/>
      <c r="CN224" s="105"/>
      <c r="CO224" s="105"/>
      <c r="CP224" s="105"/>
      <c r="CQ224" s="105"/>
      <c r="CR224" s="105"/>
      <c r="CS224" s="105"/>
      <c r="CT224" s="105"/>
      <c r="CU224" s="105"/>
      <c r="CV224" s="105"/>
      <c r="CW224" s="105"/>
      <c r="CX224" s="105"/>
      <c r="CY224" s="105"/>
      <c r="CZ224" s="105"/>
      <c r="DA224" s="105"/>
      <c r="DB224" s="105"/>
      <c r="DC224" s="105"/>
      <c r="DD224" s="105"/>
      <c r="DE224" s="105"/>
      <c r="DF224" s="105"/>
      <c r="DG224" s="105"/>
      <c r="DH224" s="105"/>
      <c r="DI224" s="105"/>
      <c r="DJ224" s="105"/>
      <c r="DK224" s="105"/>
      <c r="DL224" s="105"/>
      <c r="DM224" s="179"/>
      <c r="DN224" s="180"/>
      <c r="DO224" s="160"/>
      <c r="DP224" s="99"/>
      <c r="DQ224" s="160"/>
      <c r="DR224" s="160"/>
    </row>
    <row r="225" spans="1:122">
      <c r="A225" s="182" t="s">
        <v>972</v>
      </c>
      <c r="B225" s="104" t="s">
        <v>973</v>
      </c>
      <c r="C225" s="104"/>
      <c r="D225" s="104"/>
      <c r="E225" s="104"/>
      <c r="F225" s="104"/>
      <c r="G225" s="105"/>
      <c r="H225" s="105"/>
      <c r="I225" s="105"/>
      <c r="J225" s="105"/>
      <c r="K225" s="105"/>
      <c r="L225" s="105"/>
      <c r="M225" s="105"/>
      <c r="N225" s="105"/>
      <c r="O225" s="105"/>
      <c r="P225" s="105"/>
      <c r="Q225" s="105"/>
      <c r="R225" s="105"/>
      <c r="S225" s="105"/>
      <c r="T225" s="105"/>
      <c r="U225" s="105"/>
      <c r="V225" s="105"/>
      <c r="W225" s="105"/>
      <c r="X225" s="105"/>
      <c r="Y225" s="105"/>
      <c r="Z225" s="105"/>
      <c r="AA225" s="105"/>
      <c r="AB225" s="105"/>
      <c r="AC225" s="105"/>
      <c r="AD225" s="105"/>
      <c r="AE225" s="105"/>
      <c r="AF225" s="105"/>
      <c r="AG225" s="105"/>
      <c r="AH225" s="105"/>
      <c r="AI225" s="105"/>
      <c r="AJ225" s="105"/>
      <c r="AK225" s="105"/>
      <c r="AL225" s="105"/>
      <c r="AM225" s="105"/>
      <c r="AN225" s="105"/>
      <c r="AO225" s="105"/>
      <c r="AP225" s="105"/>
      <c r="AQ225" s="105"/>
      <c r="AR225" s="105"/>
      <c r="AS225" s="105"/>
      <c r="AT225" s="105"/>
      <c r="AU225" s="105"/>
      <c r="AV225" s="105"/>
      <c r="AW225" s="105"/>
      <c r="AX225" s="105"/>
      <c r="AY225" s="105"/>
      <c r="AZ225" s="105"/>
      <c r="BA225" s="105"/>
      <c r="BB225" s="105"/>
      <c r="BC225" s="105"/>
      <c r="BD225" s="105"/>
      <c r="BE225" s="105"/>
      <c r="BF225" s="105"/>
      <c r="BG225" s="105"/>
      <c r="BH225" s="105"/>
      <c r="BI225" s="105"/>
      <c r="BJ225" s="105"/>
      <c r="BK225" s="105"/>
      <c r="BL225" s="105"/>
      <c r="BM225" s="105"/>
      <c r="BN225" s="105"/>
      <c r="BO225" s="105"/>
      <c r="BP225" s="105"/>
      <c r="BQ225" s="105"/>
      <c r="BR225" s="105"/>
      <c r="BS225" s="105"/>
      <c r="BT225" s="105"/>
      <c r="BU225" s="105"/>
      <c r="BV225" s="105"/>
      <c r="BW225" s="105"/>
      <c r="BX225" s="105"/>
      <c r="BY225" s="105"/>
      <c r="BZ225" s="105"/>
      <c r="CA225" s="105"/>
      <c r="CB225" s="105"/>
      <c r="CC225" s="105"/>
      <c r="CD225" s="105"/>
      <c r="CE225" s="105"/>
      <c r="CF225" s="105"/>
      <c r="CG225" s="105"/>
      <c r="CH225" s="105"/>
      <c r="CI225" s="105"/>
      <c r="CJ225" s="105"/>
      <c r="CK225" s="105"/>
      <c r="CL225" s="105"/>
      <c r="CM225" s="105"/>
      <c r="CN225" s="105"/>
      <c r="CO225" s="105"/>
      <c r="CP225" s="105"/>
      <c r="CQ225" s="105"/>
      <c r="CR225" s="105"/>
      <c r="CS225" s="105"/>
      <c r="CT225" s="105"/>
      <c r="CU225" s="105"/>
      <c r="CV225" s="105"/>
      <c r="CW225" s="105"/>
      <c r="CX225" s="105"/>
      <c r="CY225" s="105"/>
      <c r="CZ225" s="105"/>
      <c r="DA225" s="105"/>
      <c r="DB225" s="105"/>
      <c r="DC225" s="105"/>
      <c r="DD225" s="105"/>
      <c r="DE225" s="105"/>
      <c r="DF225" s="105"/>
      <c r="DG225" s="105"/>
      <c r="DH225" s="105"/>
      <c r="DI225" s="105"/>
      <c r="DJ225" s="105"/>
      <c r="DK225" s="105"/>
      <c r="DL225" s="105"/>
      <c r="DM225" s="179"/>
      <c r="DN225" s="180"/>
      <c r="DO225" s="160"/>
      <c r="DP225" s="99"/>
      <c r="DQ225" s="160"/>
      <c r="DR225" s="160"/>
    </row>
    <row r="226" spans="1:122">
      <c r="A226" s="183"/>
      <c r="B226" s="104"/>
      <c r="C226" s="104"/>
      <c r="D226" s="104"/>
      <c r="E226" s="104"/>
      <c r="F226" s="104"/>
      <c r="G226" s="105"/>
      <c r="H226" s="105"/>
      <c r="I226" s="105"/>
      <c r="J226" s="105"/>
      <c r="K226" s="105"/>
      <c r="L226" s="105"/>
      <c r="M226" s="105"/>
      <c r="N226" s="105"/>
      <c r="O226" s="105"/>
      <c r="P226" s="105"/>
      <c r="Q226" s="105"/>
      <c r="R226" s="105"/>
      <c r="S226" s="105"/>
      <c r="T226" s="105"/>
      <c r="U226" s="105"/>
      <c r="V226" s="105"/>
      <c r="W226" s="105"/>
      <c r="X226" s="105"/>
      <c r="Y226" s="105"/>
      <c r="Z226" s="105"/>
      <c r="AA226" s="105"/>
      <c r="AB226" s="105"/>
      <c r="AC226" s="105"/>
      <c r="AD226" s="105"/>
      <c r="AE226" s="105"/>
      <c r="AF226" s="105"/>
      <c r="AG226" s="105"/>
      <c r="AH226" s="105"/>
      <c r="AI226" s="105"/>
      <c r="AJ226" s="105"/>
      <c r="AK226" s="105"/>
      <c r="AL226" s="105"/>
      <c r="AM226" s="105"/>
      <c r="AN226" s="105"/>
      <c r="AO226" s="105"/>
      <c r="AP226" s="105"/>
      <c r="AQ226" s="105"/>
      <c r="AR226" s="105"/>
      <c r="AS226" s="105"/>
      <c r="AT226" s="105"/>
      <c r="AU226" s="105"/>
      <c r="AV226" s="105"/>
      <c r="AW226" s="105"/>
      <c r="AX226" s="105"/>
      <c r="AY226" s="105"/>
      <c r="AZ226" s="105"/>
      <c r="BA226" s="105"/>
      <c r="BB226" s="105"/>
      <c r="BC226" s="105"/>
      <c r="BD226" s="105"/>
      <c r="BE226" s="105"/>
      <c r="BF226" s="105"/>
      <c r="BG226" s="105"/>
      <c r="BH226" s="105"/>
      <c r="BI226" s="105"/>
      <c r="BJ226" s="105"/>
      <c r="BK226" s="105"/>
      <c r="BL226" s="105"/>
      <c r="BM226" s="105"/>
      <c r="BN226" s="105"/>
      <c r="BO226" s="105"/>
      <c r="BP226" s="105"/>
      <c r="BQ226" s="105"/>
      <c r="BR226" s="105"/>
      <c r="BS226" s="105"/>
      <c r="BT226" s="105"/>
      <c r="BU226" s="105"/>
      <c r="BV226" s="105"/>
      <c r="BW226" s="105"/>
      <c r="BX226" s="105"/>
      <c r="BY226" s="105"/>
      <c r="BZ226" s="105"/>
      <c r="CA226" s="105"/>
      <c r="CB226" s="105"/>
      <c r="CC226" s="105"/>
      <c r="CD226" s="105"/>
      <c r="CE226" s="105"/>
      <c r="CF226" s="105"/>
      <c r="CG226" s="105"/>
      <c r="CH226" s="105"/>
      <c r="CI226" s="105"/>
      <c r="CJ226" s="105"/>
      <c r="CK226" s="105"/>
      <c r="CL226" s="105"/>
      <c r="CM226" s="105"/>
      <c r="CN226" s="105"/>
      <c r="CO226" s="105"/>
      <c r="CP226" s="105"/>
      <c r="CQ226" s="105"/>
      <c r="CR226" s="105"/>
      <c r="CS226" s="105"/>
      <c r="CT226" s="105"/>
      <c r="CU226" s="105"/>
      <c r="CV226" s="105"/>
      <c r="CW226" s="105"/>
      <c r="CX226" s="105"/>
      <c r="CY226" s="105"/>
      <c r="CZ226" s="105"/>
      <c r="DA226" s="105"/>
      <c r="DB226" s="105"/>
      <c r="DC226" s="105"/>
      <c r="DD226" s="105"/>
      <c r="DE226" s="105"/>
      <c r="DF226" s="105"/>
      <c r="DG226" s="105"/>
      <c r="DH226" s="105"/>
      <c r="DI226" s="105"/>
      <c r="DJ226" s="105"/>
      <c r="DK226" s="105"/>
      <c r="DL226" s="105"/>
      <c r="DM226" s="179"/>
      <c r="DN226" s="180"/>
      <c r="DO226" s="160"/>
      <c r="DP226" s="99"/>
      <c r="DQ226" s="160"/>
      <c r="DR226" s="160"/>
    </row>
    <row r="227" spans="1:122">
      <c r="A227" s="183"/>
      <c r="B227" s="104"/>
      <c r="C227" s="104"/>
      <c r="D227" s="104"/>
      <c r="E227" s="104"/>
      <c r="F227" s="104"/>
      <c r="G227" s="105"/>
      <c r="H227" s="105"/>
      <c r="I227" s="105"/>
      <c r="J227" s="105"/>
      <c r="K227" s="105"/>
      <c r="L227" s="105"/>
      <c r="M227" s="105"/>
      <c r="N227" s="105"/>
      <c r="O227" s="105"/>
      <c r="P227" s="105"/>
      <c r="Q227" s="105"/>
      <c r="R227" s="105"/>
      <c r="S227" s="105"/>
      <c r="T227" s="105"/>
      <c r="U227" s="105"/>
      <c r="V227" s="105"/>
      <c r="W227" s="105"/>
      <c r="X227" s="105"/>
      <c r="Y227" s="105"/>
      <c r="Z227" s="105"/>
      <c r="AA227" s="105"/>
      <c r="AB227" s="105"/>
      <c r="AC227" s="105"/>
      <c r="AD227" s="105"/>
      <c r="AE227" s="105"/>
      <c r="AF227" s="105"/>
      <c r="AG227" s="105"/>
      <c r="AH227" s="105"/>
      <c r="AI227" s="105"/>
      <c r="AJ227" s="105"/>
      <c r="AK227" s="105"/>
      <c r="AL227" s="105"/>
      <c r="AM227" s="105"/>
      <c r="AN227" s="105"/>
      <c r="AO227" s="105"/>
      <c r="AP227" s="105"/>
      <c r="AQ227" s="105"/>
      <c r="AR227" s="105"/>
      <c r="AS227" s="105"/>
      <c r="AT227" s="105"/>
      <c r="AU227" s="105"/>
      <c r="AV227" s="105"/>
      <c r="AW227" s="105"/>
      <c r="AX227" s="105"/>
      <c r="AY227" s="105"/>
      <c r="AZ227" s="105"/>
      <c r="BA227" s="105"/>
      <c r="BB227" s="105"/>
      <c r="BC227" s="105"/>
      <c r="BD227" s="105"/>
      <c r="BE227" s="105"/>
      <c r="BF227" s="105"/>
      <c r="BG227" s="105"/>
      <c r="BH227" s="105"/>
      <c r="BI227" s="105"/>
      <c r="BJ227" s="105"/>
      <c r="BK227" s="105"/>
      <c r="BL227" s="105"/>
      <c r="BM227" s="105"/>
      <c r="BN227" s="105"/>
      <c r="BO227" s="105"/>
      <c r="BP227" s="105"/>
      <c r="BQ227" s="105"/>
      <c r="BR227" s="105"/>
      <c r="BS227" s="105"/>
      <c r="BT227" s="105"/>
      <c r="BU227" s="105"/>
      <c r="BV227" s="105"/>
      <c r="BW227" s="105"/>
      <c r="BX227" s="105"/>
      <c r="BY227" s="105"/>
      <c r="BZ227" s="105"/>
      <c r="CA227" s="105"/>
      <c r="CB227" s="105"/>
      <c r="CC227" s="105"/>
      <c r="CD227" s="105"/>
      <c r="CE227" s="105"/>
      <c r="CF227" s="105"/>
      <c r="CG227" s="105"/>
      <c r="CH227" s="105"/>
      <c r="CI227" s="105"/>
      <c r="CJ227" s="105"/>
      <c r="CK227" s="105"/>
      <c r="CL227" s="105"/>
      <c r="CM227" s="105"/>
      <c r="CN227" s="105"/>
      <c r="CO227" s="105"/>
      <c r="CP227" s="105"/>
      <c r="CQ227" s="105"/>
      <c r="CR227" s="105"/>
      <c r="CS227" s="105"/>
      <c r="CT227" s="105"/>
      <c r="CU227" s="105"/>
      <c r="CV227" s="105"/>
      <c r="CW227" s="105"/>
      <c r="CX227" s="105"/>
      <c r="CY227" s="105"/>
      <c r="CZ227" s="105"/>
      <c r="DA227" s="105"/>
      <c r="DB227" s="105"/>
      <c r="DC227" s="105"/>
      <c r="DD227" s="105"/>
      <c r="DE227" s="105"/>
      <c r="DF227" s="105"/>
      <c r="DG227" s="105"/>
      <c r="DH227" s="105"/>
      <c r="DI227" s="105"/>
      <c r="DJ227" s="105"/>
      <c r="DK227" s="105"/>
      <c r="DL227" s="105"/>
      <c r="DM227" s="179"/>
      <c r="DN227" s="180"/>
      <c r="DO227" s="160"/>
      <c r="DP227" s="99"/>
      <c r="DQ227" s="160"/>
      <c r="DR227" s="160"/>
    </row>
    <row r="228" spans="1:122">
      <c r="A228" s="183"/>
      <c r="B228" s="104"/>
      <c r="C228" s="104"/>
      <c r="D228" s="104"/>
      <c r="E228" s="104"/>
      <c r="F228" s="104"/>
      <c r="G228" s="105"/>
      <c r="H228" s="105"/>
      <c r="I228" s="105"/>
      <c r="J228" s="105"/>
      <c r="K228" s="105"/>
      <c r="L228" s="105"/>
      <c r="M228" s="105"/>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c r="AN228" s="105"/>
      <c r="AO228" s="105"/>
      <c r="AP228" s="105"/>
      <c r="AQ228" s="105"/>
      <c r="AR228" s="105"/>
      <c r="AS228" s="105"/>
      <c r="AT228" s="105"/>
      <c r="AU228" s="105"/>
      <c r="AV228" s="105"/>
      <c r="AW228" s="105"/>
      <c r="AX228" s="105"/>
      <c r="AY228" s="105"/>
      <c r="AZ228" s="105"/>
      <c r="BA228" s="105"/>
      <c r="BB228" s="105"/>
      <c r="BC228" s="105"/>
      <c r="BD228" s="105"/>
      <c r="BE228" s="105"/>
      <c r="BF228" s="105"/>
      <c r="BG228" s="105"/>
      <c r="BH228" s="105"/>
      <c r="BI228" s="105"/>
      <c r="BJ228" s="105"/>
      <c r="BK228" s="105"/>
      <c r="BL228" s="105"/>
      <c r="BM228" s="105"/>
      <c r="BN228" s="105"/>
      <c r="BO228" s="105"/>
      <c r="BP228" s="105"/>
      <c r="BQ228" s="105"/>
      <c r="BR228" s="105"/>
      <c r="BS228" s="105"/>
      <c r="BT228" s="105"/>
      <c r="BU228" s="105"/>
      <c r="BV228" s="105"/>
      <c r="BW228" s="105"/>
      <c r="BX228" s="105"/>
      <c r="BY228" s="105"/>
      <c r="BZ228" s="105"/>
      <c r="CA228" s="105"/>
      <c r="CB228" s="105"/>
      <c r="CC228" s="105"/>
      <c r="CD228" s="105"/>
      <c r="CE228" s="105"/>
      <c r="CF228" s="105"/>
      <c r="CG228" s="105"/>
      <c r="CH228" s="105"/>
      <c r="CI228" s="105"/>
      <c r="CJ228" s="105"/>
      <c r="CK228" s="105"/>
      <c r="CL228" s="105"/>
      <c r="CM228" s="105"/>
      <c r="CN228" s="105"/>
      <c r="CO228" s="105"/>
      <c r="CP228" s="105"/>
      <c r="CQ228" s="105"/>
      <c r="CR228" s="105"/>
      <c r="CS228" s="105"/>
      <c r="CT228" s="105"/>
      <c r="CU228" s="105"/>
      <c r="CV228" s="105"/>
      <c r="CW228" s="105"/>
      <c r="CX228" s="105"/>
      <c r="CY228" s="105"/>
      <c r="CZ228" s="105"/>
      <c r="DA228" s="105"/>
      <c r="DB228" s="105"/>
      <c r="DC228" s="105"/>
      <c r="DD228" s="105"/>
      <c r="DE228" s="105"/>
      <c r="DF228" s="105"/>
      <c r="DG228" s="105"/>
      <c r="DH228" s="105"/>
      <c r="DI228" s="105"/>
      <c r="DJ228" s="105"/>
      <c r="DK228" s="105"/>
      <c r="DL228" s="105"/>
      <c r="DM228" s="179"/>
      <c r="DN228" s="180"/>
      <c r="DO228" s="160"/>
      <c r="DP228" s="99"/>
      <c r="DQ228" s="160"/>
      <c r="DR228" s="160"/>
    </row>
    <row r="229" spans="1:122">
      <c r="A229" s="183"/>
      <c r="B229" s="104"/>
      <c r="C229" s="104"/>
      <c r="D229" s="104"/>
      <c r="E229" s="104"/>
      <c r="F229" s="104"/>
      <c r="G229" s="105"/>
      <c r="H229" s="105"/>
      <c r="I229" s="105"/>
      <c r="J229" s="105"/>
      <c r="K229" s="105"/>
      <c r="L229" s="105"/>
      <c r="M229" s="105"/>
      <c r="N229" s="105"/>
      <c r="O229" s="105"/>
      <c r="P229" s="105"/>
      <c r="Q229" s="105"/>
      <c r="R229" s="105"/>
      <c r="S229" s="105"/>
      <c r="T229" s="105"/>
      <c r="U229" s="105"/>
      <c r="V229" s="105"/>
      <c r="W229" s="105"/>
      <c r="X229" s="105"/>
      <c r="Y229" s="105"/>
      <c r="Z229" s="105"/>
      <c r="AA229" s="105"/>
      <c r="AB229" s="105"/>
      <c r="AC229" s="105"/>
      <c r="AD229" s="105"/>
      <c r="AE229" s="105"/>
      <c r="AF229" s="105"/>
      <c r="AG229" s="105"/>
      <c r="AH229" s="105"/>
      <c r="AI229" s="105"/>
      <c r="AJ229" s="105"/>
      <c r="AK229" s="105"/>
      <c r="AL229" s="105"/>
      <c r="AM229" s="105"/>
      <c r="AN229" s="105"/>
      <c r="AO229" s="105"/>
      <c r="AP229" s="105"/>
      <c r="AQ229" s="105"/>
      <c r="AR229" s="105"/>
      <c r="AS229" s="105"/>
      <c r="AT229" s="105"/>
      <c r="AU229" s="105"/>
      <c r="AV229" s="105"/>
      <c r="AW229" s="105"/>
      <c r="AX229" s="105"/>
      <c r="AY229" s="105"/>
      <c r="AZ229" s="105"/>
      <c r="BA229" s="105"/>
      <c r="BB229" s="105"/>
      <c r="BC229" s="105"/>
      <c r="BD229" s="105"/>
      <c r="BE229" s="105"/>
      <c r="BF229" s="105"/>
      <c r="BG229" s="105"/>
      <c r="BH229" s="105"/>
      <c r="BI229" s="105"/>
      <c r="BJ229" s="105"/>
      <c r="BK229" s="105"/>
      <c r="BL229" s="105"/>
      <c r="BM229" s="105"/>
      <c r="BN229" s="105"/>
      <c r="BO229" s="105"/>
      <c r="BP229" s="105"/>
      <c r="BQ229" s="105"/>
      <c r="BR229" s="105"/>
      <c r="BS229" s="105"/>
      <c r="BT229" s="105"/>
      <c r="BU229" s="105"/>
      <c r="BV229" s="105"/>
      <c r="BW229" s="105"/>
      <c r="BX229" s="105"/>
      <c r="BY229" s="105"/>
      <c r="BZ229" s="105"/>
      <c r="CA229" s="105"/>
      <c r="CB229" s="105"/>
      <c r="CC229" s="105"/>
      <c r="CD229" s="105"/>
      <c r="CE229" s="105"/>
      <c r="CF229" s="105"/>
      <c r="CG229" s="105"/>
      <c r="CH229" s="105"/>
      <c r="CI229" s="105"/>
      <c r="CJ229" s="105"/>
      <c r="CK229" s="105"/>
      <c r="CL229" s="105"/>
      <c r="CM229" s="105"/>
      <c r="CN229" s="105"/>
      <c r="CO229" s="105"/>
      <c r="CP229" s="105"/>
      <c r="CQ229" s="105"/>
      <c r="CR229" s="105"/>
      <c r="CS229" s="105"/>
      <c r="CT229" s="105"/>
      <c r="CU229" s="105"/>
      <c r="CV229" s="105"/>
      <c r="CW229" s="105"/>
      <c r="CX229" s="105"/>
      <c r="CY229" s="105"/>
      <c r="CZ229" s="105"/>
      <c r="DA229" s="105"/>
      <c r="DB229" s="105"/>
      <c r="DC229" s="105"/>
      <c r="DD229" s="105"/>
      <c r="DE229" s="105"/>
      <c r="DF229" s="105"/>
      <c r="DG229" s="105"/>
      <c r="DH229" s="105"/>
      <c r="DI229" s="105"/>
      <c r="DJ229" s="105"/>
      <c r="DK229" s="105"/>
      <c r="DL229" s="105"/>
      <c r="DM229" s="179"/>
      <c r="DN229" s="180"/>
      <c r="DO229" s="160"/>
      <c r="DP229" s="99"/>
      <c r="DQ229" s="160"/>
      <c r="DR229" s="160"/>
    </row>
    <row r="230" spans="1:122">
      <c r="A230" s="183"/>
      <c r="B230" s="104"/>
      <c r="C230" s="104"/>
      <c r="D230" s="104"/>
      <c r="E230" s="104"/>
      <c r="F230" s="104"/>
      <c r="G230" s="105"/>
      <c r="H230" s="105"/>
      <c r="I230" s="105"/>
      <c r="J230" s="105"/>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105"/>
      <c r="AG230" s="105"/>
      <c r="AH230" s="105"/>
      <c r="AI230" s="105"/>
      <c r="AJ230" s="105"/>
      <c r="AK230" s="105"/>
      <c r="AL230" s="105"/>
      <c r="AM230" s="105"/>
      <c r="AN230" s="105"/>
      <c r="AO230" s="105"/>
      <c r="AP230" s="105"/>
      <c r="AQ230" s="105"/>
      <c r="AR230" s="105"/>
      <c r="AS230" s="105"/>
      <c r="AT230" s="105"/>
      <c r="AU230" s="105"/>
      <c r="AV230" s="105"/>
      <c r="AW230" s="105"/>
      <c r="AX230" s="105"/>
      <c r="AY230" s="105"/>
      <c r="AZ230" s="105"/>
      <c r="BA230" s="105"/>
      <c r="BB230" s="105"/>
      <c r="BC230" s="105"/>
      <c r="BD230" s="105"/>
      <c r="BE230" s="105"/>
      <c r="BF230" s="105"/>
      <c r="BG230" s="105"/>
      <c r="BH230" s="105"/>
      <c r="BI230" s="105"/>
      <c r="BJ230" s="105"/>
      <c r="BK230" s="105"/>
      <c r="BL230" s="105"/>
      <c r="BM230" s="105"/>
      <c r="BN230" s="105"/>
      <c r="BO230" s="105"/>
      <c r="BP230" s="105"/>
      <c r="BQ230" s="105"/>
      <c r="BR230" s="105"/>
      <c r="BS230" s="105"/>
      <c r="BT230" s="105"/>
      <c r="BU230" s="105"/>
      <c r="BV230" s="105"/>
      <c r="BW230" s="105"/>
      <c r="BX230" s="105"/>
      <c r="BY230" s="105"/>
      <c r="BZ230" s="105"/>
      <c r="CA230" s="105"/>
      <c r="CB230" s="105"/>
      <c r="CC230" s="105"/>
      <c r="CD230" s="105"/>
      <c r="CE230" s="105"/>
      <c r="CF230" s="105"/>
      <c r="CG230" s="105"/>
      <c r="CH230" s="105"/>
      <c r="CI230" s="105"/>
      <c r="CJ230" s="105"/>
      <c r="CK230" s="105"/>
      <c r="CL230" s="105"/>
      <c r="CM230" s="105"/>
      <c r="CN230" s="105"/>
      <c r="CO230" s="105"/>
      <c r="CP230" s="105"/>
      <c r="CQ230" s="105"/>
      <c r="CR230" s="105"/>
      <c r="CS230" s="105"/>
      <c r="CT230" s="105"/>
      <c r="CU230" s="105"/>
      <c r="CV230" s="105"/>
      <c r="CW230" s="105"/>
      <c r="CX230" s="105"/>
      <c r="CY230" s="105"/>
      <c r="CZ230" s="105"/>
      <c r="DA230" s="105"/>
      <c r="DB230" s="105"/>
      <c r="DC230" s="105"/>
      <c r="DD230" s="105"/>
      <c r="DE230" s="105"/>
      <c r="DF230" s="105"/>
      <c r="DG230" s="105"/>
      <c r="DH230" s="105"/>
      <c r="DI230" s="105"/>
      <c r="DJ230" s="105"/>
      <c r="DK230" s="105"/>
      <c r="DL230" s="105"/>
      <c r="DM230" s="179"/>
      <c r="DN230" s="180"/>
      <c r="DO230" s="160"/>
      <c r="DP230" s="99"/>
      <c r="DQ230" s="160"/>
      <c r="DR230" s="160"/>
    </row>
    <row r="231" spans="1:122">
      <c r="A231" s="184"/>
      <c r="B231" s="185"/>
      <c r="U231" s="100"/>
      <c r="AZ231" s="100"/>
      <c r="BB231" s="100"/>
      <c r="BC231" s="101"/>
      <c r="BG231" s="100"/>
      <c r="BL231" s="100"/>
      <c r="BN231" s="101"/>
      <c r="BO231" s="101"/>
      <c r="BR231" s="102"/>
      <c r="BU231" s="102"/>
      <c r="BV231" s="100"/>
      <c r="BW231" s="100"/>
      <c r="BX231" s="100"/>
      <c r="BY231" s="100"/>
      <c r="BZ231" s="100"/>
      <c r="CA231" s="100"/>
      <c r="CB231" s="100"/>
      <c r="CC231" s="100"/>
      <c r="CD231" s="100"/>
      <c r="CH231" s="102"/>
      <c r="CN231" s="102"/>
      <c r="CR231" s="102"/>
      <c r="CX231" s="102"/>
      <c r="DG231" s="102"/>
      <c r="DH231" s="186"/>
      <c r="DO231" s="160"/>
      <c r="DP231" s="99"/>
      <c r="DQ231" s="160"/>
      <c r="DR231" s="160"/>
    </row>
    <row r="232" spans="1:122">
      <c r="A232" s="184"/>
      <c r="B232" s="185"/>
      <c r="DH232" s="186"/>
      <c r="DO232" s="160"/>
      <c r="DP232" s="99"/>
      <c r="DQ232" s="160"/>
      <c r="DR232" s="160"/>
    </row>
    <row r="233" spans="1:122">
      <c r="A233" s="184"/>
      <c r="B233" s="185"/>
      <c r="DH233" s="186"/>
    </row>
    <row r="234" spans="1:122">
      <c r="A234" s="184"/>
      <c r="B234" s="185"/>
      <c r="DH234" s="186"/>
    </row>
    <row r="235" spans="1:122">
      <c r="A235" s="184"/>
      <c r="B235" s="185"/>
      <c r="DH235" s="186"/>
    </row>
    <row r="236" spans="1:122">
      <c r="A236" s="184"/>
      <c r="B236" s="185"/>
      <c r="DH236" s="186"/>
    </row>
    <row r="237" spans="1:122">
      <c r="A237" s="184"/>
      <c r="B237" s="185"/>
      <c r="DH237" s="186"/>
    </row>
    <row r="238" spans="1:122">
      <c r="A238" s="184"/>
      <c r="B238" s="185"/>
      <c r="DH238" s="186"/>
    </row>
    <row r="239" spans="1:122">
      <c r="A239" s="184"/>
      <c r="B239" s="185"/>
      <c r="DH239" s="186"/>
    </row>
    <row r="240" spans="1:122">
      <c r="A240" s="184"/>
      <c r="B240" s="185"/>
      <c r="DH240" s="186"/>
    </row>
    <row r="241" spans="1:112">
      <c r="A241" s="184"/>
      <c r="B241" s="185"/>
      <c r="DH241" s="186"/>
    </row>
    <row r="242" spans="1:112">
      <c r="A242" s="184"/>
      <c r="B242" s="185"/>
      <c r="DH242" s="186"/>
    </row>
    <row r="243" spans="1:112">
      <c r="A243" s="184"/>
      <c r="B243" s="185"/>
      <c r="DH243" s="186"/>
    </row>
    <row r="244" spans="1:112">
      <c r="A244" s="184"/>
      <c r="B244" s="185"/>
      <c r="DH244" s="186"/>
    </row>
    <row r="245" spans="1:112">
      <c r="A245" s="184"/>
      <c r="B245" s="185"/>
      <c r="DH245" s="186"/>
    </row>
    <row r="246" spans="1:112">
      <c r="A246" s="184"/>
      <c r="B246" s="185"/>
      <c r="DH246" s="186"/>
    </row>
    <row r="247" spans="1:112">
      <c r="A247" s="184"/>
      <c r="B247" s="185"/>
      <c r="DH247" s="186"/>
    </row>
    <row r="248" spans="1:112">
      <c r="A248" s="184"/>
      <c r="B248" s="185"/>
      <c r="DH248" s="186"/>
    </row>
    <row r="249" spans="1:112">
      <c r="A249" s="184"/>
      <c r="B249" s="185"/>
      <c r="DH249" s="186"/>
    </row>
    <row r="250" spans="1:112">
      <c r="A250" s="184"/>
      <c r="B250" s="185"/>
      <c r="DH250" s="186"/>
    </row>
    <row r="251" spans="1:112">
      <c r="A251" s="184"/>
      <c r="B251" s="185"/>
      <c r="DH251" s="186"/>
    </row>
    <row r="252" spans="1:112">
      <c r="A252" s="184"/>
      <c r="B252" s="185"/>
      <c r="DH252" s="186"/>
    </row>
    <row r="253" spans="1:112">
      <c r="A253" s="184"/>
      <c r="B253" s="185"/>
      <c r="DH253" s="186"/>
    </row>
    <row r="254" spans="1:112">
      <c r="A254" s="184"/>
      <c r="B254" s="185"/>
      <c r="DH254" s="186"/>
    </row>
    <row r="255" spans="1:112">
      <c r="A255" s="184"/>
      <c r="B255" s="185"/>
      <c r="DH255" s="186"/>
    </row>
    <row r="256" spans="1:112">
      <c r="A256" s="184"/>
      <c r="B256" s="185"/>
      <c r="DH256" s="186"/>
    </row>
    <row r="257" spans="1:112">
      <c r="A257" s="184"/>
      <c r="B257" s="185"/>
      <c r="DH257" s="186"/>
    </row>
    <row r="258" spans="1:112">
      <c r="A258" s="184"/>
      <c r="B258" s="185"/>
      <c r="DH258" s="186"/>
    </row>
    <row r="259" spans="1:112">
      <c r="A259" s="184"/>
      <c r="B259" s="185"/>
      <c r="DH259" s="186"/>
    </row>
    <row r="260" spans="1:112">
      <c r="A260" s="184"/>
      <c r="B260" s="185"/>
      <c r="DH260" s="186"/>
    </row>
    <row r="261" spans="1:112">
      <c r="A261" s="184"/>
      <c r="B261" s="185"/>
      <c r="DH261" s="186"/>
    </row>
    <row r="262" spans="1:112">
      <c r="A262" s="184"/>
      <c r="B262" s="185"/>
      <c r="DH262" s="186"/>
    </row>
    <row r="263" spans="1:112">
      <c r="A263" s="184"/>
      <c r="B263" s="185"/>
      <c r="DH263" s="186"/>
    </row>
    <row r="264" spans="1:112">
      <c r="A264" s="184"/>
      <c r="B264" s="185"/>
      <c r="DH264" s="186"/>
    </row>
    <row r="265" spans="1:112">
      <c r="A265" s="184"/>
      <c r="B265" s="185"/>
      <c r="DH265" s="186"/>
    </row>
    <row r="266" spans="1:112">
      <c r="A266" s="184"/>
      <c r="B266" s="185"/>
      <c r="DH266" s="186"/>
    </row>
    <row r="267" spans="1:112">
      <c r="A267" s="184"/>
      <c r="B267" s="185"/>
      <c r="DH267" s="186"/>
    </row>
    <row r="268" spans="1:112">
      <c r="A268" s="184"/>
      <c r="B268" s="185"/>
      <c r="DH268" s="186"/>
    </row>
    <row r="269" spans="1:112">
      <c r="A269" s="184"/>
      <c r="B269" s="185"/>
      <c r="DH269" s="186"/>
    </row>
    <row r="270" spans="1:112">
      <c r="A270" s="184"/>
      <c r="B270" s="185"/>
      <c r="DH270" s="186"/>
    </row>
    <row r="271" spans="1:112">
      <c r="A271" s="184"/>
      <c r="B271" s="185"/>
      <c r="DH271" s="186"/>
    </row>
    <row r="272" spans="1:112">
      <c r="A272" s="184"/>
      <c r="B272" s="185"/>
      <c r="DH272" s="186"/>
    </row>
    <row r="273" spans="1:112">
      <c r="A273" s="184"/>
      <c r="B273" s="185"/>
      <c r="DH273" s="186"/>
    </row>
    <row r="274" spans="1:112">
      <c r="A274" s="184"/>
      <c r="B274" s="185"/>
      <c r="DH274" s="186"/>
    </row>
    <row r="275" spans="1:112">
      <c r="A275" s="184"/>
      <c r="B275" s="185"/>
      <c r="DH275" s="186"/>
    </row>
    <row r="276" spans="1:112">
      <c r="A276" s="184"/>
      <c r="B276" s="185"/>
      <c r="DH276" s="186"/>
    </row>
    <row r="277" spans="1:112">
      <c r="A277" s="184"/>
      <c r="B277" s="185"/>
      <c r="DH277" s="186"/>
    </row>
    <row r="278" spans="1:112">
      <c r="A278" s="184"/>
      <c r="B278" s="185"/>
      <c r="DH278" s="186"/>
    </row>
    <row r="279" spans="1:112">
      <c r="A279" s="184"/>
      <c r="B279" s="185"/>
      <c r="DH279" s="186"/>
    </row>
    <row r="280" spans="1:112">
      <c r="A280" s="184"/>
      <c r="B280" s="185"/>
    </row>
    <row r="281" spans="1:112">
      <c r="A281" s="184"/>
      <c r="B281" s="185"/>
    </row>
    <row r="282" spans="1:112">
      <c r="A282" s="184"/>
      <c r="B282" s="185"/>
    </row>
    <row r="283" spans="1:112">
      <c r="A283" s="184"/>
      <c r="B283" s="185"/>
    </row>
    <row r="284" spans="1:112">
      <c r="A284" s="184"/>
      <c r="B284" s="185"/>
    </row>
  </sheetData>
  <autoFilter ref="A7:DX222" xr:uid="{10BA4E71-E4ED-4B8E-8A72-CCD37DF702AA}"/>
  <mergeCells count="10">
    <mergeCell ref="CO4:CX4"/>
    <mergeCell ref="CY4:DG4"/>
    <mergeCell ref="DM4:DN4"/>
    <mergeCell ref="DO4:DP4"/>
    <mergeCell ref="A4:F4"/>
    <mergeCell ref="G4:BC4"/>
    <mergeCell ref="BD4:BO4"/>
    <mergeCell ref="BP4:BX4"/>
    <mergeCell ref="BY4:CD4"/>
    <mergeCell ref="CE4:CN4"/>
  </mergeCells>
  <pageMargins left="0.7" right="0.7" top="0.75" bottom="0.75" header="0.3" footer="0.3"/>
  <headerFoot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8E088D61435D429F53A8D9D38B3C75" ma:contentTypeVersion="16" ma:contentTypeDescription="Create a new document." ma:contentTypeScope="" ma:versionID="d051f25b37c5f98882f7a49a1b763792">
  <xsd:schema xmlns:xsd="http://www.w3.org/2001/XMLSchema" xmlns:xs="http://www.w3.org/2001/XMLSchema" xmlns:p="http://schemas.microsoft.com/office/2006/metadata/properties" xmlns:ns2="1ce9011b-86f1-4b85-8468-bde8c49fc6b6" xmlns:ns3="db86872e-852c-4ba3-99d1-10e4e0767240" targetNamespace="http://schemas.microsoft.com/office/2006/metadata/properties" ma:root="true" ma:fieldsID="da688b352a2041fa20d9e68dc7297162" ns2:_="" ns3:_="">
    <xsd:import namespace="1ce9011b-86f1-4b85-8468-bde8c49fc6b6"/>
    <xsd:import namespace="db86872e-852c-4ba3-99d1-10e4e07672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9011b-86f1-4b85-8468-bde8c49fc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7eb6393-bae5-439c-9df7-ed1047f92241"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6872e-852c-4ba3-99d1-10e4e076724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70b6b83-76f1-4f83-84ac-1b0750170f81}" ma:internalName="TaxCatchAll" ma:showField="CatchAllData" ma:web="db86872e-852c-4ba3-99d1-10e4e07672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e9011b-86f1-4b85-8468-bde8c49fc6b6">
      <Terms xmlns="http://schemas.microsoft.com/office/infopath/2007/PartnerControls"/>
    </lcf76f155ced4ddcb4097134ff3c332f>
    <TaxCatchAll xmlns="db86872e-852c-4ba3-99d1-10e4e076724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823506-1E91-4AD3-B18F-DCE3DF78AD3D}"/>
</file>

<file path=customXml/itemProps2.xml><?xml version="1.0" encoding="utf-8"?>
<ds:datastoreItem xmlns:ds="http://schemas.openxmlformats.org/officeDocument/2006/customXml" ds:itemID="{920B58DB-C7DB-434E-A17C-31C6F9BAD706}"/>
</file>

<file path=customXml/itemProps3.xml><?xml version="1.0" encoding="utf-8"?>
<ds:datastoreItem xmlns:ds="http://schemas.openxmlformats.org/officeDocument/2006/customXml" ds:itemID="{6D825C75-C9B1-461D-BBB3-3D5BA12688C0}"/>
</file>

<file path=docProps/app.xml><?xml version="1.0" encoding="utf-8"?>
<Properties xmlns="http://schemas.openxmlformats.org/officeDocument/2006/extended-properties" xmlns:vt="http://schemas.openxmlformats.org/officeDocument/2006/docPropsVTypes">
  <Application>Microsoft Excel Online</Application>
  <Manager/>
  <Company>London Borough of Redbridge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 Budget Share 2026-27</dc:title>
  <dc:subject/>
  <dc:creator>Sue Sangar</dc:creator>
  <cp:keywords/>
  <dc:description/>
  <cp:lastModifiedBy>Cameron Birkett</cp:lastModifiedBy>
  <cp:revision/>
  <dcterms:created xsi:type="dcterms:W3CDTF">2015-06-19T09:04:53Z</dcterms:created>
  <dcterms:modified xsi:type="dcterms:W3CDTF">2026-02-25T11:45:36Z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7471b1-27ab-4640-9264-e69a67407ca3_Enabled">
    <vt:lpwstr>true</vt:lpwstr>
  </property>
  <property fmtid="{D5CDD505-2E9C-101B-9397-08002B2CF9AE}" pid="3" name="MSIP_Label_a17471b1-27ab-4640-9264-e69a67407ca3_SetDate">
    <vt:lpwstr>2025-01-22T19:06:07Z</vt:lpwstr>
  </property>
  <property fmtid="{D5CDD505-2E9C-101B-9397-08002B2CF9AE}" pid="4" name="MSIP_Label_a17471b1-27ab-4640-9264-e69a67407ca3_Method">
    <vt:lpwstr>Standard</vt:lpwstr>
  </property>
  <property fmtid="{D5CDD505-2E9C-101B-9397-08002B2CF9AE}" pid="5" name="MSIP_Label_a17471b1-27ab-4640-9264-e69a67407ca3_Name">
    <vt:lpwstr>BCC - OFFICIAL</vt:lpwstr>
  </property>
  <property fmtid="{D5CDD505-2E9C-101B-9397-08002B2CF9AE}" pid="6" name="MSIP_Label_a17471b1-27ab-4640-9264-e69a67407ca3_SiteId">
    <vt:lpwstr>699ace67-d2e4-4bcd-b303-d2bbe2b9bbf1</vt:lpwstr>
  </property>
  <property fmtid="{D5CDD505-2E9C-101B-9397-08002B2CF9AE}" pid="7" name="MSIP_Label_a17471b1-27ab-4640-9264-e69a67407ca3_ActionId">
    <vt:lpwstr>808cad9f-8d3e-4a03-95f1-8909c2dd2212</vt:lpwstr>
  </property>
  <property fmtid="{D5CDD505-2E9C-101B-9397-08002B2CF9AE}" pid="8" name="MSIP_Label_a17471b1-27ab-4640-9264-e69a67407ca3_ContentBits">
    <vt:lpwstr>2</vt:lpwstr>
  </property>
  <property fmtid="{D5CDD505-2E9C-101B-9397-08002B2CF9AE}" pid="9" name="MediaServiceImageTags">
    <vt:lpwstr/>
  </property>
  <property fmtid="{D5CDD505-2E9C-101B-9397-08002B2CF9AE}" pid="10" name="ContentTypeId">
    <vt:lpwstr>0x010100718E088D61435D429F53A8D9D38B3C75</vt:lpwstr>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y fmtid="{D5CDD505-2E9C-101B-9397-08002B2CF9AE}" pid="13" name="CloudStatistics_StoryID">
    <vt:lpwstr>d714cc97-448f-4913-ae42-87df15192590</vt:lpwstr>
  </property>
</Properties>
</file>